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2011" sheetId="3" r:id="rId1"/>
  </sheets>
  <definedNames>
    <definedName name="_xlnm.Print_Titles" localSheetId="0">'2011'!$3:$3</definedName>
  </definedNames>
  <calcPr calcId="125725"/>
</workbook>
</file>

<file path=xl/calcChain.xml><?xml version="1.0" encoding="utf-8"?>
<calcChain xmlns="http://schemas.openxmlformats.org/spreadsheetml/2006/main">
  <c r="J15" i="3"/>
  <c r="I15"/>
  <c r="J13"/>
  <c r="I13"/>
  <c r="F54"/>
  <c r="D37"/>
  <c r="B37"/>
  <c r="B29" s="1"/>
  <c r="F37" l="1"/>
  <c r="D29"/>
  <c r="F29" s="1"/>
  <c r="F9" l="1"/>
  <c r="D15"/>
  <c r="D19"/>
  <c r="D18"/>
  <c r="B19"/>
  <c r="B18"/>
  <c r="B15"/>
  <c r="B16"/>
  <c r="D11"/>
  <c r="B11"/>
  <c r="B7"/>
  <c r="D7"/>
  <c r="B44"/>
  <c r="B42"/>
  <c r="B41"/>
  <c r="D38"/>
  <c r="B38"/>
  <c r="D36"/>
  <c r="B36"/>
  <c r="B28" s="1"/>
  <c r="D41"/>
  <c r="D42"/>
  <c r="D43"/>
  <c r="D44"/>
  <c r="F44" s="1"/>
  <c r="D45"/>
  <c r="B45"/>
  <c r="B43"/>
  <c r="F7"/>
  <c r="D34"/>
  <c r="D35"/>
  <c r="B34"/>
  <c r="B35"/>
  <c r="F35" s="1"/>
  <c r="D33"/>
  <c r="B33"/>
  <c r="F60"/>
  <c r="D49"/>
  <c r="B49"/>
  <c r="B63"/>
  <c r="D63"/>
  <c r="D70"/>
  <c r="B70"/>
  <c r="F74"/>
  <c r="F73"/>
  <c r="F72"/>
  <c r="F71"/>
  <c r="F68"/>
  <c r="F67"/>
  <c r="F66"/>
  <c r="F65"/>
  <c r="F64"/>
  <c r="F59"/>
  <c r="F58"/>
  <c r="D57"/>
  <c r="B57"/>
  <c r="B48" s="1"/>
  <c r="F55"/>
  <c r="F53"/>
  <c r="F52"/>
  <c r="F51"/>
  <c r="F50"/>
  <c r="L49"/>
  <c r="F43"/>
  <c r="B27"/>
  <c r="F34"/>
  <c r="B32"/>
  <c r="F19"/>
  <c r="B17"/>
  <c r="F16"/>
  <c r="F15"/>
  <c r="D14"/>
  <c r="B14"/>
  <c r="B13" s="1"/>
  <c r="B5" s="1"/>
  <c r="F11"/>
  <c r="D17"/>
  <c r="D26"/>
  <c r="B62"/>
  <c r="D25"/>
  <c r="D62"/>
  <c r="B26"/>
  <c r="B40"/>
  <c r="B25"/>
  <c r="M15" s="1"/>
  <c r="F41"/>
  <c r="F33"/>
  <c r="D30"/>
  <c r="D40"/>
  <c r="F17"/>
  <c r="F14"/>
  <c r="F38"/>
  <c r="F62"/>
  <c r="D32"/>
  <c r="K68"/>
  <c r="F26"/>
  <c r="D48"/>
  <c r="F57"/>
  <c r="L15"/>
  <c r="I9" l="1"/>
  <c r="B21"/>
  <c r="D27"/>
  <c r="F48"/>
  <c r="F40"/>
  <c r="D13"/>
  <c r="D5" s="1"/>
  <c r="B30"/>
  <c r="D28"/>
  <c r="F28" s="1"/>
  <c r="F70"/>
  <c r="L13"/>
  <c r="F32"/>
  <c r="F63"/>
  <c r="D21"/>
  <c r="F42"/>
  <c r="F13"/>
  <c r="F25"/>
  <c r="F36"/>
  <c r="F27"/>
  <c r="D24"/>
  <c r="F49"/>
  <c r="B78" l="1"/>
  <c r="I8"/>
  <c r="F30"/>
  <c r="B24"/>
  <c r="F24" s="1"/>
  <c r="M13"/>
  <c r="F21"/>
  <c r="J8"/>
  <c r="J9"/>
  <c r="F5"/>
  <c r="D78"/>
</calcChain>
</file>

<file path=xl/sharedStrings.xml><?xml version="1.0" encoding="utf-8"?>
<sst xmlns="http://schemas.openxmlformats.org/spreadsheetml/2006/main" count="60" uniqueCount="28">
  <si>
    <t>Subwencja oświatowa</t>
  </si>
  <si>
    <t>Dochody</t>
  </si>
  <si>
    <t>Gmina</t>
  </si>
  <si>
    <t>Powiat</t>
  </si>
  <si>
    <t xml:space="preserve">Dotacje </t>
  </si>
  <si>
    <t>Wydatki</t>
  </si>
  <si>
    <t>inwestycje</t>
  </si>
  <si>
    <t>Dochody - Wydatki</t>
  </si>
  <si>
    <t>płace z poch./wyd.ogół.</t>
  </si>
  <si>
    <t>płace z poch./doch.ogół.</t>
  </si>
  <si>
    <t>dotacje dla szkół i przedszkoli  niepublicznych</t>
  </si>
  <si>
    <t>% wykon.</t>
  </si>
  <si>
    <t>Plan</t>
  </si>
  <si>
    <t>Wykonanie</t>
  </si>
  <si>
    <t>GMINA + POWIAT</t>
  </si>
  <si>
    <t>OŚWIATA I EDUKACYJNA OPIEKA WYCHOWAWCZA</t>
  </si>
  <si>
    <t xml:space="preserve">801 + 854 </t>
  </si>
  <si>
    <t>subwen./wydatki ogółem - przedszkola</t>
  </si>
  <si>
    <t xml:space="preserve">Dochody jednostek budżetowych </t>
  </si>
  <si>
    <t>płace z poch. - płace z poch.przedszkoli / subwencja oświatowa</t>
  </si>
  <si>
    <t>Środki pochodzące z budżetu UE</t>
  </si>
  <si>
    <t>Tabela nr 8</t>
  </si>
  <si>
    <t>wynagrodzenia i składki od nich naliczane</t>
  </si>
  <si>
    <t>wydatki związane z realizacja statutowych zadań</t>
  </si>
  <si>
    <t>świadczenia na rzecz osób fizycznych</t>
  </si>
  <si>
    <t>wydatki na programy</t>
  </si>
  <si>
    <t>Plan                                    na 2011 rok</t>
  </si>
  <si>
    <t>Wykonanie                                              za  2011 rok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</si>
</sst>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>
      <alignment horizontal="left"/>
    </xf>
    <xf numFmtId="0" fontId="1" fillId="0" borderId="2" xfId="0" applyFont="1" applyBorder="1"/>
    <xf numFmtId="0" fontId="0" fillId="0" borderId="2" xfId="0" applyBorder="1"/>
    <xf numFmtId="3" fontId="2" fillId="0" borderId="0" xfId="0" applyNumberFormat="1" applyFont="1"/>
    <xf numFmtId="0" fontId="0" fillId="0" borderId="3" xfId="0" applyBorder="1"/>
    <xf numFmtId="0" fontId="0" fillId="0" borderId="4" xfId="0" applyBorder="1" applyAlignment="1">
      <alignment horizontal="left"/>
    </xf>
    <xf numFmtId="0" fontId="1" fillId="0" borderId="3" xfId="0" applyFont="1" applyBorder="1"/>
    <xf numFmtId="0" fontId="3" fillId="0" borderId="0" xfId="0" applyFont="1"/>
    <xf numFmtId="2" fontId="0" fillId="0" borderId="0" xfId="0" applyNumberFormat="1"/>
    <xf numFmtId="3" fontId="0" fillId="0" borderId="0" xfId="0" applyNumberFormat="1" applyBorder="1"/>
    <xf numFmtId="0" fontId="1" fillId="0" borderId="0" xfId="0" applyFont="1" applyAlignment="1">
      <alignment horizontal="center" wrapText="1"/>
    </xf>
    <xf numFmtId="3" fontId="1" fillId="0" borderId="5" xfId="0" applyNumberFormat="1" applyFont="1" applyBorder="1"/>
    <xf numFmtId="3" fontId="0" fillId="0" borderId="5" xfId="0" applyNumberFormat="1" applyBorder="1"/>
    <xf numFmtId="4" fontId="0" fillId="0" borderId="0" xfId="0" applyNumberFormat="1"/>
    <xf numFmtId="3" fontId="1" fillId="0" borderId="0" xfId="0" applyNumberFormat="1" applyFont="1" applyBorder="1"/>
    <xf numFmtId="4" fontId="4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4" fontId="4" fillId="0" borderId="6" xfId="0" applyNumberFormat="1" applyFont="1" applyBorder="1"/>
    <xf numFmtId="4" fontId="4" fillId="0" borderId="7" xfId="0" applyNumberFormat="1" applyFont="1" applyBorder="1"/>
    <xf numFmtId="4" fontId="1" fillId="0" borderId="8" xfId="0" applyNumberFormat="1" applyFont="1" applyBorder="1"/>
    <xf numFmtId="4" fontId="1" fillId="0" borderId="6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0" fillId="0" borderId="11" xfId="0" applyNumberFormat="1" applyBorder="1"/>
    <xf numFmtId="0" fontId="5" fillId="0" borderId="0" xfId="0" applyFont="1" applyAlignment="1">
      <alignment horizontal="center" wrapText="1"/>
    </xf>
    <xf numFmtId="0" fontId="7" fillId="0" borderId="0" xfId="0" applyFont="1"/>
    <xf numFmtId="0" fontId="5" fillId="0" borderId="12" xfId="0" applyFont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4" fontId="1" fillId="0" borderId="0" xfId="0" applyNumberFormat="1" applyFont="1"/>
    <xf numFmtId="0" fontId="1" fillId="0" borderId="8" xfId="0" applyFont="1" applyBorder="1"/>
    <xf numFmtId="0" fontId="1" fillId="0" borderId="6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4" fontId="4" fillId="0" borderId="8" xfId="0" applyNumberFormat="1" applyFont="1" applyBorder="1"/>
    <xf numFmtId="0" fontId="2" fillId="0" borderId="9" xfId="0" applyFont="1" applyBorder="1"/>
    <xf numFmtId="0" fontId="2" fillId="0" borderId="1" xfId="0" applyFont="1" applyBorder="1"/>
    <xf numFmtId="0" fontId="8" fillId="0" borderId="2" xfId="0" applyFont="1" applyBorder="1"/>
    <xf numFmtId="3" fontId="8" fillId="0" borderId="5" xfId="0" applyNumberFormat="1" applyFont="1" applyBorder="1"/>
    <xf numFmtId="3" fontId="8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3" fontId="1" fillId="0" borderId="0" xfId="0" applyNumberFormat="1" applyFont="1"/>
    <xf numFmtId="0" fontId="0" fillId="0" borderId="13" xfId="0" applyBorder="1" applyAlignment="1">
      <alignment horizontal="left"/>
    </xf>
    <xf numFmtId="4" fontId="4" fillId="0" borderId="14" xfId="0" applyNumberFormat="1" applyFont="1" applyBorder="1"/>
    <xf numFmtId="4" fontId="1" fillId="0" borderId="15" xfId="0" applyNumberFormat="1" applyFont="1" applyBorder="1"/>
    <xf numFmtId="0" fontId="2" fillId="0" borderId="0" xfId="0" applyFont="1" applyBorder="1"/>
    <xf numFmtId="4" fontId="4" fillId="0" borderId="15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/>
    </xf>
    <xf numFmtId="4" fontId="4" fillId="0" borderId="0" xfId="0" applyNumberFormat="1" applyFont="1" applyBorder="1"/>
    <xf numFmtId="0" fontId="0" fillId="0" borderId="16" xfId="0" applyBorder="1"/>
    <xf numFmtId="4" fontId="4" fillId="0" borderId="16" xfId="0" applyNumberFormat="1" applyFont="1" applyBorder="1"/>
    <xf numFmtId="3" fontId="0" fillId="2" borderId="0" xfId="0" applyNumberFormat="1" applyFill="1" applyBorder="1"/>
    <xf numFmtId="4" fontId="0" fillId="0" borderId="17" xfId="0" applyNumberFormat="1" applyBorder="1"/>
    <xf numFmtId="4" fontId="8" fillId="0" borderId="17" xfId="0" applyNumberFormat="1" applyFont="1" applyBorder="1"/>
    <xf numFmtId="4" fontId="1" fillId="0" borderId="17" xfId="0" applyNumberFormat="1" applyFon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1" fillId="0" borderId="20" xfId="0" applyFont="1" applyBorder="1"/>
    <xf numFmtId="0" fontId="1" fillId="0" borderId="21" xfId="0" applyFont="1" applyBorder="1" applyAlignment="1">
      <alignment horizontal="left"/>
    </xf>
    <xf numFmtId="4" fontId="1" fillId="0" borderId="22" xfId="0" applyNumberFormat="1" applyFont="1" applyBorder="1"/>
    <xf numFmtId="4" fontId="1" fillId="0" borderId="23" xfId="0" applyNumberFormat="1" applyFont="1" applyBorder="1"/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right" vertical="center"/>
    </xf>
    <xf numFmtId="4" fontId="0" fillId="0" borderId="24" xfId="0" applyNumberFormat="1" applyBorder="1"/>
    <xf numFmtId="4" fontId="8" fillId="0" borderId="24" xfId="0" applyNumberFormat="1" applyFont="1" applyBorder="1"/>
    <xf numFmtId="4" fontId="0" fillId="0" borderId="25" xfId="0" applyNumberFormat="1" applyBorder="1"/>
    <xf numFmtId="4" fontId="0" fillId="0" borderId="26" xfId="0" applyNumberFormat="1" applyBorder="1"/>
    <xf numFmtId="4" fontId="1" fillId="0" borderId="24" xfId="0" applyNumberFormat="1" applyFont="1" applyBorder="1"/>
    <xf numFmtId="4" fontId="0" fillId="0" borderId="27" xfId="0" applyNumberFormat="1" applyBorder="1"/>
    <xf numFmtId="4" fontId="0" fillId="0" borderId="28" xfId="0" applyNumberFormat="1" applyBorder="1"/>
    <xf numFmtId="4" fontId="0" fillId="2" borderId="6" xfId="0" applyNumberFormat="1" applyFill="1" applyBorder="1"/>
    <xf numFmtId="4" fontId="1" fillId="2" borderId="6" xfId="0" applyNumberFormat="1" applyFont="1" applyFill="1" applyBorder="1"/>
    <xf numFmtId="4" fontId="1" fillId="2" borderId="8" xfId="0" applyNumberFormat="1" applyFont="1" applyFill="1" applyBorder="1"/>
    <xf numFmtId="0" fontId="8" fillId="0" borderId="6" xfId="0" applyFont="1" applyBorder="1"/>
    <xf numFmtId="0" fontId="8" fillId="0" borderId="7" xfId="0" applyFont="1" applyBorder="1"/>
    <xf numFmtId="4" fontId="0" fillId="0" borderId="37" xfId="0" applyNumberFormat="1" applyFont="1" applyBorder="1"/>
    <xf numFmtId="4" fontId="8" fillId="0" borderId="11" xfId="0" applyNumberFormat="1" applyFont="1" applyBorder="1"/>
    <xf numFmtId="0" fontId="8" fillId="0" borderId="14" xfId="0" applyFont="1" applyBorder="1"/>
    <xf numFmtId="0" fontId="0" fillId="0" borderId="14" xfId="0" applyBorder="1"/>
    <xf numFmtId="4" fontId="0" fillId="3" borderId="6" xfId="0" applyNumberFormat="1" applyFill="1" applyBorder="1"/>
    <xf numFmtId="3" fontId="0" fillId="3" borderId="5" xfId="0" applyNumberFormat="1" applyFill="1" applyBorder="1"/>
    <xf numFmtId="4" fontId="1" fillId="3" borderId="6" xfId="0" applyNumberFormat="1" applyFont="1" applyFill="1" applyBorder="1"/>
    <xf numFmtId="3" fontId="1" fillId="3" borderId="5" xfId="0" applyNumberFormat="1" applyFont="1" applyFill="1" applyBorder="1"/>
    <xf numFmtId="4" fontId="0" fillId="3" borderId="0" xfId="0" applyNumberFormat="1" applyFill="1"/>
    <xf numFmtId="3" fontId="0" fillId="3" borderId="0" xfId="0" applyNumberFormat="1" applyFill="1"/>
    <xf numFmtId="4" fontId="1" fillId="3" borderId="8" xfId="0" applyNumberFormat="1" applyFont="1" applyFill="1" applyBorder="1"/>
    <xf numFmtId="4" fontId="8" fillId="0" borderId="5" xfId="0" applyNumberFormat="1" applyFont="1" applyBorder="1"/>
    <xf numFmtId="0" fontId="0" fillId="0" borderId="1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4" fontId="0" fillId="0" borderId="25" xfId="0" applyNumberFormat="1" applyBorder="1" applyAlignment="1">
      <alignment horizontal="right" vertical="center"/>
    </xf>
    <xf numFmtId="4" fontId="0" fillId="0" borderId="29" xfId="0" applyNumberFormat="1" applyBorder="1" applyAlignment="1">
      <alignment horizontal="right" vertical="center"/>
    </xf>
    <xf numFmtId="4" fontId="0" fillId="0" borderId="30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4" fontId="9" fillId="0" borderId="26" xfId="0" applyNumberFormat="1" applyFont="1" applyBorder="1" applyAlignment="1">
      <alignment horizontal="right" vertical="center"/>
    </xf>
    <xf numFmtId="4" fontId="9" fillId="0" borderId="3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wrapText="1"/>
    </xf>
    <xf numFmtId="4" fontId="9" fillId="0" borderId="25" xfId="0" applyNumberFormat="1" applyFont="1" applyBorder="1" applyAlignment="1">
      <alignment horizontal="right" vertical="center"/>
    </xf>
    <xf numFmtId="4" fontId="9" fillId="0" borderId="3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8"/>
  <sheetViews>
    <sheetView tabSelected="1" workbookViewId="0">
      <selection activeCell="D7" sqref="D7"/>
    </sheetView>
  </sheetViews>
  <sheetFormatPr defaultRowHeight="12.75"/>
  <cols>
    <col min="1" max="1" width="45.5703125" customWidth="1"/>
    <col min="2" max="2" width="17.7109375" customWidth="1"/>
    <col min="3" max="3" width="4.140625" customWidth="1"/>
    <col min="4" max="4" width="17.140625" customWidth="1"/>
    <col min="5" max="5" width="4.85546875" customWidth="1"/>
    <col min="6" max="6" width="10.5703125" customWidth="1"/>
    <col min="7" max="7" width="3.85546875" customWidth="1"/>
    <col min="8" max="8" width="21.28515625" customWidth="1"/>
    <col min="9" max="9" width="7.85546875" customWidth="1"/>
    <col min="10" max="10" width="10.42578125" customWidth="1"/>
    <col min="11" max="11" width="20.42578125" customWidth="1"/>
    <col min="12" max="13" width="13.42578125" bestFit="1" customWidth="1"/>
  </cols>
  <sheetData>
    <row r="1" spans="1:13">
      <c r="I1" s="110" t="s">
        <v>21</v>
      </c>
      <c r="J1" s="110"/>
    </row>
    <row r="2" spans="1:13" s="32" customFormat="1" ht="33.75" customHeight="1" thickBot="1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3" ht="24.75" thickBot="1">
      <c r="B3" s="33" t="s">
        <v>26</v>
      </c>
      <c r="C3" s="31"/>
      <c r="D3" s="33" t="s">
        <v>27</v>
      </c>
      <c r="E3" s="31"/>
      <c r="F3" s="34" t="s">
        <v>11</v>
      </c>
      <c r="G3" s="1"/>
      <c r="H3" s="110"/>
      <c r="I3" s="110"/>
    </row>
    <row r="4" spans="1:13">
      <c r="B4" s="16"/>
      <c r="C4" s="16"/>
      <c r="D4" s="16"/>
      <c r="E4" s="16"/>
    </row>
    <row r="5" spans="1:13" s="3" customFormat="1" ht="18.75" customHeight="1">
      <c r="A5" s="3" t="s">
        <v>1</v>
      </c>
      <c r="B5" s="23">
        <f>B7+B9+B13+B11</f>
        <v>102693687.86</v>
      </c>
      <c r="C5" s="9"/>
      <c r="D5" s="23">
        <f>D7+D9+D13+D11</f>
        <v>102011255.91</v>
      </c>
      <c r="E5" s="9"/>
      <c r="F5" s="22">
        <f>D5/B5*100</f>
        <v>99.335468455539015</v>
      </c>
      <c r="G5" s="22"/>
      <c r="H5" s="14"/>
    </row>
    <row r="6" spans="1:13" ht="12" customHeight="1" thickBot="1">
      <c r="B6" s="19"/>
      <c r="D6" s="23"/>
      <c r="F6" s="21"/>
      <c r="G6" s="21"/>
    </row>
    <row r="7" spans="1:13" ht="15.95" customHeight="1" thickBot="1">
      <c r="A7" s="12" t="s">
        <v>0</v>
      </c>
      <c r="B7" s="75">
        <f>34704764+57793802</f>
        <v>92498566</v>
      </c>
      <c r="C7" s="17"/>
      <c r="D7" s="87">
        <f>34704764+57793802</f>
        <v>92498566</v>
      </c>
      <c r="E7" s="20"/>
      <c r="F7" s="26">
        <f>D7/B7*100</f>
        <v>100</v>
      </c>
      <c r="G7" s="21"/>
      <c r="H7" s="10"/>
      <c r="I7" s="28" t="s">
        <v>12</v>
      </c>
      <c r="J7" s="29" t="s">
        <v>13</v>
      </c>
    </row>
    <row r="8" spans="1:13" ht="15.95" customHeight="1" thickBot="1">
      <c r="A8" s="8"/>
      <c r="C8" s="18"/>
      <c r="D8" s="61"/>
      <c r="E8" s="15"/>
      <c r="F8" s="26"/>
      <c r="G8" s="21"/>
      <c r="H8" s="8" t="s">
        <v>8</v>
      </c>
      <c r="I8" s="5">
        <f>B25/B21*100</f>
        <v>69.683956518883278</v>
      </c>
      <c r="J8" s="30">
        <f>D25/D21*100</f>
        <v>70.171563602023838</v>
      </c>
    </row>
    <row r="9" spans="1:13" s="47" customFormat="1" ht="21" customHeight="1">
      <c r="A9" s="43" t="s">
        <v>18</v>
      </c>
      <c r="B9" s="88">
        <v>6103966</v>
      </c>
      <c r="D9" s="98">
        <v>6043923.7400000012</v>
      </c>
      <c r="E9" s="45"/>
      <c r="F9" s="26">
        <f t="shared" ref="F9" si="0">D9/B9*100</f>
        <v>99.016340195866121</v>
      </c>
      <c r="G9" s="46"/>
      <c r="H9" s="8" t="s">
        <v>9</v>
      </c>
      <c r="I9" s="5">
        <f>B25/B5*100</f>
        <v>85.741985787908177</v>
      </c>
      <c r="J9" s="30">
        <f>D25/D5*100</f>
        <v>86.271253338596409</v>
      </c>
    </row>
    <row r="10" spans="1:13" s="47" customFormat="1" ht="18" customHeight="1">
      <c r="A10" s="43"/>
      <c r="B10" s="76"/>
      <c r="C10" s="44"/>
      <c r="D10" s="62"/>
      <c r="E10" s="45"/>
      <c r="F10" s="27"/>
      <c r="G10" s="46"/>
      <c r="H10" s="8"/>
      <c r="I10" s="5"/>
      <c r="J10" s="30"/>
    </row>
    <row r="11" spans="1:13" ht="18" customHeight="1">
      <c r="A11" s="43" t="s">
        <v>20</v>
      </c>
      <c r="B11" s="76">
        <f>1034479.59+222108.78+375461</f>
        <v>1632049.3699999999</v>
      </c>
      <c r="C11" s="44"/>
      <c r="D11" s="62">
        <f>1034479.59+222108.78+375461</f>
        <v>1632049.3699999999</v>
      </c>
      <c r="E11" s="45"/>
      <c r="F11" s="27">
        <f>D11/B11*100</f>
        <v>100</v>
      </c>
      <c r="G11" s="21"/>
      <c r="H11" s="8"/>
      <c r="I11" s="5"/>
      <c r="J11" s="30"/>
    </row>
    <row r="12" spans="1:13" ht="18" customHeight="1">
      <c r="A12" s="8"/>
      <c r="B12" s="75"/>
      <c r="C12" s="18"/>
      <c r="D12" s="61"/>
      <c r="E12" s="15"/>
      <c r="F12" s="24"/>
      <c r="G12" s="21"/>
      <c r="H12" s="8"/>
      <c r="I12" s="77"/>
      <c r="J12" s="78"/>
    </row>
    <row r="13" spans="1:13" s="47" customFormat="1" ht="14.25" customHeight="1">
      <c r="A13" s="7" t="s">
        <v>4</v>
      </c>
      <c r="B13" s="79">
        <f>B14+B17</f>
        <v>2459106.4900000002</v>
      </c>
      <c r="C13" s="17"/>
      <c r="D13" s="63">
        <f>D14+D17</f>
        <v>1836716.8</v>
      </c>
      <c r="E13" s="20"/>
      <c r="F13" s="27">
        <f t="shared" ref="F13:F19" si="1">D13/B13*100</f>
        <v>74.690413264697611</v>
      </c>
      <c r="G13" s="46"/>
      <c r="H13" s="111" t="s">
        <v>17</v>
      </c>
      <c r="I13" s="112">
        <f>B7/(B21-15225338.56)*100</f>
        <v>83.232186295362268</v>
      </c>
      <c r="J13" s="108">
        <f>D7/(D21-15196416.65)*100</f>
        <v>83.922056586796202</v>
      </c>
      <c r="L13" s="112">
        <f>B5-B21+551155+12056522</f>
        <v>-11057142.390000001</v>
      </c>
      <c r="M13" s="108">
        <f>D5-D21+551131.31+12027146.17</f>
        <v>-10826496.270000031</v>
      </c>
    </row>
    <row r="14" spans="1:13" ht="15" customHeight="1">
      <c r="A14" s="7" t="s">
        <v>2</v>
      </c>
      <c r="B14" s="79">
        <f>SUM(B15:B16)</f>
        <v>1557362.49</v>
      </c>
      <c r="C14" s="17"/>
      <c r="D14" s="63">
        <f>SUM(D15:D16)</f>
        <v>934972.8</v>
      </c>
      <c r="E14" s="20"/>
      <c r="F14" s="27">
        <f t="shared" si="1"/>
        <v>60.035656823865082</v>
      </c>
      <c r="G14" s="21"/>
      <c r="H14" s="111"/>
      <c r="I14" s="113"/>
      <c r="J14" s="109"/>
      <c r="L14" s="113"/>
      <c r="M14" s="109"/>
    </row>
    <row r="15" spans="1:13" ht="15.95" customHeight="1">
      <c r="A15" s="6">
        <v>801</v>
      </c>
      <c r="B15" s="75">
        <f>115450+12000+39195.67+66257.82+1452+10509+4500+70000</f>
        <v>319364.49</v>
      </c>
      <c r="C15" s="18"/>
      <c r="D15" s="61">
        <f>59819.19+11991.23+39195.67+66257.82+1452+9818+5083.14+111239.04</f>
        <v>304856.09000000003</v>
      </c>
      <c r="E15" s="15"/>
      <c r="F15" s="24">
        <f t="shared" si="1"/>
        <v>95.45710294842111</v>
      </c>
      <c r="G15" s="21"/>
      <c r="H15" s="99" t="s">
        <v>19</v>
      </c>
      <c r="I15" s="102">
        <f>(B25-9636175)/B7*100</f>
        <v>84.77475450808609</v>
      </c>
      <c r="J15" s="105">
        <f>(D25-9634945.94)/D7*100</f>
        <v>84.727197911370865</v>
      </c>
      <c r="L15" s="102" t="e">
        <f>(B25-551155-12056522)/#REF!*100</f>
        <v>#REF!</v>
      </c>
      <c r="M15" s="105" t="e">
        <f>(B25-551131.31-12027146.17)/#REF!*100</f>
        <v>#REF!</v>
      </c>
    </row>
    <row r="16" spans="1:13" ht="15.95" customHeight="1">
      <c r="A16" s="49">
        <v>854</v>
      </c>
      <c r="B16" s="80">
        <f>1237998</f>
        <v>1237998</v>
      </c>
      <c r="C16" s="18"/>
      <c r="D16" s="64">
        <v>630116.71</v>
      </c>
      <c r="E16" s="18"/>
      <c r="F16" s="50">
        <f t="shared" si="1"/>
        <v>50.89803941524945</v>
      </c>
      <c r="G16" s="21"/>
      <c r="H16" s="100"/>
      <c r="I16" s="103"/>
      <c r="J16" s="106"/>
      <c r="L16" s="103"/>
      <c r="M16" s="106"/>
    </row>
    <row r="17" spans="1:45" ht="15.95" customHeight="1" thickBot="1">
      <c r="A17" s="7" t="s">
        <v>3</v>
      </c>
      <c r="B17" s="79">
        <f>SUM(B18:B19)</f>
        <v>901744</v>
      </c>
      <c r="C17" s="17"/>
      <c r="D17" s="63">
        <f>SUM(D18:D19)</f>
        <v>901744</v>
      </c>
      <c r="E17" s="17"/>
      <c r="F17" s="27">
        <f t="shared" si="1"/>
        <v>100</v>
      </c>
      <c r="G17" s="21"/>
      <c r="H17" s="101"/>
      <c r="I17" s="104"/>
      <c r="J17" s="107"/>
      <c r="L17" s="104"/>
      <c r="M17" s="107"/>
    </row>
    <row r="18" spans="1:45" ht="15.95" customHeight="1">
      <c r="A18" s="6">
        <v>801</v>
      </c>
      <c r="B18" s="75">
        <f>396</f>
        <v>396</v>
      </c>
      <c r="C18" s="18"/>
      <c r="D18" s="61">
        <f>396</f>
        <v>396</v>
      </c>
      <c r="E18" s="15"/>
      <c r="F18" s="24">
        <v>0</v>
      </c>
      <c r="G18" s="21"/>
      <c r="H18" s="73"/>
      <c r="I18" s="74"/>
      <c r="J18" s="74"/>
    </row>
    <row r="19" spans="1:45" ht="15.95" customHeight="1" thickBot="1">
      <c r="A19" s="11">
        <v>854</v>
      </c>
      <c r="B19" s="81">
        <f>895419+5929</f>
        <v>901348</v>
      </c>
      <c r="C19" s="18"/>
      <c r="D19" s="65">
        <f>895419+5929</f>
        <v>901348</v>
      </c>
      <c r="E19" s="15"/>
      <c r="F19" s="25">
        <f t="shared" si="1"/>
        <v>100</v>
      </c>
      <c r="G19" s="21"/>
    </row>
    <row r="20" spans="1:45" ht="22.5" customHeight="1">
      <c r="B20" s="2"/>
      <c r="C20" s="2"/>
      <c r="D20" s="19"/>
      <c r="F20" s="2"/>
      <c r="G20" s="2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1:45" s="3" customFormat="1" ht="18.75" customHeight="1">
      <c r="A21" s="3" t="s">
        <v>5</v>
      </c>
      <c r="B21" s="23">
        <f>B48+B62</f>
        <v>126358507.25</v>
      </c>
      <c r="C21" s="9"/>
      <c r="D21" s="23">
        <f>D48+D62</f>
        <v>125416029.66000003</v>
      </c>
      <c r="E21" s="9"/>
      <c r="F21" s="23">
        <f>D21/B21*100</f>
        <v>99.254124149998631</v>
      </c>
      <c r="G21" s="23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ht="12.75" customHeight="1" thickBot="1">
      <c r="B22" s="19"/>
      <c r="C22" s="2"/>
      <c r="D22" s="19"/>
      <c r="E22" s="2"/>
      <c r="F22" s="21"/>
      <c r="G22" s="21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</row>
    <row r="23" spans="1:45" s="41" customFormat="1" ht="15.95" customHeight="1">
      <c r="A23" s="69" t="s">
        <v>14</v>
      </c>
      <c r="B23" s="71"/>
      <c r="C23" s="20"/>
      <c r="D23" s="71"/>
      <c r="E23" s="20"/>
      <c r="F23" s="71"/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s="4" customFormat="1" ht="15.95" customHeight="1">
      <c r="A24" s="70" t="s">
        <v>16</v>
      </c>
      <c r="B24" s="72">
        <f>SUM(B25:B30)</f>
        <v>126358507.24999999</v>
      </c>
      <c r="C24" s="20"/>
      <c r="D24" s="72">
        <f>SUM(D25:D30)</f>
        <v>125416029.66</v>
      </c>
      <c r="E24" s="20"/>
      <c r="F24" s="72">
        <f t="shared" ref="F24:F30" si="2">D24/B24*100</f>
        <v>99.254124149998617</v>
      </c>
      <c r="G24" s="53"/>
      <c r="H24" s="15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</row>
    <row r="25" spans="1:45" s="4" customFormat="1" ht="15.95" customHeight="1">
      <c r="A25" s="85" t="s">
        <v>22</v>
      </c>
      <c r="B25" s="27">
        <f>B33+B41</f>
        <v>88051607.249999985</v>
      </c>
      <c r="C25" s="20"/>
      <c r="D25" s="27">
        <f>D33+D41</f>
        <v>88006389.019999996</v>
      </c>
      <c r="E25" s="20"/>
      <c r="F25" s="27">
        <f t="shared" si="2"/>
        <v>99.948645764214618</v>
      </c>
      <c r="G25" s="53"/>
      <c r="H25" s="55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</row>
    <row r="26" spans="1:45" s="4" customFormat="1" ht="15.95" customHeight="1">
      <c r="A26" s="85" t="s">
        <v>23</v>
      </c>
      <c r="B26" s="27">
        <f>B34+B42</f>
        <v>17076848.209999997</v>
      </c>
      <c r="C26" s="20"/>
      <c r="D26" s="27">
        <f>D34+D42</f>
        <v>16870820.960000001</v>
      </c>
      <c r="E26" s="20"/>
      <c r="F26" s="27">
        <f t="shared" si="2"/>
        <v>98.793528832332484</v>
      </c>
      <c r="G26" s="53"/>
      <c r="H26" s="55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</row>
    <row r="27" spans="1:45" s="4" customFormat="1" ht="15.95" customHeight="1">
      <c r="A27" s="85" t="s">
        <v>24</v>
      </c>
      <c r="B27" s="27">
        <f>B35+B43</f>
        <v>1598359.7</v>
      </c>
      <c r="C27" s="17"/>
      <c r="D27" s="27">
        <f>D35+D43</f>
        <v>977277.5</v>
      </c>
      <c r="E27" s="20"/>
      <c r="F27" s="27">
        <f t="shared" si="2"/>
        <v>61.14252630368496</v>
      </c>
      <c r="G27" s="53"/>
      <c r="H27" s="55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</row>
    <row r="28" spans="1:45" s="4" customFormat="1" ht="15.95" customHeight="1">
      <c r="A28" s="85" t="s">
        <v>10</v>
      </c>
      <c r="B28" s="27">
        <f>B36+B44</f>
        <v>15195644</v>
      </c>
      <c r="C28" s="20"/>
      <c r="D28" s="27">
        <f>D36+D44</f>
        <v>15187308.360000001</v>
      </c>
      <c r="E28" s="20"/>
      <c r="F28" s="27">
        <f>D28/B28*100</f>
        <v>99.945144542738703</v>
      </c>
      <c r="G28" s="53"/>
      <c r="H28" s="55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</row>
    <row r="29" spans="1:45" s="4" customFormat="1" ht="15.95" customHeight="1">
      <c r="A29" s="89" t="s">
        <v>25</v>
      </c>
      <c r="B29" s="27">
        <f>B37</f>
        <v>562506.75</v>
      </c>
      <c r="C29" s="20"/>
      <c r="D29" s="27">
        <f>D37</f>
        <v>562506.75</v>
      </c>
      <c r="E29" s="20"/>
      <c r="F29" s="27">
        <f>D29/B29*100</f>
        <v>100</v>
      </c>
      <c r="G29" s="53"/>
      <c r="H29" s="55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</row>
    <row r="30" spans="1:45" s="42" customFormat="1" ht="15.95" customHeight="1" thickBot="1">
      <c r="A30" s="86" t="s">
        <v>6</v>
      </c>
      <c r="B30" s="27">
        <f>B38+B45</f>
        <v>3873541.34</v>
      </c>
      <c r="C30" s="17"/>
      <c r="D30" s="27">
        <f>D38+D45</f>
        <v>3811727.0700000003</v>
      </c>
      <c r="E30" s="20"/>
      <c r="F30" s="27">
        <f t="shared" si="2"/>
        <v>98.404192324948838</v>
      </c>
      <c r="G30" s="53"/>
      <c r="H30" s="55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s="52" customFormat="1" ht="14.25" customHeight="1">
      <c r="A31" s="58"/>
      <c r="B31" s="66"/>
      <c r="C31" s="15"/>
      <c r="D31" s="66"/>
      <c r="E31" s="15"/>
      <c r="F31" s="59"/>
      <c r="G31" s="57"/>
    </row>
    <row r="32" spans="1:45" ht="15.95" customHeight="1">
      <c r="A32" s="37">
        <v>801</v>
      </c>
      <c r="B32" s="27">
        <f>SUM(B33:B38)</f>
        <v>116935491.22999999</v>
      </c>
      <c r="C32" s="17"/>
      <c r="D32" s="27">
        <f>SUM(D33:D38)</f>
        <v>116636923.50999999</v>
      </c>
      <c r="E32" s="17"/>
      <c r="F32" s="27">
        <f t="shared" ref="F32:F38" si="3">D32/B32*100</f>
        <v>99.744673138275232</v>
      </c>
      <c r="G32" s="21"/>
      <c r="H32" s="2"/>
    </row>
    <row r="33" spans="1:8" ht="15.95" customHeight="1">
      <c r="A33" s="38" t="s">
        <v>22</v>
      </c>
      <c r="B33" s="91">
        <f>B50+B64</f>
        <v>81895213.199999988</v>
      </c>
      <c r="C33" s="92"/>
      <c r="D33" s="91">
        <f>D50+D64</f>
        <v>81854863.75</v>
      </c>
      <c r="E33" s="18"/>
      <c r="F33" s="24">
        <f t="shared" si="3"/>
        <v>99.950730392628145</v>
      </c>
      <c r="G33" s="21"/>
      <c r="H33" s="14"/>
    </row>
    <row r="34" spans="1:8" ht="15.95" customHeight="1">
      <c r="A34" s="38" t="s">
        <v>23</v>
      </c>
      <c r="B34" s="91">
        <f>B51+B65</f>
        <v>15987694.239999998</v>
      </c>
      <c r="C34" s="92"/>
      <c r="D34" s="91">
        <f>D51+D65</f>
        <v>15804390.24</v>
      </c>
      <c r="E34" s="18"/>
      <c r="F34" s="24">
        <f t="shared" si="3"/>
        <v>98.853468190920339</v>
      </c>
      <c r="G34" s="21"/>
    </row>
    <row r="35" spans="1:8" ht="15.95" customHeight="1">
      <c r="A35" s="38" t="s">
        <v>24</v>
      </c>
      <c r="B35" s="91">
        <f>B52+B66</f>
        <v>215955.7</v>
      </c>
      <c r="C35" s="92"/>
      <c r="D35" s="91">
        <f>D52+D66</f>
        <v>211189.72</v>
      </c>
      <c r="E35" s="18"/>
      <c r="F35" s="24">
        <f t="shared" si="3"/>
        <v>97.793075153839411</v>
      </c>
      <c r="G35" s="21"/>
    </row>
    <row r="36" spans="1:8" ht="15.95" customHeight="1">
      <c r="A36" s="38" t="s">
        <v>10</v>
      </c>
      <c r="B36" s="91">
        <f>B53+B67</f>
        <v>14407555</v>
      </c>
      <c r="C36" s="92"/>
      <c r="D36" s="91">
        <f>D53+D67</f>
        <v>14399220.080000002</v>
      </c>
      <c r="E36" s="18"/>
      <c r="F36" s="24">
        <f t="shared" si="3"/>
        <v>99.942148962818479</v>
      </c>
      <c r="G36" s="21"/>
    </row>
    <row r="37" spans="1:8" ht="15.95" customHeight="1">
      <c r="A37" s="90" t="s">
        <v>25</v>
      </c>
      <c r="B37" s="91">
        <f>B54</f>
        <v>562506.75</v>
      </c>
      <c r="C37" s="92"/>
      <c r="D37" s="91">
        <f>D54</f>
        <v>562506.75</v>
      </c>
      <c r="E37" s="18"/>
      <c r="F37" s="24">
        <f t="shared" si="3"/>
        <v>100</v>
      </c>
      <c r="G37" s="21"/>
    </row>
    <row r="38" spans="1:8" s="3" customFormat="1" ht="15.95" customHeight="1" thickBot="1">
      <c r="A38" s="39" t="s">
        <v>6</v>
      </c>
      <c r="B38" s="91">
        <f>B55+B68</f>
        <v>3866566.34</v>
      </c>
      <c r="C38" s="92"/>
      <c r="D38" s="91">
        <f>D55+D68</f>
        <v>3804752.97</v>
      </c>
      <c r="E38" s="18"/>
      <c r="F38" s="24">
        <f t="shared" si="3"/>
        <v>98.401336882273711</v>
      </c>
      <c r="G38" s="21"/>
    </row>
    <row r="39" spans="1:8" ht="15.95" customHeight="1">
      <c r="A39" s="38"/>
      <c r="B39" s="91"/>
      <c r="C39" s="92"/>
      <c r="D39" s="91"/>
      <c r="E39" s="18"/>
      <c r="F39" s="24"/>
      <c r="G39" s="21"/>
    </row>
    <row r="40" spans="1:8" ht="15.95" customHeight="1">
      <c r="A40" s="37">
        <v>854</v>
      </c>
      <c r="B40" s="93">
        <f>SUM(B41:B45)</f>
        <v>9423016.0199999996</v>
      </c>
      <c r="C40" s="94"/>
      <c r="D40" s="93">
        <f>SUM(D41:D45)</f>
        <v>8779106.1500000004</v>
      </c>
      <c r="E40" s="17"/>
      <c r="F40" s="27">
        <f>D40/B40*100</f>
        <v>93.166626601999567</v>
      </c>
      <c r="G40" s="21"/>
      <c r="H40" s="2"/>
    </row>
    <row r="41" spans="1:8" ht="15.95" customHeight="1">
      <c r="A41" s="38" t="s">
        <v>22</v>
      </c>
      <c r="B41" s="91">
        <f>B58+B71</f>
        <v>6156394.0499999998</v>
      </c>
      <c r="C41" s="91"/>
      <c r="D41" s="91">
        <f>D58+D71</f>
        <v>6151525.2700000005</v>
      </c>
      <c r="E41" s="18"/>
      <c r="F41" s="24">
        <f>D41/B41*100</f>
        <v>99.920915068781227</v>
      </c>
      <c r="G41" s="21"/>
      <c r="H41" s="14"/>
    </row>
    <row r="42" spans="1:8" ht="15.95" customHeight="1">
      <c r="A42" s="38" t="s">
        <v>23</v>
      </c>
      <c r="B42" s="91">
        <f>B59+B72</f>
        <v>1089153.97</v>
      </c>
      <c r="C42" s="91"/>
      <c r="D42" s="91">
        <f>D59+D72</f>
        <v>1066430.72</v>
      </c>
      <c r="E42" s="18"/>
      <c r="F42" s="24">
        <f>D42/B42*100</f>
        <v>97.913678816228341</v>
      </c>
      <c r="G42" s="21"/>
    </row>
    <row r="43" spans="1:8" ht="15.95" customHeight="1">
      <c r="A43" s="38" t="s">
        <v>24</v>
      </c>
      <c r="B43" s="91">
        <f>B60+B73</f>
        <v>1382404</v>
      </c>
      <c r="C43" s="91"/>
      <c r="D43" s="91">
        <f>D60+D73</f>
        <v>766087.78</v>
      </c>
      <c r="E43" s="18"/>
      <c r="F43" s="24">
        <f>D43/B43*100</f>
        <v>55.417069105702822</v>
      </c>
      <c r="G43" s="21"/>
    </row>
    <row r="44" spans="1:8" ht="15.95" customHeight="1">
      <c r="A44" s="38" t="s">
        <v>10</v>
      </c>
      <c r="B44" s="91">
        <f>B74</f>
        <v>788089</v>
      </c>
      <c r="C44" s="91"/>
      <c r="D44" s="91">
        <f>D74</f>
        <v>788088.28</v>
      </c>
      <c r="E44" s="18"/>
      <c r="F44" s="24">
        <f>D44/B44*100</f>
        <v>99.999908639760235</v>
      </c>
      <c r="G44" s="21"/>
    </row>
    <row r="45" spans="1:8" s="3" customFormat="1" ht="15.95" customHeight="1" thickBot="1">
      <c r="A45" s="39" t="s">
        <v>6</v>
      </c>
      <c r="B45" s="91">
        <f>B75</f>
        <v>6975</v>
      </c>
      <c r="C45" s="91"/>
      <c r="D45" s="91">
        <f>D75</f>
        <v>6974.1</v>
      </c>
      <c r="E45" s="18"/>
      <c r="F45" s="25">
        <v>0</v>
      </c>
      <c r="G45" s="21"/>
    </row>
    <row r="46" spans="1:8" ht="18" customHeight="1">
      <c r="B46" s="95"/>
      <c r="C46" s="96"/>
      <c r="D46" s="95"/>
      <c r="E46" s="2"/>
      <c r="F46" s="21"/>
      <c r="G46" s="21"/>
    </row>
    <row r="47" spans="1:8" ht="15" customHeight="1" thickBot="1">
      <c r="B47" s="95"/>
      <c r="C47" s="96"/>
      <c r="D47" s="95"/>
      <c r="E47" s="2"/>
      <c r="F47" s="21"/>
      <c r="G47" s="21"/>
    </row>
    <row r="48" spans="1:8" ht="15.95" customHeight="1">
      <c r="A48" s="36" t="s">
        <v>2</v>
      </c>
      <c r="B48" s="97">
        <f>B49+B57</f>
        <v>70801363.099999994</v>
      </c>
      <c r="C48" s="94"/>
      <c r="D48" s="97">
        <f>D49+D57</f>
        <v>69917516.090000018</v>
      </c>
      <c r="E48" s="17"/>
      <c r="F48" s="26">
        <f t="shared" ref="F48:F55" si="4">D48/B48*100</f>
        <v>98.751652551163986</v>
      </c>
      <c r="G48" s="21"/>
    </row>
    <row r="49" spans="1:12" s="1" customFormat="1" ht="15.95" customHeight="1">
      <c r="A49" s="37">
        <v>801</v>
      </c>
      <c r="B49" s="93">
        <f>SUM(B50:B55)</f>
        <v>67645969.569999993</v>
      </c>
      <c r="C49" s="94"/>
      <c r="D49" s="93">
        <f>SUM(D50:D55)</f>
        <v>67379650.610000014</v>
      </c>
      <c r="E49" s="17"/>
      <c r="F49" s="27">
        <f t="shared" si="4"/>
        <v>99.606304763324601</v>
      </c>
      <c r="G49" s="35"/>
      <c r="L49" s="48">
        <f>B9+B15</f>
        <v>6423330.4900000002</v>
      </c>
    </row>
    <row r="50" spans="1:12" ht="15.95" customHeight="1">
      <c r="A50" s="38" t="s">
        <v>22</v>
      </c>
      <c r="B50" s="91">
        <v>47985595.789999999</v>
      </c>
      <c r="C50" s="92"/>
      <c r="D50" s="91">
        <v>47959665.350000001</v>
      </c>
      <c r="E50" s="18"/>
      <c r="F50" s="24">
        <f t="shared" si="4"/>
        <v>99.945962033870586</v>
      </c>
      <c r="G50" s="21"/>
      <c r="H50" s="14"/>
    </row>
    <row r="51" spans="1:12" ht="15.95" customHeight="1">
      <c r="A51" s="38" t="s">
        <v>23</v>
      </c>
      <c r="B51" s="91">
        <v>10531412.199999999</v>
      </c>
      <c r="C51" s="92"/>
      <c r="D51" s="91">
        <v>10357853.41</v>
      </c>
      <c r="E51" s="18"/>
      <c r="F51" s="24">
        <f t="shared" si="4"/>
        <v>98.351989394166921</v>
      </c>
      <c r="G51" s="21"/>
    </row>
    <row r="52" spans="1:12" ht="15.95" customHeight="1">
      <c r="A52" s="38" t="s">
        <v>24</v>
      </c>
      <c r="B52" s="91">
        <v>129905.42</v>
      </c>
      <c r="C52" s="92"/>
      <c r="D52" s="91">
        <v>125500.89</v>
      </c>
      <c r="E52" s="18"/>
      <c r="F52" s="24">
        <f t="shared" si="4"/>
        <v>96.609433232270064</v>
      </c>
      <c r="G52" s="21"/>
    </row>
    <row r="53" spans="1:12" ht="15.95" customHeight="1">
      <c r="A53" s="38" t="s">
        <v>10</v>
      </c>
      <c r="B53" s="91">
        <v>5645975</v>
      </c>
      <c r="C53" s="92"/>
      <c r="D53" s="91">
        <v>5640372.7800000003</v>
      </c>
      <c r="E53" s="18"/>
      <c r="F53" s="24">
        <f t="shared" si="4"/>
        <v>99.900774976864042</v>
      </c>
      <c r="G53" s="21"/>
    </row>
    <row r="54" spans="1:12" ht="15.95" customHeight="1">
      <c r="A54" s="90" t="s">
        <v>25</v>
      </c>
      <c r="B54" s="91">
        <v>562506.75</v>
      </c>
      <c r="C54" s="92"/>
      <c r="D54" s="91">
        <v>562506.75</v>
      </c>
      <c r="E54" s="18"/>
      <c r="F54" s="24">
        <f t="shared" si="4"/>
        <v>100</v>
      </c>
      <c r="G54" s="21"/>
    </row>
    <row r="55" spans="1:12" s="3" customFormat="1" ht="15.95" customHeight="1" thickBot="1">
      <c r="A55" s="39" t="s">
        <v>6</v>
      </c>
      <c r="B55" s="91">
        <v>2790574.41</v>
      </c>
      <c r="C55" s="92"/>
      <c r="D55" s="91">
        <v>2733751.43</v>
      </c>
      <c r="E55" s="18"/>
      <c r="F55" s="24">
        <f t="shared" si="4"/>
        <v>97.963753276157945</v>
      </c>
      <c r="G55" s="21"/>
    </row>
    <row r="56" spans="1:12" s="3" customFormat="1" ht="15.75" customHeight="1">
      <c r="A56" s="38"/>
      <c r="B56" s="91"/>
      <c r="C56" s="92"/>
      <c r="D56" s="91"/>
      <c r="E56" s="18"/>
      <c r="F56" s="24"/>
      <c r="G56" s="21"/>
    </row>
    <row r="57" spans="1:12" s="1" customFormat="1" ht="15.95" customHeight="1">
      <c r="A57" s="37">
        <v>854</v>
      </c>
      <c r="B57" s="93">
        <f>SUM(B58:B59)+B60</f>
        <v>3155393.5300000003</v>
      </c>
      <c r="C57" s="94"/>
      <c r="D57" s="93">
        <f>SUM(D58:D59)+D60</f>
        <v>2537865.48</v>
      </c>
      <c r="E57" s="17"/>
      <c r="F57" s="27">
        <f>D57/B57*100</f>
        <v>80.429444247481868</v>
      </c>
      <c r="G57" s="35"/>
    </row>
    <row r="58" spans="1:12" ht="15.95" customHeight="1">
      <c r="A58" s="38" t="s">
        <v>22</v>
      </c>
      <c r="B58" s="91">
        <v>1604643.05</v>
      </c>
      <c r="C58" s="92"/>
      <c r="D58" s="91">
        <v>1602489.11</v>
      </c>
      <c r="E58" s="18"/>
      <c r="F58" s="24">
        <f>D58/B58*100</f>
        <v>99.865768277873386</v>
      </c>
      <c r="G58" s="21"/>
      <c r="H58" s="14"/>
    </row>
    <row r="59" spans="1:12" ht="15.95" customHeight="1">
      <c r="A59" s="38" t="s">
        <v>23</v>
      </c>
      <c r="B59" s="91">
        <v>171726.48</v>
      </c>
      <c r="C59" s="92"/>
      <c r="D59" s="91">
        <v>170825.21</v>
      </c>
      <c r="E59" s="18"/>
      <c r="F59" s="24">
        <f>D59/B59*100</f>
        <v>99.475171214130739</v>
      </c>
      <c r="G59" s="21"/>
    </row>
    <row r="60" spans="1:12" ht="15.95" customHeight="1">
      <c r="A60" s="38" t="s">
        <v>24</v>
      </c>
      <c r="B60" s="82">
        <v>1379024</v>
      </c>
      <c r="C60" s="18"/>
      <c r="D60" s="67">
        <v>764551.16</v>
      </c>
      <c r="E60" s="18"/>
      <c r="F60" s="24">
        <f>D60/B60*100</f>
        <v>55.441468748912278</v>
      </c>
      <c r="G60" s="21"/>
    </row>
    <row r="61" spans="1:12" s="54" customFormat="1" ht="15.75" customHeight="1" thickBot="1">
      <c r="A61" s="56"/>
      <c r="B61" s="60"/>
      <c r="C61" s="15"/>
      <c r="D61" s="55"/>
      <c r="E61" s="15"/>
      <c r="F61" s="57"/>
      <c r="G61" s="57"/>
    </row>
    <row r="62" spans="1:12" ht="15.95" customHeight="1">
      <c r="A62" s="36" t="s">
        <v>3</v>
      </c>
      <c r="B62" s="84">
        <f>B63+B70</f>
        <v>55557144.149999999</v>
      </c>
      <c r="C62" s="17"/>
      <c r="D62" s="26">
        <f>D63+D70</f>
        <v>55498513.57</v>
      </c>
      <c r="E62" s="17"/>
      <c r="F62" s="40">
        <f>D62/B62*100</f>
        <v>99.894467973656646</v>
      </c>
      <c r="G62" s="21"/>
    </row>
    <row r="63" spans="1:12" s="1" customFormat="1" ht="15.95" customHeight="1">
      <c r="A63" s="37">
        <v>801</v>
      </c>
      <c r="B63" s="83">
        <f>SUM(B64:B68)</f>
        <v>49289521.659999996</v>
      </c>
      <c r="C63" s="17"/>
      <c r="D63" s="27">
        <f>SUM(D64:D68)</f>
        <v>49257272.899999999</v>
      </c>
      <c r="E63" s="17"/>
      <c r="F63" s="27">
        <f t="shared" ref="F63:F68" si="5">D63/B63*100</f>
        <v>99.934572787655668</v>
      </c>
      <c r="G63" s="35"/>
    </row>
    <row r="64" spans="1:12" ht="15.95" customHeight="1">
      <c r="A64" s="38" t="s">
        <v>22</v>
      </c>
      <c r="B64" s="82">
        <v>33909617.409999996</v>
      </c>
      <c r="C64" s="18"/>
      <c r="D64" s="67">
        <v>33895198.399999999</v>
      </c>
      <c r="E64" s="18"/>
      <c r="F64" s="24">
        <f t="shared" si="5"/>
        <v>99.957478110632564</v>
      </c>
      <c r="G64" s="21"/>
      <c r="H64" s="14"/>
    </row>
    <row r="65" spans="1:11" ht="15.95" customHeight="1">
      <c r="A65" s="38" t="s">
        <v>23</v>
      </c>
      <c r="B65" s="82">
        <v>5456282.04</v>
      </c>
      <c r="C65" s="18"/>
      <c r="D65" s="67">
        <v>5446536.8300000001</v>
      </c>
      <c r="E65" s="18"/>
      <c r="F65" s="24">
        <f t="shared" si="5"/>
        <v>99.821394679956825</v>
      </c>
      <c r="G65" s="21"/>
    </row>
    <row r="66" spans="1:11" ht="15.95" customHeight="1">
      <c r="A66" s="38" t="s">
        <v>24</v>
      </c>
      <c r="B66" s="82">
        <v>86050.28</v>
      </c>
      <c r="C66" s="18"/>
      <c r="D66" s="67">
        <v>85688.83</v>
      </c>
      <c r="E66" s="18"/>
      <c r="F66" s="24">
        <f t="shared" si="5"/>
        <v>99.579954882192141</v>
      </c>
      <c r="G66" s="21"/>
    </row>
    <row r="67" spans="1:11" ht="15.95" customHeight="1">
      <c r="A67" s="38" t="s">
        <v>10</v>
      </c>
      <c r="B67" s="82">
        <v>8761580</v>
      </c>
      <c r="C67" s="18"/>
      <c r="D67" s="67">
        <v>8758847.3000000007</v>
      </c>
      <c r="E67" s="18"/>
      <c r="F67" s="24">
        <f t="shared" si="5"/>
        <v>99.968810420038395</v>
      </c>
      <c r="G67" s="21"/>
    </row>
    <row r="68" spans="1:11" s="3" customFormat="1" ht="15.95" customHeight="1" thickBot="1">
      <c r="A68" s="39" t="s">
        <v>6</v>
      </c>
      <c r="B68" s="82">
        <v>1075991.93</v>
      </c>
      <c r="C68" s="18"/>
      <c r="D68" s="67">
        <v>1071001.54</v>
      </c>
      <c r="E68" s="18"/>
      <c r="F68" s="24">
        <f t="shared" si="5"/>
        <v>99.536205629348913</v>
      </c>
      <c r="G68" s="21"/>
      <c r="I68" s="23"/>
      <c r="J68" s="23"/>
      <c r="K68" s="23">
        <f>D70+D63+D57+D49</f>
        <v>125416029.66000001</v>
      </c>
    </row>
    <row r="69" spans="1:11" s="3" customFormat="1" ht="12.75" customHeight="1">
      <c r="A69" s="38"/>
      <c r="B69" s="82"/>
      <c r="C69" s="18"/>
      <c r="D69" s="67"/>
      <c r="E69" s="18"/>
      <c r="F69" s="24"/>
      <c r="G69" s="21"/>
    </row>
    <row r="70" spans="1:11" s="1" customFormat="1" ht="15.95" customHeight="1">
      <c r="A70" s="37">
        <v>854</v>
      </c>
      <c r="B70" s="83">
        <f>SUM(B71:B75)</f>
        <v>6267622.4900000002</v>
      </c>
      <c r="C70" s="17"/>
      <c r="D70" s="27">
        <f>SUM(D71:D75)</f>
        <v>6241240.6699999999</v>
      </c>
      <c r="E70" s="17"/>
      <c r="F70" s="27">
        <f>D70/B70*100</f>
        <v>99.579077711810299</v>
      </c>
      <c r="G70" s="35"/>
    </row>
    <row r="71" spans="1:11" ht="15.95" customHeight="1">
      <c r="A71" s="38" t="s">
        <v>22</v>
      </c>
      <c r="B71" s="82">
        <v>4551751</v>
      </c>
      <c r="C71" s="18"/>
      <c r="D71" s="67">
        <v>4549036.16</v>
      </c>
      <c r="E71" s="18"/>
      <c r="F71" s="24">
        <f>D71/B71*100</f>
        <v>99.94035613986793</v>
      </c>
      <c r="G71" s="21"/>
      <c r="H71" s="14"/>
    </row>
    <row r="72" spans="1:11" ht="15.95" customHeight="1">
      <c r="A72" s="38" t="s">
        <v>23</v>
      </c>
      <c r="B72" s="82">
        <v>917427.49</v>
      </c>
      <c r="C72" s="18"/>
      <c r="D72" s="67">
        <v>895605.51</v>
      </c>
      <c r="E72" s="18"/>
      <c r="F72" s="24">
        <f>D72/B72*100</f>
        <v>97.62139458018639</v>
      </c>
      <c r="G72" s="21"/>
    </row>
    <row r="73" spans="1:11" ht="15.95" customHeight="1">
      <c r="A73" s="38" t="s">
        <v>24</v>
      </c>
      <c r="B73" s="82">
        <v>3380</v>
      </c>
      <c r="C73" s="18"/>
      <c r="D73" s="67">
        <v>1536.62</v>
      </c>
      <c r="E73" s="18"/>
      <c r="F73" s="24">
        <f>D73/B73*100</f>
        <v>45.462130177514794</v>
      </c>
      <c r="G73" s="21"/>
    </row>
    <row r="74" spans="1:11" ht="15.95" customHeight="1">
      <c r="A74" s="38" t="s">
        <v>10</v>
      </c>
      <c r="B74" s="67">
        <v>788089</v>
      </c>
      <c r="C74" s="18"/>
      <c r="D74" s="67">
        <v>788088.28</v>
      </c>
      <c r="E74" s="18"/>
      <c r="F74" s="24">
        <f>D74/B74*100</f>
        <v>99.999908639760235</v>
      </c>
      <c r="G74" s="21"/>
    </row>
    <row r="75" spans="1:11" s="3" customFormat="1" ht="15.95" customHeight="1" thickBot="1">
      <c r="A75" s="39" t="s">
        <v>6</v>
      </c>
      <c r="B75" s="68">
        <v>6975</v>
      </c>
      <c r="C75" s="18"/>
      <c r="D75" s="68">
        <v>6974.1</v>
      </c>
      <c r="E75" s="18"/>
      <c r="F75" s="25">
        <v>0</v>
      </c>
      <c r="G75" s="21"/>
    </row>
    <row r="76" spans="1:11">
      <c r="B76" s="19"/>
      <c r="C76" s="54"/>
      <c r="D76" s="19"/>
    </row>
    <row r="77" spans="1:11" ht="13.5" customHeight="1">
      <c r="B77" s="19"/>
      <c r="D77" s="19"/>
      <c r="F77" s="21"/>
    </row>
    <row r="78" spans="1:11" ht="15" customHeight="1">
      <c r="A78" s="13" t="s">
        <v>7</v>
      </c>
      <c r="B78" s="22">
        <f>B5-B21</f>
        <v>-23664819.390000001</v>
      </c>
      <c r="D78" s="22">
        <f>D5-D21</f>
        <v>-23404773.75000003</v>
      </c>
      <c r="F78" s="22"/>
    </row>
  </sheetData>
  <mergeCells count="13">
    <mergeCell ref="M13:M14"/>
    <mergeCell ref="H3:I3"/>
    <mergeCell ref="H13:H14"/>
    <mergeCell ref="I13:I14"/>
    <mergeCell ref="I1:J1"/>
    <mergeCell ref="A2:L2"/>
    <mergeCell ref="J13:J14"/>
    <mergeCell ref="L13:L14"/>
    <mergeCell ref="H15:H17"/>
    <mergeCell ref="I15:I17"/>
    <mergeCell ref="J15:J17"/>
    <mergeCell ref="L15:L17"/>
    <mergeCell ref="M15:M17"/>
  </mergeCells>
  <phoneticPr fontId="0" type="noConversion"/>
  <pageMargins left="0" right="0" top="0.78740157480314965" bottom="0.59055118110236227" header="0.51181102362204722" footer="0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2011</vt:lpstr>
      <vt:lpstr>'2011'!Tytuły_wydruku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Miasta w Piotrkowie T.</dc:creator>
  <cp:lastModifiedBy>UM w Piotrkowie Tryb.</cp:lastModifiedBy>
  <cp:lastPrinted>2012-03-06T11:31:20Z</cp:lastPrinted>
  <dcterms:created xsi:type="dcterms:W3CDTF">2003-12-04T11:30:36Z</dcterms:created>
  <dcterms:modified xsi:type="dcterms:W3CDTF">2012-03-30T09:58:52Z</dcterms:modified>
</cp:coreProperties>
</file>