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45" windowWidth="17400" windowHeight="12390" tabRatio="949"/>
  </bookViews>
  <sheets>
    <sheet name="Arkusz1" sheetId="84" r:id="rId1"/>
  </sheets>
  <definedNames>
    <definedName name="_xlnm.Print_Titles" localSheetId="0">Arkusz1!$4:$6</definedName>
  </definedNames>
  <calcPr calcId="125725"/>
</workbook>
</file>

<file path=xl/calcChain.xml><?xml version="1.0" encoding="utf-8"?>
<calcChain xmlns="http://schemas.openxmlformats.org/spreadsheetml/2006/main">
  <c r="G97" i="84"/>
  <c r="K9" l="1"/>
  <c r="E61"/>
  <c r="E56"/>
  <c r="H51"/>
  <c r="E51"/>
  <c r="H50"/>
  <c r="E50"/>
  <c r="H49"/>
  <c r="E49"/>
  <c r="G230"/>
  <c r="D230"/>
  <c r="G229"/>
  <c r="D229"/>
  <c r="I228"/>
  <c r="H228"/>
  <c r="F228"/>
  <c r="E228"/>
  <c r="G227"/>
  <c r="D227"/>
  <c r="H226"/>
  <c r="G226" s="1"/>
  <c r="E226"/>
  <c r="D226" s="1"/>
  <c r="G225"/>
  <c r="D225"/>
  <c r="G224"/>
  <c r="D224"/>
  <c r="G223"/>
  <c r="D223"/>
  <c r="I222"/>
  <c r="H222"/>
  <c r="F222"/>
  <c r="E222"/>
  <c r="G221"/>
  <c r="D221"/>
  <c r="I220"/>
  <c r="H220"/>
  <c r="F220"/>
  <c r="E220"/>
  <c r="G219"/>
  <c r="D219"/>
  <c r="I218"/>
  <c r="H218"/>
  <c r="F218"/>
  <c r="E218"/>
  <c r="G217"/>
  <c r="D217"/>
  <c r="I216"/>
  <c r="H216"/>
  <c r="F216"/>
  <c r="E216"/>
  <c r="G215"/>
  <c r="D215"/>
  <c r="H214"/>
  <c r="G214" s="1"/>
  <c r="E214"/>
  <c r="D214" s="1"/>
  <c r="G213"/>
  <c r="D213"/>
  <c r="G212"/>
  <c r="D212"/>
  <c r="G211"/>
  <c r="D211"/>
  <c r="G210"/>
  <c r="D210"/>
  <c r="G209"/>
  <c r="D209"/>
  <c r="I208"/>
  <c r="H208"/>
  <c r="F208"/>
  <c r="E208"/>
  <c r="G207"/>
  <c r="D207"/>
  <c r="H206"/>
  <c r="G206" s="1"/>
  <c r="E206"/>
  <c r="D206" s="1"/>
  <c r="G205"/>
  <c r="D205"/>
  <c r="G204"/>
  <c r="D204"/>
  <c r="I203"/>
  <c r="H203"/>
  <c r="F203"/>
  <c r="E203"/>
  <c r="I202"/>
  <c r="I199" s="1"/>
  <c r="I177" s="1"/>
  <c r="H202"/>
  <c r="E202"/>
  <c r="E199" s="1"/>
  <c r="G201"/>
  <c r="D201"/>
  <c r="G200"/>
  <c r="F200"/>
  <c r="F202" s="1"/>
  <c r="F199" s="1"/>
  <c r="F177" s="1"/>
  <c r="G198"/>
  <c r="D198"/>
  <c r="I197"/>
  <c r="H197"/>
  <c r="F197"/>
  <c r="E197"/>
  <c r="G196"/>
  <c r="D196"/>
  <c r="I195"/>
  <c r="H195"/>
  <c r="F195"/>
  <c r="E195"/>
  <c r="E188" s="1"/>
  <c r="G194"/>
  <c r="D194"/>
  <c r="G193"/>
  <c r="D193"/>
  <c r="G192"/>
  <c r="G195" s="1"/>
  <c r="D192"/>
  <c r="D195" s="1"/>
  <c r="G191"/>
  <c r="D191"/>
  <c r="G190"/>
  <c r="D190"/>
  <c r="G189"/>
  <c r="D189"/>
  <c r="I188"/>
  <c r="H188"/>
  <c r="F188"/>
  <c r="I187"/>
  <c r="H187"/>
  <c r="F187"/>
  <c r="E187"/>
  <c r="I186"/>
  <c r="H186"/>
  <c r="F186"/>
  <c r="E186"/>
  <c r="I185"/>
  <c r="H185"/>
  <c r="F185"/>
  <c r="E185"/>
  <c r="B185"/>
  <c r="I184"/>
  <c r="H184"/>
  <c r="F184"/>
  <c r="E184"/>
  <c r="I183"/>
  <c r="H183"/>
  <c r="F183"/>
  <c r="E183"/>
  <c r="I182"/>
  <c r="H182"/>
  <c r="F182"/>
  <c r="E182"/>
  <c r="I181"/>
  <c r="H181"/>
  <c r="G181" s="1"/>
  <c r="F181"/>
  <c r="E181"/>
  <c r="B181"/>
  <c r="I180"/>
  <c r="H180"/>
  <c r="F180"/>
  <c r="E180"/>
  <c r="B180"/>
  <c r="I179"/>
  <c r="H179"/>
  <c r="F179"/>
  <c r="E179"/>
  <c r="I178"/>
  <c r="H178"/>
  <c r="F178"/>
  <c r="E178"/>
  <c r="B178"/>
  <c r="I176"/>
  <c r="H176"/>
  <c r="F176"/>
  <c r="E176"/>
  <c r="I175"/>
  <c r="H175"/>
  <c r="F175"/>
  <c r="B175"/>
  <c r="G173"/>
  <c r="D173"/>
  <c r="G172"/>
  <c r="D172"/>
  <c r="I171"/>
  <c r="H171"/>
  <c r="F171"/>
  <c r="E171"/>
  <c r="G170"/>
  <c r="D170"/>
  <c r="I169"/>
  <c r="H169"/>
  <c r="F169"/>
  <c r="E169"/>
  <c r="G168"/>
  <c r="D168"/>
  <c r="G167"/>
  <c r="D167"/>
  <c r="G166"/>
  <c r="E166"/>
  <c r="D166" s="1"/>
  <c r="I165"/>
  <c r="H165"/>
  <c r="F165"/>
  <c r="G164"/>
  <c r="D164"/>
  <c r="I163"/>
  <c r="H163"/>
  <c r="F163"/>
  <c r="E163"/>
  <c r="G162"/>
  <c r="D162"/>
  <c r="I161"/>
  <c r="H161"/>
  <c r="F161"/>
  <c r="E161"/>
  <c r="G160"/>
  <c r="D160"/>
  <c r="G159"/>
  <c r="D159"/>
  <c r="G158"/>
  <c r="D158"/>
  <c r="I157"/>
  <c r="H157"/>
  <c r="F157"/>
  <c r="G156"/>
  <c r="D156"/>
  <c r="I155"/>
  <c r="H155"/>
  <c r="F155"/>
  <c r="E155"/>
  <c r="G154"/>
  <c r="D154"/>
  <c r="G153"/>
  <c r="D153"/>
  <c r="G152"/>
  <c r="D152"/>
  <c r="G151"/>
  <c r="D151"/>
  <c r="G150"/>
  <c r="D150"/>
  <c r="G149"/>
  <c r="D149"/>
  <c r="G148"/>
  <c r="D148"/>
  <c r="G147"/>
  <c r="D147"/>
  <c r="G146"/>
  <c r="E146"/>
  <c r="D146" s="1"/>
  <c r="I145"/>
  <c r="H145"/>
  <c r="F145"/>
  <c r="E145"/>
  <c r="G144"/>
  <c r="G143"/>
  <c r="D143"/>
  <c r="G142"/>
  <c r="D142"/>
  <c r="G141"/>
  <c r="D141"/>
  <c r="G140"/>
  <c r="D140"/>
  <c r="G139"/>
  <c r="E139"/>
  <c r="D139" s="1"/>
  <c r="I138"/>
  <c r="H138"/>
  <c r="F138"/>
  <c r="G137"/>
  <c r="D137"/>
  <c r="G136"/>
  <c r="D136"/>
  <c r="G135"/>
  <c r="E135"/>
  <c r="E138" s="1"/>
  <c r="G134"/>
  <c r="D134"/>
  <c r="G133"/>
  <c r="D133"/>
  <c r="G132"/>
  <c r="D132"/>
  <c r="G130"/>
  <c r="D130"/>
  <c r="G129"/>
  <c r="D129"/>
  <c r="G128"/>
  <c r="E128"/>
  <c r="D128" s="1"/>
  <c r="G127"/>
  <c r="E127"/>
  <c r="D127" s="1"/>
  <c r="I126"/>
  <c r="H126"/>
  <c r="F126"/>
  <c r="G125"/>
  <c r="D125"/>
  <c r="I124"/>
  <c r="H124"/>
  <c r="F124"/>
  <c r="E124"/>
  <c r="G123"/>
  <c r="D123"/>
  <c r="I122"/>
  <c r="H122"/>
  <c r="F122"/>
  <c r="E122"/>
  <c r="G121"/>
  <c r="D121"/>
  <c r="I120"/>
  <c r="H120"/>
  <c r="F120"/>
  <c r="E120"/>
  <c r="G119"/>
  <c r="D119"/>
  <c r="G118"/>
  <c r="D118"/>
  <c r="I117"/>
  <c r="H117"/>
  <c r="F117"/>
  <c r="E117"/>
  <c r="G116"/>
  <c r="D116"/>
  <c r="G115"/>
  <c r="D115"/>
  <c r="G114"/>
  <c r="E114"/>
  <c r="D114" s="1"/>
  <c r="G113"/>
  <c r="D113"/>
  <c r="G112"/>
  <c r="E112"/>
  <c r="D112" s="1"/>
  <c r="G111"/>
  <c r="D111"/>
  <c r="G110"/>
  <c r="E110"/>
  <c r="D110" s="1"/>
  <c r="G109"/>
  <c r="D109"/>
  <c r="I108"/>
  <c r="H108"/>
  <c r="F108"/>
  <c r="G107"/>
  <c r="D107"/>
  <c r="G106"/>
  <c r="D106"/>
  <c r="G105"/>
  <c r="D105"/>
  <c r="G104"/>
  <c r="D104"/>
  <c r="I103"/>
  <c r="H103"/>
  <c r="F103"/>
  <c r="E103"/>
  <c r="G102"/>
  <c r="D102"/>
  <c r="I101"/>
  <c r="I97" s="1"/>
  <c r="I24" s="1"/>
  <c r="H101"/>
  <c r="H97" s="1"/>
  <c r="G100"/>
  <c r="E100"/>
  <c r="E101" s="1"/>
  <c r="E97" s="1"/>
  <c r="G99"/>
  <c r="F99"/>
  <c r="F101" s="1"/>
  <c r="F97" s="1"/>
  <c r="G98"/>
  <c r="D98"/>
  <c r="G96"/>
  <c r="D96"/>
  <c r="I95"/>
  <c r="H95"/>
  <c r="F95"/>
  <c r="E95"/>
  <c r="G94"/>
  <c r="D94"/>
  <c r="I93"/>
  <c r="H93"/>
  <c r="F93"/>
  <c r="E93"/>
  <c r="G92"/>
  <c r="D92"/>
  <c r="G91"/>
  <c r="D91"/>
  <c r="G90"/>
  <c r="D90"/>
  <c r="I89"/>
  <c r="H89"/>
  <c r="F89"/>
  <c r="E89"/>
  <c r="G88"/>
  <c r="D88"/>
  <c r="G87"/>
  <c r="D87"/>
  <c r="I86"/>
  <c r="H86"/>
  <c r="F86"/>
  <c r="E86"/>
  <c r="G85"/>
  <c r="D85"/>
  <c r="G84"/>
  <c r="D84"/>
  <c r="I83"/>
  <c r="H83"/>
  <c r="F83"/>
  <c r="E83"/>
  <c r="G82"/>
  <c r="D82"/>
  <c r="G81"/>
  <c r="D81"/>
  <c r="G80"/>
  <c r="D80"/>
  <c r="I79"/>
  <c r="H79"/>
  <c r="F79"/>
  <c r="E79"/>
  <c r="G78"/>
  <c r="D78"/>
  <c r="I77"/>
  <c r="H77"/>
  <c r="F77"/>
  <c r="E77"/>
  <c r="G76"/>
  <c r="D76"/>
  <c r="I75"/>
  <c r="H75"/>
  <c r="F75"/>
  <c r="E75"/>
  <c r="G74"/>
  <c r="D74"/>
  <c r="G73"/>
  <c r="D73"/>
  <c r="I72"/>
  <c r="H72"/>
  <c r="F72"/>
  <c r="E72"/>
  <c r="G71"/>
  <c r="D71"/>
  <c r="G70"/>
  <c r="D70"/>
  <c r="G69"/>
  <c r="D69"/>
  <c r="G68"/>
  <c r="D68"/>
  <c r="G67"/>
  <c r="D67"/>
  <c r="G66"/>
  <c r="D66"/>
  <c r="I65"/>
  <c r="H65"/>
  <c r="F65"/>
  <c r="E65"/>
  <c r="G64"/>
  <c r="E64"/>
  <c r="D64" s="1"/>
  <c r="G63"/>
  <c r="D63"/>
  <c r="I62"/>
  <c r="H62"/>
  <c r="F62"/>
  <c r="G61"/>
  <c r="D61"/>
  <c r="I60"/>
  <c r="H60"/>
  <c r="F60"/>
  <c r="E60"/>
  <c r="G59"/>
  <c r="D59"/>
  <c r="I58"/>
  <c r="H58"/>
  <c r="F58"/>
  <c r="E58"/>
  <c r="G57"/>
  <c r="D57"/>
  <c r="G56"/>
  <c r="D56"/>
  <c r="G55"/>
  <c r="D55"/>
  <c r="G54"/>
  <c r="E54"/>
  <c r="D54" s="1"/>
  <c r="G53"/>
  <c r="D53"/>
  <c r="G52"/>
  <c r="D52"/>
  <c r="G51"/>
  <c r="D51"/>
  <c r="G50"/>
  <c r="D50"/>
  <c r="G49"/>
  <c r="D49"/>
  <c r="G48"/>
  <c r="D48"/>
  <c r="G47"/>
  <c r="D47"/>
  <c r="G46"/>
  <c r="D46"/>
  <c r="G45"/>
  <c r="D45"/>
  <c r="G44"/>
  <c r="D44"/>
  <c r="G43"/>
  <c r="D43"/>
  <c r="I42"/>
  <c r="H42"/>
  <c r="F42"/>
  <c r="G41"/>
  <c r="D41"/>
  <c r="G40"/>
  <c r="D40"/>
  <c r="I39"/>
  <c r="H39"/>
  <c r="F39"/>
  <c r="E39"/>
  <c r="I38"/>
  <c r="H38"/>
  <c r="F38"/>
  <c r="E38"/>
  <c r="I37"/>
  <c r="H37"/>
  <c r="F37"/>
  <c r="E37"/>
  <c r="I36"/>
  <c r="H36"/>
  <c r="F36"/>
  <c r="B36"/>
  <c r="I35"/>
  <c r="H35"/>
  <c r="F35"/>
  <c r="E35"/>
  <c r="I34"/>
  <c r="H34"/>
  <c r="F34"/>
  <c r="I33"/>
  <c r="H33"/>
  <c r="F33"/>
  <c r="E33"/>
  <c r="B32"/>
  <c r="I31"/>
  <c r="H31"/>
  <c r="F31"/>
  <c r="B31"/>
  <c r="I30"/>
  <c r="H30"/>
  <c r="F30"/>
  <c r="I29"/>
  <c r="H29"/>
  <c r="F29"/>
  <c r="E29"/>
  <c r="B29"/>
  <c r="I28"/>
  <c r="H28"/>
  <c r="F28"/>
  <c r="E28"/>
  <c r="B28"/>
  <c r="I27"/>
  <c r="H27"/>
  <c r="F27"/>
  <c r="E27"/>
  <c r="B27"/>
  <c r="I26"/>
  <c r="H26"/>
  <c r="F26"/>
  <c r="B26"/>
  <c r="I25"/>
  <c r="H25"/>
  <c r="F25"/>
  <c r="E25"/>
  <c r="B25"/>
  <c r="I23"/>
  <c r="H23"/>
  <c r="F23"/>
  <c r="E23"/>
  <c r="I22"/>
  <c r="H22"/>
  <c r="F22"/>
  <c r="E22"/>
  <c r="I21"/>
  <c r="H21"/>
  <c r="F21"/>
  <c r="E21"/>
  <c r="I20"/>
  <c r="H20"/>
  <c r="F20"/>
  <c r="E20"/>
  <c r="I19"/>
  <c r="H19"/>
  <c r="F19"/>
  <c r="E19"/>
  <c r="B19"/>
  <c r="I18"/>
  <c r="H18"/>
  <c r="F18"/>
  <c r="E18"/>
  <c r="I17"/>
  <c r="H17"/>
  <c r="F17"/>
  <c r="E17"/>
  <c r="I16"/>
  <c r="H16"/>
  <c r="F16"/>
  <c r="E16"/>
  <c r="I15"/>
  <c r="H15"/>
  <c r="F15"/>
  <c r="E15"/>
  <c r="B15"/>
  <c r="I14"/>
  <c r="H14"/>
  <c r="F14"/>
  <c r="I13"/>
  <c r="H13"/>
  <c r="F13"/>
  <c r="E13"/>
  <c r="I12"/>
  <c r="H12"/>
  <c r="F12"/>
  <c r="E12"/>
  <c r="B12"/>
  <c r="I11"/>
  <c r="H11"/>
  <c r="F11"/>
  <c r="E11"/>
  <c r="B11"/>
  <c r="I10"/>
  <c r="H10"/>
  <c r="F10"/>
  <c r="B10"/>
  <c r="I9"/>
  <c r="H9"/>
  <c r="F9"/>
  <c r="E9"/>
  <c r="B9"/>
  <c r="J43" l="1"/>
  <c r="J44"/>
  <c r="J45"/>
  <c r="J46"/>
  <c r="D95"/>
  <c r="D199"/>
  <c r="E177"/>
  <c r="J47"/>
  <c r="J48"/>
  <c r="J49"/>
  <c r="J50"/>
  <c r="J51"/>
  <c r="J52"/>
  <c r="J53"/>
  <c r="J54"/>
  <c r="J55"/>
  <c r="J56"/>
  <c r="J57"/>
  <c r="J59"/>
  <c r="J61"/>
  <c r="G62"/>
  <c r="D79"/>
  <c r="D89"/>
  <c r="D93"/>
  <c r="G93"/>
  <c r="J96"/>
  <c r="F24"/>
  <c r="D103"/>
  <c r="I131"/>
  <c r="I32" s="1"/>
  <c r="G197"/>
  <c r="J201"/>
  <c r="G216"/>
  <c r="G220"/>
  <c r="G222"/>
  <c r="D228"/>
  <c r="G228"/>
  <c r="D23"/>
  <c r="G101"/>
  <c r="J104"/>
  <c r="J105"/>
  <c r="J106"/>
  <c r="J107"/>
  <c r="J113"/>
  <c r="J114"/>
  <c r="J115"/>
  <c r="J116"/>
  <c r="J118"/>
  <c r="J119"/>
  <c r="J121"/>
  <c r="J123"/>
  <c r="J125"/>
  <c r="J132"/>
  <c r="J133"/>
  <c r="J134"/>
  <c r="J136"/>
  <c r="J137"/>
  <c r="H131"/>
  <c r="H32" s="1"/>
  <c r="J146"/>
  <c r="J147"/>
  <c r="F174"/>
  <c r="J148"/>
  <c r="J149"/>
  <c r="J150"/>
  <c r="J151"/>
  <c r="J152"/>
  <c r="J153"/>
  <c r="J154"/>
  <c r="J156"/>
  <c r="D163"/>
  <c r="G163"/>
  <c r="E165"/>
  <c r="E36" s="1"/>
  <c r="G165"/>
  <c r="J167"/>
  <c r="J168"/>
  <c r="J170"/>
  <c r="J172"/>
  <c r="J173"/>
  <c r="D186"/>
  <c r="D187"/>
  <c r="G187"/>
  <c r="G18"/>
  <c r="J40"/>
  <c r="J41"/>
  <c r="J63"/>
  <c r="J64"/>
  <c r="J66"/>
  <c r="J67"/>
  <c r="J68"/>
  <c r="J69"/>
  <c r="J70"/>
  <c r="J71"/>
  <c r="J73"/>
  <c r="J74"/>
  <c r="J76"/>
  <c r="J78"/>
  <c r="J80"/>
  <c r="J81"/>
  <c r="J82"/>
  <c r="J84"/>
  <c r="J85"/>
  <c r="J87"/>
  <c r="J88"/>
  <c r="J90"/>
  <c r="J91"/>
  <c r="J92"/>
  <c r="J94"/>
  <c r="J102"/>
  <c r="J109"/>
  <c r="J110"/>
  <c r="J111"/>
  <c r="J127"/>
  <c r="J128"/>
  <c r="J129"/>
  <c r="J130"/>
  <c r="J139"/>
  <c r="J140"/>
  <c r="J141"/>
  <c r="J142"/>
  <c r="J143"/>
  <c r="J158"/>
  <c r="J159"/>
  <c r="J160"/>
  <c r="J162"/>
  <c r="J164"/>
  <c r="J228"/>
  <c r="J93"/>
  <c r="J112"/>
  <c r="J166"/>
  <c r="J189"/>
  <c r="J190"/>
  <c r="J191"/>
  <c r="J195"/>
  <c r="J193"/>
  <c r="J194"/>
  <c r="J196"/>
  <c r="J198"/>
  <c r="J204"/>
  <c r="J205"/>
  <c r="J206"/>
  <c r="J207"/>
  <c r="J209"/>
  <c r="J210"/>
  <c r="J211"/>
  <c r="J212"/>
  <c r="J213"/>
  <c r="J214"/>
  <c r="J215"/>
  <c r="J217"/>
  <c r="J219"/>
  <c r="J221"/>
  <c r="J223"/>
  <c r="J224"/>
  <c r="J225"/>
  <c r="J226"/>
  <c r="J227"/>
  <c r="J229"/>
  <c r="J230"/>
  <c r="D12"/>
  <c r="G14"/>
  <c r="D19"/>
  <c r="D21"/>
  <c r="D22"/>
  <c r="G22"/>
  <c r="G27"/>
  <c r="G29"/>
  <c r="G34"/>
  <c r="G35"/>
  <c r="D58"/>
  <c r="D60"/>
  <c r="G60"/>
  <c r="E62"/>
  <c r="D122"/>
  <c r="G178"/>
  <c r="D181"/>
  <c r="J181" s="1"/>
  <c r="I174"/>
  <c r="J192"/>
  <c r="G11"/>
  <c r="G16"/>
  <c r="G17"/>
  <c r="D18"/>
  <c r="G25"/>
  <c r="D28"/>
  <c r="G30"/>
  <c r="G33"/>
  <c r="D39"/>
  <c r="D75"/>
  <c r="D77"/>
  <c r="G77"/>
  <c r="D117"/>
  <c r="D120"/>
  <c r="G120"/>
  <c r="G126"/>
  <c r="G171"/>
  <c r="D178"/>
  <c r="D180"/>
  <c r="G180"/>
  <c r="G183"/>
  <c r="G184"/>
  <c r="G203"/>
  <c r="D216"/>
  <c r="J216" s="1"/>
  <c r="I8"/>
  <c r="I7" s="1"/>
  <c r="D11"/>
  <c r="G15"/>
  <c r="D16"/>
  <c r="D20"/>
  <c r="G20"/>
  <c r="D27"/>
  <c r="D29"/>
  <c r="D33"/>
  <c r="D37"/>
  <c r="G37"/>
  <c r="D72"/>
  <c r="G72"/>
  <c r="D86"/>
  <c r="G86"/>
  <c r="D99"/>
  <c r="J99" s="1"/>
  <c r="F131"/>
  <c r="F32" s="1"/>
  <c r="D155"/>
  <c r="G155"/>
  <c r="G169"/>
  <c r="D171"/>
  <c r="D176"/>
  <c r="G176"/>
  <c r="G179"/>
  <c r="G182"/>
  <c r="D183"/>
  <c r="D185"/>
  <c r="G185"/>
  <c r="G202"/>
  <c r="D203"/>
  <c r="G218"/>
  <c r="D220"/>
  <c r="J220" s="1"/>
  <c r="G9"/>
  <c r="G12"/>
  <c r="D13"/>
  <c r="G13"/>
  <c r="D15"/>
  <c r="D17"/>
  <c r="G21"/>
  <c r="G23"/>
  <c r="J23" s="1"/>
  <c r="D25"/>
  <c r="G26"/>
  <c r="G28"/>
  <c r="J28" s="1"/>
  <c r="G31"/>
  <c r="D35"/>
  <c r="G36"/>
  <c r="G39"/>
  <c r="E42"/>
  <c r="E10" s="1"/>
  <c r="D10" s="1"/>
  <c r="G58"/>
  <c r="J58" s="1"/>
  <c r="D65"/>
  <c r="G65"/>
  <c r="G75"/>
  <c r="G79"/>
  <c r="J79" s="1"/>
  <c r="G89"/>
  <c r="J89" s="1"/>
  <c r="G95"/>
  <c r="J95" s="1"/>
  <c r="G103"/>
  <c r="J103" s="1"/>
  <c r="E108"/>
  <c r="G117"/>
  <c r="D124"/>
  <c r="G124"/>
  <c r="D135"/>
  <c r="J135" s="1"/>
  <c r="G157"/>
  <c r="G161"/>
  <c r="D169"/>
  <c r="D179"/>
  <c r="D182"/>
  <c r="D184"/>
  <c r="G186"/>
  <c r="J186" s="1"/>
  <c r="G188"/>
  <c r="D197"/>
  <c r="J197" s="1"/>
  <c r="H199"/>
  <c r="H177" s="1"/>
  <c r="G177" s="1"/>
  <c r="G208"/>
  <c r="D218"/>
  <c r="D222"/>
  <c r="J222" s="1"/>
  <c r="D208"/>
  <c r="D177"/>
  <c r="G175"/>
  <c r="D188"/>
  <c r="E175"/>
  <c r="G32"/>
  <c r="G145"/>
  <c r="G38"/>
  <c r="D38"/>
  <c r="D36"/>
  <c r="D165"/>
  <c r="J165" s="1"/>
  <c r="D161"/>
  <c r="E157"/>
  <c r="G138"/>
  <c r="G131"/>
  <c r="E30"/>
  <c r="D30" s="1"/>
  <c r="G122"/>
  <c r="J122" s="1"/>
  <c r="G108"/>
  <c r="G19"/>
  <c r="J19" s="1"/>
  <c r="G83"/>
  <c r="D83"/>
  <c r="G10"/>
  <c r="G42"/>
  <c r="D42"/>
  <c r="F8"/>
  <c r="F7" s="1"/>
  <c r="D101"/>
  <c r="J101" s="1"/>
  <c r="E131"/>
  <c r="D145"/>
  <c r="D202"/>
  <c r="D9"/>
  <c r="D100"/>
  <c r="J100" s="1"/>
  <c r="E126"/>
  <c r="D144"/>
  <c r="J144" s="1"/>
  <c r="D200"/>
  <c r="J200" s="1"/>
  <c r="J18" l="1"/>
  <c r="J117"/>
  <c r="J187"/>
  <c r="J163"/>
  <c r="J21"/>
  <c r="J124"/>
  <c r="J75"/>
  <c r="J13"/>
  <c r="J12"/>
  <c r="J120"/>
  <c r="J22"/>
  <c r="J39"/>
  <c r="H174"/>
  <c r="G174" s="1"/>
  <c r="J145"/>
  <c r="G199"/>
  <c r="J199" s="1"/>
  <c r="J208"/>
  <c r="J176"/>
  <c r="J155"/>
  <c r="J20"/>
  <c r="J10"/>
  <c r="J178"/>
  <c r="J42"/>
  <c r="J83"/>
  <c r="J38"/>
  <c r="J177"/>
  <c r="J188"/>
  <c r="J161"/>
  <c r="J65"/>
  <c r="J9"/>
  <c r="J218"/>
  <c r="J202"/>
  <c r="J185"/>
  <c r="J179"/>
  <c r="J169"/>
  <c r="J86"/>
  <c r="J72"/>
  <c r="J37"/>
  <c r="J15"/>
  <c r="J203"/>
  <c r="J184"/>
  <c r="J180"/>
  <c r="J77"/>
  <c r="J33"/>
  <c r="J16"/>
  <c r="J60"/>
  <c r="J27"/>
  <c r="D62"/>
  <c r="J62" s="1"/>
  <c r="E14"/>
  <c r="D14" s="1"/>
  <c r="J36"/>
  <c r="J182"/>
  <c r="J183"/>
  <c r="J171"/>
  <c r="J30"/>
  <c r="J25"/>
  <c r="J17"/>
  <c r="J11"/>
  <c r="J35"/>
  <c r="J29"/>
  <c r="J14"/>
  <c r="H24"/>
  <c r="D108"/>
  <c r="J108" s="1"/>
  <c r="E26"/>
  <c r="D26" s="1"/>
  <c r="J26" s="1"/>
  <c r="D175"/>
  <c r="J175" s="1"/>
  <c r="E174"/>
  <c r="D174" s="1"/>
  <c r="J174" s="1"/>
  <c r="D157"/>
  <c r="J157" s="1"/>
  <c r="E34"/>
  <c r="D34" s="1"/>
  <c r="J34" s="1"/>
  <c r="D138"/>
  <c r="J138" s="1"/>
  <c r="E31"/>
  <c r="D31" s="1"/>
  <c r="J31" s="1"/>
  <c r="D126"/>
  <c r="J126" s="1"/>
  <c r="D131"/>
  <c r="J131" s="1"/>
  <c r="E32"/>
  <c r="D32" s="1"/>
  <c r="J32" s="1"/>
  <c r="E24"/>
  <c r="D97"/>
  <c r="J97" l="1"/>
  <c r="G24"/>
  <c r="H8"/>
  <c r="D24"/>
  <c r="E8"/>
  <c r="J24" l="1"/>
  <c r="H7"/>
  <c r="G7" s="1"/>
  <c r="G8"/>
  <c r="D8"/>
  <c r="E7"/>
  <c r="D7" s="1"/>
  <c r="J8" l="1"/>
  <c r="J7"/>
</calcChain>
</file>

<file path=xl/sharedStrings.xml><?xml version="1.0" encoding="utf-8"?>
<sst xmlns="http://schemas.openxmlformats.org/spreadsheetml/2006/main" count="522" uniqueCount="292">
  <si>
    <t>Bezpieczeństwo publiczne                                                                                                                                                                                              straż miejska</t>
  </si>
  <si>
    <t>Szpitale ogólne</t>
  </si>
  <si>
    <t>852-85203</t>
  </si>
  <si>
    <t>Lp.</t>
  </si>
  <si>
    <t>Dział rozdział</t>
  </si>
  <si>
    <t>NAZWA  ZADANIA  INWESTYCYJNEGO</t>
  </si>
  <si>
    <t>INWESTYCJE  OGÓŁEM = A + B</t>
  </si>
  <si>
    <t>A</t>
  </si>
  <si>
    <t>GMINA</t>
  </si>
  <si>
    <t>RAZEM wydatki na zadania inwestycyjne dotyczące gminy</t>
  </si>
  <si>
    <t>Lokalny transport zbiorowy</t>
  </si>
  <si>
    <t>Drogi publiczne gminne</t>
  </si>
  <si>
    <t>Gospodarka gruntami i nieruchomościami</t>
  </si>
  <si>
    <t>Pozostała działalność w gospodarce mieszkaniowej</t>
  </si>
  <si>
    <t>Szkoły podstawowe</t>
  </si>
  <si>
    <t>Ośrodki pomocy społecznej</t>
  </si>
  <si>
    <t>Gospodarka ściekowa i ochrona wód</t>
  </si>
  <si>
    <t>Oświetlenie ulic</t>
  </si>
  <si>
    <t>Pozostała działalność w gospodarce komunalnej</t>
  </si>
  <si>
    <t>Instytucje kultury fizycznej</t>
  </si>
  <si>
    <t>600-60016</t>
  </si>
  <si>
    <t>Transport i łączność                                                                                                                                                                                                      drogi publiczne gminne</t>
  </si>
  <si>
    <t>1.</t>
  </si>
  <si>
    <t>2.</t>
  </si>
  <si>
    <t>3.</t>
  </si>
  <si>
    <t>§ 6050</t>
  </si>
  <si>
    <t>4.</t>
  </si>
  <si>
    <t>5.</t>
  </si>
  <si>
    <t>6.</t>
  </si>
  <si>
    <t>7.</t>
  </si>
  <si>
    <t>8.</t>
  </si>
  <si>
    <t>9.</t>
  </si>
  <si>
    <t>700-70095</t>
  </si>
  <si>
    <t>750-75023</t>
  </si>
  <si>
    <t>801-80101</t>
  </si>
  <si>
    <t>900-90001</t>
  </si>
  <si>
    <t>900-90015</t>
  </si>
  <si>
    <t>900-90095</t>
  </si>
  <si>
    <t>§ 6060</t>
  </si>
  <si>
    <t>700-70005</t>
  </si>
  <si>
    <t>§ 6300</t>
  </si>
  <si>
    <t>600-60004</t>
  </si>
  <si>
    <t>Transport i łączność                                                                                                                                                                                           lokalny transport zbiorowy</t>
  </si>
  <si>
    <t>926-92604</t>
  </si>
  <si>
    <t>Kultura fizyczna i sport                                                                                                                                                                                        instytucje kultury fizycznej</t>
  </si>
  <si>
    <t>710-71095</t>
  </si>
  <si>
    <t>754-75416</t>
  </si>
  <si>
    <t>B</t>
  </si>
  <si>
    <t>POWIAT</t>
  </si>
  <si>
    <t>RAZEM wydatki na zadania inwestycyjne dotyczące powiatu</t>
  </si>
  <si>
    <t>Drogi publiczne w miastach na prawach powiatu</t>
  </si>
  <si>
    <t>Szkoły zawodowe</t>
  </si>
  <si>
    <t>600-60015</t>
  </si>
  <si>
    <t>Transport i łączność - drogi publiczne                                                                                                                                                                                         w miastach na prawach  powiatu</t>
  </si>
  <si>
    <t>§ 6059</t>
  </si>
  <si>
    <t>801-80130</t>
  </si>
  <si>
    <t>921-92195</t>
  </si>
  <si>
    <t>754-75411</t>
  </si>
  <si>
    <t>Bezpieczeństwo publiczne - Komenda Miejska Państwowej Straży Pożarnej</t>
  </si>
  <si>
    <t>Komenda Miejska Państwowej Straży Pożarnej</t>
  </si>
  <si>
    <t>RAZEM</t>
  </si>
  <si>
    <t>851-85111</t>
  </si>
  <si>
    <t>Dotacja na zakup  specjalistycznego sprzętu medycznego dla szpitali</t>
  </si>
  <si>
    <t>Edukacyjna opieka wychowawcza                                 - świetlice szkolne</t>
  </si>
  <si>
    <t>Przebudowa nawierzchni dróg klasy ,,L'' i ,,D'' w strefie zamieszkania</t>
  </si>
  <si>
    <t xml:space="preserve">Inwestycje na kortach tenisowych </t>
  </si>
  <si>
    <t>§  6059</t>
  </si>
  <si>
    <t>Pozostała działalność w oświacie</t>
  </si>
  <si>
    <t>801 - 80195</t>
  </si>
  <si>
    <t>926-92605</t>
  </si>
  <si>
    <t>Pozostałe zadania z zakresu kultury fizycznej i sportu</t>
  </si>
  <si>
    <t>Transport i łączność                                                                                                                                                                                           drogi wewnętrzne</t>
  </si>
  <si>
    <t>Zakupy inwestycyjne dla Pracowni Planowania Przestrzennego</t>
  </si>
  <si>
    <t>Pomoc społeczna                                                                   Ośrodki wsparcia</t>
  </si>
  <si>
    <t>Trakt Wielu Kultur (Biuro Inwestycji i Remontów )</t>
  </si>
  <si>
    <t>Zakupy inwestycyjne dla OSiR</t>
  </si>
  <si>
    <t>Dzialalność usługowa - pozostała działalność</t>
  </si>
  <si>
    <t>854-85401</t>
  </si>
  <si>
    <t>Ochrona zdrowia - szpitale ogólne</t>
  </si>
  <si>
    <t>Wymiana stolarki okiennej w świetlicy szkolnej SP 5</t>
  </si>
  <si>
    <t>Urząd Miasta</t>
  </si>
  <si>
    <t>Ochrona zbiornika Bugaj wraz z regulacją dolin rzek</t>
  </si>
  <si>
    <t>§  6050</t>
  </si>
  <si>
    <t>851-85154</t>
  </si>
  <si>
    <t>Doposażenie placów gier i zabaw na terenie miasta</t>
  </si>
  <si>
    <t>Przeciwdzialanie alkoholizmowi</t>
  </si>
  <si>
    <t>Gospodarka komunalna i ochrona środowiska  gospodarka ściekowa i ochrona wód</t>
  </si>
  <si>
    <t>Gospodarka komunalna i ochrona środowiska   oświetlenie ulic</t>
  </si>
  <si>
    <t>Gospodarka komunalna i ochrona środowiska  pozostała działalność</t>
  </si>
  <si>
    <t>Razem</t>
  </si>
  <si>
    <t>§  6060</t>
  </si>
  <si>
    <t>853-85305</t>
  </si>
  <si>
    <t>Pozostałe zadania w zakresie polityki społecznej - żłobek</t>
  </si>
  <si>
    <t>§  6220</t>
  </si>
  <si>
    <t>Modernizacja i dostosowanie wiatrołapu do bezpiecznych warunków stanu technicznego obiektu                                        i zdrowia użytkowników w Miejskim Żłobku Dziennym</t>
  </si>
  <si>
    <t xml:space="preserve">Przebudowa nawierzchni dróg klasy ,,L'' i ,,D'' w strefie zamieszkania </t>
  </si>
  <si>
    <t xml:space="preserve">Przebudowa przepustów </t>
  </si>
  <si>
    <t xml:space="preserve">Przebudowa pomieszczeń noclegowni dla bezdomnych w Piotrkowie Tryb. </t>
  </si>
  <si>
    <t xml:space="preserve">Regulacja rzeki Strawy - dokumentacja techniczna </t>
  </si>
  <si>
    <t xml:space="preserve">Dokumentacja na zadania przyszłościowe </t>
  </si>
  <si>
    <t xml:space="preserve">Zakup wiat przystankowych </t>
  </si>
  <si>
    <t>Modernizacja sieci komputerowej PPP</t>
  </si>
  <si>
    <t xml:space="preserve">Zakup sprzętu komputerowego                                                     i oprogramowania </t>
  </si>
  <si>
    <t>Infrastruktura Regionalnego Systemu Informacji Przestrzennej</t>
  </si>
  <si>
    <t>Działalność uslugowa -                                                                                 Pozostała działalność</t>
  </si>
  <si>
    <t>754-75414</t>
  </si>
  <si>
    <t>921 - 92116</t>
  </si>
  <si>
    <t>Biblioteki</t>
  </si>
  <si>
    <t>§ 6057</t>
  </si>
  <si>
    <t>Piotrkowska Platforma E-learningowa</t>
  </si>
  <si>
    <t>Obrona cywilna</t>
  </si>
  <si>
    <t>Kultura i ochrona dziedzictwa narodowego  - biblioteki</t>
  </si>
  <si>
    <t>§  6057</t>
  </si>
  <si>
    <t>926-92695</t>
  </si>
  <si>
    <t>Budowa boiska wraz z zapleczem w ramach programu "Moje boisko - ORLIK 2012"</t>
  </si>
  <si>
    <t xml:space="preserve">Modernizacja wiat przystankowych </t>
  </si>
  <si>
    <t>Zakup urządzeń bezpieczeństwa ruchu drogowego</t>
  </si>
  <si>
    <t xml:space="preserve">Przebudowa ul.Śląskiej </t>
  </si>
  <si>
    <t xml:space="preserve">Budowa obwodnicy Miasta Piotrkowa Trybunalskiego - III etap  </t>
  </si>
  <si>
    <t xml:space="preserve">Budowa ulic wraz z kanalizacją deszczową na osiedlu Jeziorna I </t>
  </si>
  <si>
    <t xml:space="preserve">Przebudowa ul.Polnej                                                                            </t>
  </si>
  <si>
    <t>600-     60017</t>
  </si>
  <si>
    <t xml:space="preserve">Pozyskiwanie gruntów i nieruchomości do zasobów gminy                                                                                      </t>
  </si>
  <si>
    <t xml:space="preserve">Wykonanie obudów pojemników na odpady komunalne </t>
  </si>
  <si>
    <t xml:space="preserve">Wykonanie instalacji gazowej w budynku przy ul. Zamurowej 4 </t>
  </si>
  <si>
    <t xml:space="preserve">Zakupy inwestycyjne dla Urzędu Miasta                                                                           </t>
  </si>
  <si>
    <t xml:space="preserve">Modernizacja budynku SP Nr 13 </t>
  </si>
  <si>
    <t xml:space="preserve">Budowa przyłącza kanalizacji sanitarnej do budynku przy ul.Topolowej 5                                          </t>
  </si>
  <si>
    <t xml:space="preserve">Budowa przyłącza kanalizacji sanitarnej do budynku przy ul. Przemysłowej                                           </t>
  </si>
  <si>
    <t xml:space="preserve">Budowa kanalizacji deszczowej w ul.Złotej i w ul.Górnej </t>
  </si>
  <si>
    <t>Pozostała działalność w kulturze fizycznej</t>
  </si>
  <si>
    <t xml:space="preserve"> Modernizacja systemu ostrzegania i alarmowania</t>
  </si>
  <si>
    <t>Straż Miejska</t>
  </si>
  <si>
    <t xml:space="preserve">Zakup zestawów komputerowych z oprogramowaniem dla MZDiK </t>
  </si>
  <si>
    <t xml:space="preserve">Wykonanie nowych przyłączy energetycznych, CO,kanalizacji sanitarnej, wodociągowej do budynków ZSP 2  </t>
  </si>
  <si>
    <t xml:space="preserve">Montaż instalacji kolektorów słonecznych na budynku Pogotowia Opiekuńczego </t>
  </si>
  <si>
    <t>750 -  75020</t>
  </si>
  <si>
    <t>Starostwo powiatowe</t>
  </si>
  <si>
    <t xml:space="preserve">Rozbudowa i przebudowa ul.Dmowskiego na odc.od.ul.Sygietyńskiego do ul.Energetyków wraz z niezbędną infrastrukturą techniczną                                         </t>
  </si>
  <si>
    <t>Modernizacja kolektora sanitarnego Nr 2 przebiegającego pod Halą Relax</t>
  </si>
  <si>
    <t xml:space="preserve">Zwrot kosztów budowy infrastruktury technicznej dla osob fizycznych oraz wypłata odszkodowań za bezumowne korzystanie z gruntów zajętych pod budowę infrastruktury technicznej                                        </t>
  </si>
  <si>
    <t>Pozostala działalność w dziedzictwie narodowym</t>
  </si>
  <si>
    <t>Gospodarka mieszkaniowa                                            gospodarka gruntami i nieruchomościami</t>
  </si>
  <si>
    <t>Gospodarka mieszkaniowa                                                                                                        pozostała działalność</t>
  </si>
  <si>
    <t>Dzialalność usługowa                                                     pozostała działalność</t>
  </si>
  <si>
    <t>Administracja publiczna                                               Urząd Miasta</t>
  </si>
  <si>
    <t>Oświata i wychowanie                                           szkoły podstawowe</t>
  </si>
  <si>
    <t>Oświata i wychowanie                                                 pozostała działalność</t>
  </si>
  <si>
    <t>Ochrona zdrowia                                                             przeciwdziałanie alkoholizmowi</t>
  </si>
  <si>
    <t>Kultura i ochrona dziedzictwa narodowego    pozostała działalność</t>
  </si>
  <si>
    <t>Kultura fizyczna i sport                                                                                                                                                                                         pozostała działalność</t>
  </si>
  <si>
    <t>Oświata i wychowanie                                                                  szkoły zawodowe</t>
  </si>
  <si>
    <t>Budowa centrali telefonicznej  w ZSP Nr 2</t>
  </si>
  <si>
    <t>Dotacje</t>
  </si>
  <si>
    <t>kredyt Beti</t>
  </si>
  <si>
    <t>Docieplanie ścian i modernizacja dachu budynku przy ul.Belzackiej</t>
  </si>
  <si>
    <t>700-70021</t>
  </si>
  <si>
    <t>Gospodarka mieszkaniowa                                                                                                                                                                                           towarzystwo budownictwa społecznego</t>
  </si>
  <si>
    <t>Wykonanie utwardzenia ciągu pieszego do budynku  przy ul. Przemysłowej</t>
  </si>
  <si>
    <t>Towarzystwo Budownictwa Społecznego</t>
  </si>
  <si>
    <t>§  6067</t>
  </si>
  <si>
    <t>§  6069</t>
  </si>
  <si>
    <t>900-90013</t>
  </si>
  <si>
    <t>Schroniska</t>
  </si>
  <si>
    <t>Przebudowa sieci elektroenergetycznej w obrębie Starego Miasta - Plac Czarnieckiego w PT</t>
  </si>
  <si>
    <t>10.</t>
  </si>
  <si>
    <t>Przebudowa mostu w ciągu ul.Wolborskiej</t>
  </si>
  <si>
    <t>Odszkodowania z tytułu wcześniej prowadzonych inwestycji</t>
  </si>
  <si>
    <t>Oświetlenie uliczne ul.Słowackiego na odc. od Placu Kościuszki do torów PKP-partycypacja</t>
  </si>
  <si>
    <t>11.</t>
  </si>
  <si>
    <t>Podłaczenie Miejskiej Ciepłowni C-1 do miejskiej sieci wodociągowej</t>
  </si>
  <si>
    <t>Zakup programu do ewidencji i naliczania dotacji szkołom i placówkom niepublicznym</t>
  </si>
  <si>
    <t>12.</t>
  </si>
  <si>
    <t>13.</t>
  </si>
  <si>
    <t>14.</t>
  </si>
  <si>
    <t>Przebudowa ul. Narutowicza wraz z kanalizacją deszczową</t>
  </si>
  <si>
    <t>Budowa ul. Żeglarskiej wraz z infrastrukturą techniczną</t>
  </si>
  <si>
    <t>Budowa i modernizacja kanalizacji deszczowej na terenie miasta.</t>
  </si>
  <si>
    <t>801-80110</t>
  </si>
  <si>
    <t>Oświata i wychowanie                                           gimnazja</t>
  </si>
  <si>
    <t>Gimnazja</t>
  </si>
  <si>
    <t>15.</t>
  </si>
  <si>
    <t>Rozbudowa wodociągu w ul. Pawłowskiej</t>
  </si>
  <si>
    <t>Budowa wodociągu w ul. Zawiłej i Koralowej na osiedlu Jeziorna II - etap II</t>
  </si>
  <si>
    <t>16.</t>
  </si>
  <si>
    <t>Budowa kanalizacji deszczowej w ul. Słowackiego na odcinku od przepustu w ul. Słowackiego do ul. Jedności Narodowej</t>
  </si>
  <si>
    <t>921-92109</t>
  </si>
  <si>
    <t>Kultura i ochrona dziedzictwa narodowego    domy kultury</t>
  </si>
  <si>
    <t>Dotacja dla MOK na zakupy inwestycyjne</t>
  </si>
  <si>
    <t>Domy kultury</t>
  </si>
  <si>
    <t>Rozbudowa ul. Zalesickiej</t>
  </si>
  <si>
    <t>Zakup sprzętu techniki specjalnej</t>
  </si>
  <si>
    <t>921 - 92118</t>
  </si>
  <si>
    <t>Kultura i ochrona dziedzictwa narodowego  - muzeum</t>
  </si>
  <si>
    <t>Dotacja dla Muzeum na iluminacje Zamku</t>
  </si>
  <si>
    <t>Muzeum</t>
  </si>
  <si>
    <t>Rekultywacja składowiska odpadów w Dołach Brzeskich</t>
  </si>
  <si>
    <t>Koordynowanie Ogólnopolskiej Kampanii "Zachowaj Trzeźwy Umysł"</t>
  </si>
  <si>
    <t>17.</t>
  </si>
  <si>
    <t>Budowa suszarni osadów ściekowych w zmodernizowanej oczyszczalni ścieków w Piotrkowie Tryb.</t>
  </si>
  <si>
    <t>Zakup samochodu dla UM</t>
  </si>
  <si>
    <t>801-80120</t>
  </si>
  <si>
    <t>Oświata i wychowanie                                                                   licea</t>
  </si>
  <si>
    <t>Monitoring w II LO</t>
  </si>
  <si>
    <t>Licea</t>
  </si>
  <si>
    <t>Montaż urządzenia elektronicznego do pomiaru czasu gry na hali sportowej w ZSP Nr 4</t>
  </si>
  <si>
    <t>Montaż instalacji kolektorów słonecznych na budynku Domu Pomocy Społecznej w PT</t>
  </si>
  <si>
    <t xml:space="preserve">   </t>
  </si>
  <si>
    <t>801-80104</t>
  </si>
  <si>
    <t>Oświata i wychowanie                                           przedszkola</t>
  </si>
  <si>
    <t>Zakupy inwestycyjne dla PS Nr 19</t>
  </si>
  <si>
    <t>Rozbudowa ul. Krętej wraz z budową i przebudową infrastruktury towarzyszącej - etap I projekt techniczny</t>
  </si>
  <si>
    <t>Przedszkola</t>
  </si>
  <si>
    <t>926-92601</t>
  </si>
  <si>
    <t>Kultura fizyczna i sport                                                                ośrodki kultury</t>
  </si>
  <si>
    <t>Wykonanie poręczy przy schodach prowadzących na trybuny stadionu Concordia</t>
  </si>
  <si>
    <t>Ośrodki kultury</t>
  </si>
  <si>
    <t>Trakt Wielu Kultur - rozwój potencjału turystycznego Miasta poprzez rewitalizację zabytkowych obszarów Piotrkowa Trybunalskiego - etap II cz. I</t>
  </si>
  <si>
    <t>Przebudowa sieci elektroenergetycznej ringu ulic: Pijarskiej, Łaziennej - Mokrej, Konarskiego, Krakowskie Przedmieście</t>
  </si>
  <si>
    <t>Zakupy inwestycyjne dla PS Nr 26</t>
  </si>
  <si>
    <t>801-80114</t>
  </si>
  <si>
    <t>Oświata i wychowanie                                           zespoły ekonomicznio-administracyjne</t>
  </si>
  <si>
    <t>Zakupy inwestycyjne dla MZEA</t>
  </si>
  <si>
    <t>Zespoły ekonomiczno-administracyjne</t>
  </si>
  <si>
    <t>Modernizacja wejśca do budynku ZSP Nr 5 oraz bramy wjazdowej</t>
  </si>
  <si>
    <t>854 - 85406</t>
  </si>
  <si>
    <t>Edukacyjna opieka wychowawcza  - poradnie</t>
  </si>
  <si>
    <t>Zakupy inwestycyjne dla Poradni Psychologiczno-Pedagogicznej</t>
  </si>
  <si>
    <t>Poradnia Psychologiczno-Pedagogiczna</t>
  </si>
  <si>
    <t xml:space="preserve">Budowa części dróg na osiedlu Pawłowska wraz  z budową kanalizacji sanitarnej </t>
  </si>
  <si>
    <t xml:space="preserve">Zakupy inwestycyjne dla ZSPiPOW </t>
  </si>
  <si>
    <t>Wykonanie przyłączy oraz modernizacja węzłów cieplnych</t>
  </si>
  <si>
    <t>Utworzenie szkolnych placów zabaw</t>
  </si>
  <si>
    <t>Plan na 2011 r.</t>
  </si>
  <si>
    <t>Środki własne, kredyty, pożyczki</t>
  </si>
  <si>
    <t>% wyk. 7:4</t>
  </si>
  <si>
    <t>Przebudowa ul. Farnej wraz z niezbędną infrastrukturą</t>
  </si>
  <si>
    <t>Adaptacja pomieszczeń na cele biurowe w budynku przy ul. Kasztanowej</t>
  </si>
  <si>
    <t>Modernizacja zasobów mieszkaniowych</t>
  </si>
  <si>
    <t>Modernizacja kotłowni w budynku przy                                   ul. Słowackiego 19</t>
  </si>
  <si>
    <t>Współpraca i wspieranie stowarzyszeń abstynenckich</t>
  </si>
  <si>
    <t>852-85219</t>
  </si>
  <si>
    <t>Pomoc społeczna                                                                      ośrodki pomocy społecznej</t>
  </si>
  <si>
    <t>Zakupy inwestycyjne dla zespołu interdyscyplinarnego</t>
  </si>
  <si>
    <t>Ośrodki wsparcia</t>
  </si>
  <si>
    <t>Pozostałe zadania z pomocy społecznej                               żłobki</t>
  </si>
  <si>
    <t>Przystosowanie pomieszczeń w w budynku MŻD na sale zajęć</t>
  </si>
  <si>
    <t>Żłobki</t>
  </si>
  <si>
    <t xml:space="preserve">Zakupy inwestycyjne dla ZSG Nr 1 </t>
  </si>
  <si>
    <t>Zakupy inwestycyjne dla MZDiK</t>
  </si>
  <si>
    <t>Pozostałe zadania w zakresie pomocy społecznej</t>
  </si>
  <si>
    <t>Adaptacja pomieszczeń dla potrzeb WTZ</t>
  </si>
  <si>
    <t>Gospodarka komunalna                                              schroniska</t>
  </si>
  <si>
    <t>801-80148</t>
  </si>
  <si>
    <t>Stołówki</t>
  </si>
  <si>
    <t>Oświata i wychowanie                                           stołówki szkolne</t>
  </si>
  <si>
    <t>Budowa hali pneumatycznej na pokrycie kortów tenisowych przy ul. Belzackiej</t>
  </si>
  <si>
    <t>Budowa boiska wraz z zapleczem w ramach programu "Moje boisko - ORLIK 2012" przy Gimnazjum nr 2</t>
  </si>
  <si>
    <t>Przejęcie na rzecz SP nieruchomości przy ul. Dąbrowskiego 7</t>
  </si>
  <si>
    <t>Monitoring miejski</t>
  </si>
  <si>
    <t>Zakupy inwestycyjne dla Gimnazjum Nr 1</t>
  </si>
  <si>
    <t>Zakup sprzętu komuterowego dla Środowiskowego Domu Samopomocy</t>
  </si>
  <si>
    <t xml:space="preserve">Skablowanie napowietrznej energetycznej sieci rozdzielczej wraz z przebudową WLZ                                                                                                                                  w budynkach i obiektach w ul. Zamkowej                         </t>
  </si>
  <si>
    <t>Budowa kanalizacji sanitarnej i wodociągu                                                                              w ul. Macierzanki</t>
  </si>
  <si>
    <t>Zakupy inwestycyjne dla MOPR</t>
  </si>
  <si>
    <t xml:space="preserve">Dotacja dla Muzeum na inwestycje i zakupy inwestycyjne </t>
  </si>
  <si>
    <t>Dotacja dla Miejskiej Biblioteki Publicznej nainwestycje i zakupy inwestycyjne</t>
  </si>
  <si>
    <t>Monitoring na boisku ORLIK</t>
  </si>
  <si>
    <t xml:space="preserve">Montaż instalacji kolektorów słonecznych na budynkach Krytych Pływalni </t>
  </si>
  <si>
    <t>Pomoc społeczna                                               domy pomocy społecznej</t>
  </si>
  <si>
    <t>Zakupy inwestycyjne dla DPS</t>
  </si>
  <si>
    <t>Domu pomocy społecznej</t>
  </si>
  <si>
    <t>Budowa ul. Zawiłej i Gołębiej wraz z uzbrojeniem - etap I</t>
  </si>
  <si>
    <t>Termomodernizacja budynków Gimnazjum Nr 2 wraz z podłączeniem do MSC - etap I</t>
  </si>
  <si>
    <t>Zakup dwóch aparatów oddechowych i pompy wody c.o. dla KM PSP</t>
  </si>
  <si>
    <t>Bezpieczeństwo publiczne i ochrona przeciwpożarowa - Obrona cywilna</t>
  </si>
  <si>
    <t>Urządzanie przytuliska dla bezdomnych zwierząt</t>
  </si>
  <si>
    <t>Kultura fizyczna i sport                                                                                                                                                                                         pozostałe zadania z zakresu kultury fizycznej i sportu</t>
  </si>
  <si>
    <t xml:space="preserve">Budowa placów gier, zabaw oraz boisk </t>
  </si>
  <si>
    <t>Wykonanie za 2011 r.</t>
  </si>
  <si>
    <t>Gospodarka komunalna i ochrona środowiska  gospodarka ściekowa          i ochrona wód</t>
  </si>
  <si>
    <t>Remont (modernizacja) głównej klatki schodowej  w budynku przy ul. Słowackiego 19</t>
  </si>
  <si>
    <t>Drogi wewnętrzne</t>
  </si>
  <si>
    <t>Tabela nr 7</t>
  </si>
  <si>
    <t xml:space="preserve">Poprawa bezpieczeństwa ruchu drogowego w ciągu drogi krajowej nr 91 w PT poprzez: a) budowę ronda u zbiegu ulic: Wolborska, Wierzejska, Wyzwolenia, Rzemieślnicza,                          b) rozbudowę skrzyżowania ulic: Krakowskie Przedmieście, Żeromskiego, Przedborska, Śląska                                   </t>
  </si>
  <si>
    <t>Modernizacja i rozbudowa oczyszczalni ścieków w Piotrkowie Trybunalskim</t>
  </si>
  <si>
    <t>Montaż instalacji kolektorów słonecznych  na budynku Domu Dziecka w PT</t>
  </si>
  <si>
    <t>852-85202</t>
  </si>
  <si>
    <t>853-                 85311</t>
  </si>
  <si>
    <t xml:space="preserve">                    6. WYKONANIE NAKŁADÓW NA  INWESTYCJE  ZA 2011 rok                             </t>
  </si>
  <si>
    <t>Nakłady na inwestycje                razem</t>
  </si>
  <si>
    <t>Nakłady na inwestycje razem</t>
  </si>
</sst>
</file>

<file path=xl/styles.xml><?xml version="1.0" encoding="utf-8"?>
<styleSheet xmlns="http://schemas.openxmlformats.org/spreadsheetml/2006/main">
  <numFmts count="1">
    <numFmt numFmtId="164" formatCode="00\-000"/>
  </numFmts>
  <fonts count="10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/>
    <xf numFmtId="0" fontId="2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/>
    <xf numFmtId="3" fontId="2" fillId="0" borderId="0" xfId="0" applyNumberFormat="1" applyFont="1" applyFill="1"/>
    <xf numFmtId="0" fontId="0" fillId="0" borderId="1" xfId="0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/>
    <xf numFmtId="0" fontId="2" fillId="0" borderId="1" xfId="0" applyFont="1" applyFill="1" applyBorder="1"/>
    <xf numFmtId="3" fontId="2" fillId="0" borderId="0" xfId="0" applyNumberFormat="1" applyFont="1" applyFill="1" applyBorder="1"/>
    <xf numFmtId="4" fontId="1" fillId="0" borderId="0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274"/>
  <sheetViews>
    <sheetView tabSelected="1" workbookViewId="0">
      <selection activeCell="G6" sqref="G6"/>
    </sheetView>
  </sheetViews>
  <sheetFormatPr defaultColWidth="12.7109375" defaultRowHeight="12.75"/>
  <cols>
    <col min="1" max="1" width="3.85546875" style="12" customWidth="1"/>
    <col min="2" max="2" width="7.42578125" style="1" customWidth="1"/>
    <col min="3" max="3" width="34.5703125" style="13" customWidth="1"/>
    <col min="4" max="4" width="13.7109375" style="12" customWidth="1"/>
    <col min="5" max="5" width="13.140625" style="12" customWidth="1"/>
    <col min="6" max="6" width="12.7109375" style="18"/>
    <col min="7" max="7" width="12.7109375" style="12"/>
    <col min="8" max="8" width="13.140625" style="12" customWidth="1"/>
    <col min="9" max="9" width="13.140625" style="18" customWidth="1"/>
    <col min="10" max="10" width="6.5703125" style="14" customWidth="1"/>
    <col min="11" max="57" width="12.7109375" style="14"/>
    <col min="58" max="16384" width="12.7109375" style="12"/>
  </cols>
  <sheetData>
    <row r="1" spans="1:12">
      <c r="A1" s="82" t="s">
        <v>283</v>
      </c>
      <c r="B1" s="83"/>
      <c r="C1" s="83"/>
      <c r="D1" s="83"/>
      <c r="E1" s="83"/>
      <c r="F1" s="83"/>
      <c r="G1" s="83"/>
      <c r="H1" s="83"/>
      <c r="I1" s="83"/>
      <c r="J1" s="83"/>
    </row>
    <row r="2" spans="1:12" s="48" customFormat="1" ht="15" customHeight="1">
      <c r="A2" s="80" t="s">
        <v>289</v>
      </c>
      <c r="B2" s="80"/>
      <c r="C2" s="80"/>
      <c r="D2" s="80"/>
      <c r="E2" s="80"/>
      <c r="F2" s="81"/>
      <c r="G2" s="81"/>
      <c r="H2" s="81"/>
      <c r="I2" s="81"/>
      <c r="J2" s="81"/>
    </row>
    <row r="3" spans="1:12" ht="9" customHeight="1" thickBot="1"/>
    <row r="4" spans="1:12" ht="15" customHeight="1">
      <c r="A4" s="74" t="s">
        <v>3</v>
      </c>
      <c r="B4" s="74" t="s">
        <v>4</v>
      </c>
      <c r="C4" s="76" t="s">
        <v>5</v>
      </c>
      <c r="D4" s="68" t="s">
        <v>233</v>
      </c>
      <c r="E4" s="69"/>
      <c r="F4" s="70"/>
      <c r="G4" s="68" t="s">
        <v>279</v>
      </c>
      <c r="H4" s="69"/>
      <c r="I4" s="70"/>
      <c r="J4" s="78" t="s">
        <v>235</v>
      </c>
    </row>
    <row r="5" spans="1:12" ht="54" customHeight="1">
      <c r="A5" s="75"/>
      <c r="B5" s="75"/>
      <c r="C5" s="77"/>
      <c r="D5" s="61" t="s">
        <v>290</v>
      </c>
      <c r="E5" s="51" t="s">
        <v>234</v>
      </c>
      <c r="F5" s="49" t="s">
        <v>153</v>
      </c>
      <c r="G5" s="61" t="s">
        <v>291</v>
      </c>
      <c r="H5" s="51" t="s">
        <v>234</v>
      </c>
      <c r="I5" s="49" t="s">
        <v>153</v>
      </c>
      <c r="J5" s="79"/>
    </row>
    <row r="6" spans="1:12" s="18" customFormat="1" ht="12" customHeigh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</row>
    <row r="7" spans="1:12" ht="24.75" customHeight="1">
      <c r="A7" s="51"/>
      <c r="B7" s="49"/>
      <c r="C7" s="50" t="s">
        <v>6</v>
      </c>
      <c r="D7" s="24">
        <f t="shared" ref="D7:D61" si="0">SUM(E7:F7)</f>
        <v>58206746.679999992</v>
      </c>
      <c r="E7" s="30">
        <f>E8+E174</f>
        <v>32902393.939999998</v>
      </c>
      <c r="F7" s="30">
        <f>F8+F174</f>
        <v>25304352.739999998</v>
      </c>
      <c r="G7" s="24">
        <f t="shared" ref="G7:G9" si="1">SUM(H7:I7)</f>
        <v>56307723</v>
      </c>
      <c r="H7" s="30">
        <f>H8+H174</f>
        <v>31422578.939999994</v>
      </c>
      <c r="I7" s="30">
        <f>I8+I174</f>
        <v>24885144.060000002</v>
      </c>
      <c r="J7" s="57">
        <f>G7/D7*100</f>
        <v>96.737450917090158</v>
      </c>
    </row>
    <row r="8" spans="1:12" ht="30.75" customHeight="1">
      <c r="A8" s="2" t="s">
        <v>7</v>
      </c>
      <c r="B8" s="29" t="s">
        <v>8</v>
      </c>
      <c r="C8" s="3" t="s">
        <v>9</v>
      </c>
      <c r="D8" s="24">
        <f t="shared" si="0"/>
        <v>52584025.979999997</v>
      </c>
      <c r="E8" s="25">
        <f>SUM(E9:E38)</f>
        <v>30157479.509999998</v>
      </c>
      <c r="F8" s="25">
        <f>SUM(F9:F38)</f>
        <v>22426546.469999999</v>
      </c>
      <c r="G8" s="24">
        <f t="shared" si="1"/>
        <v>50746411.530000001</v>
      </c>
      <c r="H8" s="25">
        <f>SUM(H9:H38)</f>
        <v>28703494.399999995</v>
      </c>
      <c r="I8" s="25">
        <f>SUM(I9:I38)</f>
        <v>22042917.130000003</v>
      </c>
      <c r="J8" s="57">
        <f t="shared" ref="J8:J68" si="2">G8/D8*100</f>
        <v>96.505375129133469</v>
      </c>
      <c r="K8" s="48"/>
      <c r="L8" s="48"/>
    </row>
    <row r="9" spans="1:12" ht="17.25" customHeight="1">
      <c r="A9" s="35"/>
      <c r="B9" s="4" t="str">
        <f>RIGHT(B39,5)</f>
        <v>60004</v>
      </c>
      <c r="C9" s="54" t="s">
        <v>10</v>
      </c>
      <c r="D9" s="41">
        <f t="shared" si="0"/>
        <v>36828</v>
      </c>
      <c r="E9" s="27">
        <f>SUM(E39)</f>
        <v>36828</v>
      </c>
      <c r="F9" s="27">
        <f>SUM(F39)</f>
        <v>0</v>
      </c>
      <c r="G9" s="41">
        <f t="shared" si="1"/>
        <v>36824.49</v>
      </c>
      <c r="H9" s="27">
        <f>SUM(H39)</f>
        <v>36824.49</v>
      </c>
      <c r="I9" s="27">
        <f>SUM(I39)</f>
        <v>0</v>
      </c>
      <c r="J9" s="58">
        <f t="shared" si="2"/>
        <v>99.990469208211138</v>
      </c>
      <c r="K9" s="40" t="e">
        <f>20000000-#REF!</f>
        <v>#REF!</v>
      </c>
      <c r="L9" s="48" t="s">
        <v>154</v>
      </c>
    </row>
    <row r="10" spans="1:12" ht="16.5" customHeight="1">
      <c r="A10" s="16"/>
      <c r="B10" s="4" t="str">
        <f>RIGHT(B42,5)</f>
        <v>60016</v>
      </c>
      <c r="C10" s="53" t="s">
        <v>11</v>
      </c>
      <c r="D10" s="41">
        <f>SUM(E10:F10)</f>
        <v>8900764.4499999993</v>
      </c>
      <c r="E10" s="27">
        <f>E42</f>
        <v>8712019.4499999993</v>
      </c>
      <c r="F10" s="27">
        <f>F42</f>
        <v>188745</v>
      </c>
      <c r="G10" s="41">
        <f>SUM(H10:I10)</f>
        <v>8572621.5299999993</v>
      </c>
      <c r="H10" s="27">
        <f>H42</f>
        <v>8383876.5299999993</v>
      </c>
      <c r="I10" s="27">
        <f>I42</f>
        <v>188745</v>
      </c>
      <c r="J10" s="58">
        <f t="shared" si="2"/>
        <v>96.313317560043956</v>
      </c>
      <c r="K10" s="48"/>
      <c r="L10" s="48"/>
    </row>
    <row r="11" spans="1:12" ht="16.5" customHeight="1">
      <c r="A11" s="16"/>
      <c r="B11" s="4" t="str">
        <f>RIGHT(B58,5)</f>
        <v>60017</v>
      </c>
      <c r="C11" s="56" t="s">
        <v>282</v>
      </c>
      <c r="D11" s="41">
        <f t="shared" si="0"/>
        <v>40000</v>
      </c>
      <c r="E11" s="27">
        <f>SUM(E58)</f>
        <v>40000</v>
      </c>
      <c r="F11" s="27">
        <f>SUM(F58)</f>
        <v>0</v>
      </c>
      <c r="G11" s="41">
        <f t="shared" ref="G11:G12" si="3">SUM(H11:I11)</f>
        <v>40000</v>
      </c>
      <c r="H11" s="27">
        <f>SUM(H58)</f>
        <v>40000</v>
      </c>
      <c r="I11" s="27">
        <f>SUM(I58)</f>
        <v>0</v>
      </c>
      <c r="J11" s="58">
        <f t="shared" si="2"/>
        <v>100</v>
      </c>
      <c r="K11" s="48"/>
      <c r="L11" s="48"/>
    </row>
    <row r="12" spans="1:12" ht="16.5" customHeight="1">
      <c r="A12" s="16"/>
      <c r="B12" s="4" t="str">
        <f>RIGHT(B60,5)</f>
        <v>70005</v>
      </c>
      <c r="C12" s="53" t="s">
        <v>12</v>
      </c>
      <c r="D12" s="41">
        <f t="shared" si="0"/>
        <v>1009999.9999999999</v>
      </c>
      <c r="E12" s="27">
        <f>E60</f>
        <v>1009999.9999999999</v>
      </c>
      <c r="F12" s="27">
        <f>F60</f>
        <v>0</v>
      </c>
      <c r="G12" s="41">
        <f t="shared" si="3"/>
        <v>964463.72</v>
      </c>
      <c r="H12" s="27">
        <f>H60</f>
        <v>964463.72</v>
      </c>
      <c r="I12" s="27">
        <f>I60</f>
        <v>0</v>
      </c>
      <c r="J12" s="58">
        <f t="shared" si="2"/>
        <v>95.491457425742581</v>
      </c>
      <c r="K12" s="48"/>
      <c r="L12" s="48"/>
    </row>
    <row r="13" spans="1:12" ht="24" customHeight="1">
      <c r="A13" s="16"/>
      <c r="B13" s="4">
        <v>70095</v>
      </c>
      <c r="C13" s="53" t="s">
        <v>13</v>
      </c>
      <c r="D13" s="41">
        <f>SUM(E13:F13)</f>
        <v>751568</v>
      </c>
      <c r="E13" s="27">
        <f>E65</f>
        <v>751568</v>
      </c>
      <c r="F13" s="27">
        <f>F65</f>
        <v>0</v>
      </c>
      <c r="G13" s="41">
        <f>SUM(H13:I13)</f>
        <v>735582.41</v>
      </c>
      <c r="H13" s="27">
        <f>H65</f>
        <v>735582.41</v>
      </c>
      <c r="I13" s="27">
        <f>I65</f>
        <v>0</v>
      </c>
      <c r="J13" s="58">
        <f t="shared" si="2"/>
        <v>97.873034775296446</v>
      </c>
      <c r="K13" s="48"/>
      <c r="L13" s="48"/>
    </row>
    <row r="14" spans="1:12" ht="15.75" customHeight="1">
      <c r="A14" s="16"/>
      <c r="B14" s="4">
        <v>70021</v>
      </c>
      <c r="C14" s="53" t="s">
        <v>159</v>
      </c>
      <c r="D14" s="41">
        <f t="shared" si="0"/>
        <v>368000</v>
      </c>
      <c r="E14" s="27">
        <f>E62</f>
        <v>368000</v>
      </c>
      <c r="F14" s="27">
        <f>F62</f>
        <v>0</v>
      </c>
      <c r="G14" s="41">
        <f t="shared" ref="G14:G35" si="4">SUM(H14:I14)</f>
        <v>354975.28</v>
      </c>
      <c r="H14" s="27">
        <f>H62</f>
        <v>354975.28</v>
      </c>
      <c r="I14" s="27">
        <f>I62</f>
        <v>0</v>
      </c>
      <c r="J14" s="58">
        <f t="shared" si="2"/>
        <v>96.460673913043479</v>
      </c>
      <c r="K14" s="48"/>
      <c r="L14" s="48"/>
    </row>
    <row r="15" spans="1:12" ht="23.25" customHeight="1">
      <c r="A15" s="16"/>
      <c r="B15" s="4" t="str">
        <f>RIGHT(B72,5)</f>
        <v>71095</v>
      </c>
      <c r="C15" s="53" t="s">
        <v>76</v>
      </c>
      <c r="D15" s="41">
        <f t="shared" si="0"/>
        <v>18000</v>
      </c>
      <c r="E15" s="27">
        <f>E72</f>
        <v>18000</v>
      </c>
      <c r="F15" s="27">
        <f>F72</f>
        <v>0</v>
      </c>
      <c r="G15" s="41">
        <f t="shared" si="4"/>
        <v>17943.55</v>
      </c>
      <c r="H15" s="27">
        <f>H72</f>
        <v>17943.55</v>
      </c>
      <c r="I15" s="27">
        <f>I72</f>
        <v>0</v>
      </c>
      <c r="J15" s="58">
        <f t="shared" si="2"/>
        <v>99.686388888888885</v>
      </c>
      <c r="K15" s="48"/>
      <c r="L15" s="48"/>
    </row>
    <row r="16" spans="1:12" ht="16.5" customHeight="1">
      <c r="A16" s="16"/>
      <c r="B16" s="4">
        <v>75023</v>
      </c>
      <c r="C16" s="53" t="s">
        <v>80</v>
      </c>
      <c r="D16" s="41">
        <f t="shared" si="0"/>
        <v>543968.43999999994</v>
      </c>
      <c r="E16" s="27">
        <f>E79</f>
        <v>543968.43999999994</v>
      </c>
      <c r="F16" s="27">
        <f>F79</f>
        <v>0</v>
      </c>
      <c r="G16" s="41">
        <f t="shared" si="4"/>
        <v>543705.97</v>
      </c>
      <c r="H16" s="27">
        <f>H79</f>
        <v>543705.97</v>
      </c>
      <c r="I16" s="27">
        <f>I79</f>
        <v>0</v>
      </c>
      <c r="J16" s="58">
        <f t="shared" si="2"/>
        <v>99.951749038969979</v>
      </c>
      <c r="K16" s="48"/>
      <c r="L16" s="48"/>
    </row>
    <row r="17" spans="1:12" ht="16.5" customHeight="1">
      <c r="A17" s="16"/>
      <c r="B17" s="4">
        <v>75414</v>
      </c>
      <c r="C17" s="53" t="s">
        <v>110</v>
      </c>
      <c r="D17" s="41">
        <f t="shared" si="0"/>
        <v>60000</v>
      </c>
      <c r="E17" s="27">
        <f>E75</f>
        <v>60000</v>
      </c>
      <c r="F17" s="27">
        <f>F75</f>
        <v>0</v>
      </c>
      <c r="G17" s="41">
        <f t="shared" si="4"/>
        <v>59995</v>
      </c>
      <c r="H17" s="27">
        <f>H75</f>
        <v>59995</v>
      </c>
      <c r="I17" s="27">
        <f>I75</f>
        <v>0</v>
      </c>
      <c r="J17" s="58">
        <f t="shared" si="2"/>
        <v>99.991666666666674</v>
      </c>
      <c r="K17" s="48"/>
      <c r="L17" s="48"/>
    </row>
    <row r="18" spans="1:12" ht="16.5" customHeight="1">
      <c r="A18" s="16"/>
      <c r="B18" s="4">
        <v>75416</v>
      </c>
      <c r="C18" s="53" t="s">
        <v>132</v>
      </c>
      <c r="D18" s="41">
        <f t="shared" si="0"/>
        <v>19500</v>
      </c>
      <c r="E18" s="27">
        <f>E77</f>
        <v>19500</v>
      </c>
      <c r="F18" s="27">
        <f>F77</f>
        <v>0</v>
      </c>
      <c r="G18" s="41">
        <f t="shared" si="4"/>
        <v>19477.86</v>
      </c>
      <c r="H18" s="27">
        <f>H77</f>
        <v>19477.86</v>
      </c>
      <c r="I18" s="27">
        <f>I77</f>
        <v>0</v>
      </c>
      <c r="J18" s="58">
        <f t="shared" si="2"/>
        <v>99.886461538461546</v>
      </c>
      <c r="K18" s="48"/>
      <c r="L18" s="48"/>
    </row>
    <row r="19" spans="1:12" ht="16.5" customHeight="1">
      <c r="A19" s="16"/>
      <c r="B19" s="4" t="str">
        <f>RIGHT(B83,5)</f>
        <v>80101</v>
      </c>
      <c r="C19" s="53" t="s">
        <v>14</v>
      </c>
      <c r="D19" s="41">
        <f t="shared" si="0"/>
        <v>1449982.1</v>
      </c>
      <c r="E19" s="27">
        <f>E83</f>
        <v>1334532.1000000001</v>
      </c>
      <c r="F19" s="27">
        <f>F83</f>
        <v>115450</v>
      </c>
      <c r="G19" s="41">
        <f t="shared" si="4"/>
        <v>1394351.29</v>
      </c>
      <c r="H19" s="27">
        <f>H83</f>
        <v>1334532.1000000001</v>
      </c>
      <c r="I19" s="27">
        <f>I83</f>
        <v>59819.19</v>
      </c>
      <c r="J19" s="58">
        <f t="shared" si="2"/>
        <v>96.163345050949246</v>
      </c>
      <c r="K19" s="9" t="s">
        <v>207</v>
      </c>
      <c r="L19" s="48"/>
    </row>
    <row r="20" spans="1:12" ht="16.5" customHeight="1">
      <c r="A20" s="16"/>
      <c r="B20" s="4">
        <v>80104</v>
      </c>
      <c r="C20" s="53" t="s">
        <v>212</v>
      </c>
      <c r="D20" s="41">
        <f t="shared" si="0"/>
        <v>17736</v>
      </c>
      <c r="E20" s="27">
        <f>E86</f>
        <v>17736</v>
      </c>
      <c r="F20" s="27">
        <f t="shared" ref="F20" si="5">F86</f>
        <v>0</v>
      </c>
      <c r="G20" s="41">
        <f t="shared" si="4"/>
        <v>17735.989999999998</v>
      </c>
      <c r="H20" s="27">
        <f>H86</f>
        <v>17735.989999999998</v>
      </c>
      <c r="I20" s="27">
        <f t="shared" ref="I20" si="6">I86</f>
        <v>0</v>
      </c>
      <c r="J20" s="58">
        <f t="shared" si="2"/>
        <v>99.999943617501117</v>
      </c>
      <c r="K20" s="9"/>
      <c r="L20" s="48"/>
    </row>
    <row r="21" spans="1:12" ht="16.5" customHeight="1">
      <c r="A21" s="16"/>
      <c r="B21" s="4">
        <v>80110</v>
      </c>
      <c r="C21" s="53" t="s">
        <v>180</v>
      </c>
      <c r="D21" s="41">
        <f t="shared" si="0"/>
        <v>67750</v>
      </c>
      <c r="E21" s="27">
        <f>E89</f>
        <v>67750</v>
      </c>
      <c r="F21" s="27">
        <f t="shared" ref="F21" si="7">F89</f>
        <v>0</v>
      </c>
      <c r="G21" s="41">
        <f t="shared" si="4"/>
        <v>66558.38</v>
      </c>
      <c r="H21" s="27">
        <f>H89</f>
        <v>66558.38</v>
      </c>
      <c r="I21" s="27">
        <f t="shared" ref="I21" si="8">I89</f>
        <v>0</v>
      </c>
      <c r="J21" s="58">
        <f t="shared" si="2"/>
        <v>98.241151291512921</v>
      </c>
      <c r="K21" s="9"/>
      <c r="L21" s="48"/>
    </row>
    <row r="22" spans="1:12" ht="16.5" customHeight="1">
      <c r="A22" s="16"/>
      <c r="B22" s="4">
        <v>80114</v>
      </c>
      <c r="C22" s="53" t="s">
        <v>223</v>
      </c>
      <c r="D22" s="41">
        <f t="shared" si="0"/>
        <v>7875</v>
      </c>
      <c r="E22" s="27">
        <f>E93</f>
        <v>7875</v>
      </c>
      <c r="F22" s="27">
        <f t="shared" ref="F22" si="9">F93</f>
        <v>0</v>
      </c>
      <c r="G22" s="41">
        <f t="shared" si="4"/>
        <v>7874.46</v>
      </c>
      <c r="H22" s="27">
        <f>H93</f>
        <v>7874.46</v>
      </c>
      <c r="I22" s="27">
        <f t="shared" ref="I22" si="10">I93</f>
        <v>0</v>
      </c>
      <c r="J22" s="58">
        <f t="shared" si="2"/>
        <v>99.993142857142857</v>
      </c>
      <c r="K22" s="9"/>
      <c r="L22" s="48"/>
    </row>
    <row r="23" spans="1:12" ht="16.5" customHeight="1">
      <c r="A23" s="16"/>
      <c r="B23" s="4">
        <v>80148</v>
      </c>
      <c r="C23" s="53" t="s">
        <v>254</v>
      </c>
      <c r="D23" s="41">
        <f t="shared" si="0"/>
        <v>9409.5</v>
      </c>
      <c r="E23" s="27">
        <f>E95</f>
        <v>9409.5</v>
      </c>
      <c r="F23" s="27">
        <f>F95</f>
        <v>0</v>
      </c>
      <c r="G23" s="41">
        <f t="shared" si="4"/>
        <v>9409.5</v>
      </c>
      <c r="H23" s="27">
        <f>H95</f>
        <v>9409.5</v>
      </c>
      <c r="I23" s="27">
        <f>I95</f>
        <v>0</v>
      </c>
      <c r="J23" s="58">
        <f t="shared" si="2"/>
        <v>100</v>
      </c>
      <c r="K23" s="9"/>
      <c r="L23" s="48"/>
    </row>
    <row r="24" spans="1:12" ht="16.5" customHeight="1">
      <c r="A24" s="16"/>
      <c r="B24" s="4">
        <v>80195</v>
      </c>
      <c r="C24" s="53" t="s">
        <v>67</v>
      </c>
      <c r="D24" s="41">
        <f t="shared" si="0"/>
        <v>1237821.81</v>
      </c>
      <c r="E24" s="27">
        <f>E97</f>
        <v>203342.22</v>
      </c>
      <c r="F24" s="27">
        <f>F97</f>
        <v>1034479.59</v>
      </c>
      <c r="G24" s="41">
        <f t="shared" si="4"/>
        <v>1237821.81</v>
      </c>
      <c r="H24" s="27">
        <f>H97</f>
        <v>203342.22</v>
      </c>
      <c r="I24" s="27">
        <f>I97</f>
        <v>1034479.59</v>
      </c>
      <c r="J24" s="58">
        <f t="shared" si="2"/>
        <v>100</v>
      </c>
      <c r="K24" s="48"/>
      <c r="L24" s="48"/>
    </row>
    <row r="25" spans="1:12" ht="16.5" customHeight="1">
      <c r="A25" s="16"/>
      <c r="B25" s="4" t="str">
        <f>RIGHT(B103,5)</f>
        <v>85154</v>
      </c>
      <c r="C25" s="53" t="s">
        <v>85</v>
      </c>
      <c r="D25" s="41">
        <f t="shared" si="0"/>
        <v>187254</v>
      </c>
      <c r="E25" s="27">
        <f>E103</f>
        <v>187254</v>
      </c>
      <c r="F25" s="27">
        <f>F103</f>
        <v>0</v>
      </c>
      <c r="G25" s="41">
        <f t="shared" si="4"/>
        <v>148595.60999999999</v>
      </c>
      <c r="H25" s="27">
        <f>H103</f>
        <v>148595.60999999999</v>
      </c>
      <c r="I25" s="27">
        <f>I103</f>
        <v>0</v>
      </c>
      <c r="J25" s="58">
        <f t="shared" si="2"/>
        <v>79.355105898939399</v>
      </c>
      <c r="K25" s="48"/>
      <c r="L25" s="48"/>
    </row>
    <row r="26" spans="1:12" ht="15.75" customHeight="1">
      <c r="A26" s="16"/>
      <c r="B26" s="4" t="str">
        <f>RIGHT(B108,5)</f>
        <v>85203</v>
      </c>
      <c r="C26" s="53" t="s">
        <v>244</v>
      </c>
      <c r="D26" s="41">
        <f t="shared" si="0"/>
        <v>1008478.13</v>
      </c>
      <c r="E26" s="27">
        <f>E108</f>
        <v>575000</v>
      </c>
      <c r="F26" s="27">
        <f>F108</f>
        <v>433478.13</v>
      </c>
      <c r="G26" s="41">
        <f t="shared" si="4"/>
        <v>837110.59</v>
      </c>
      <c r="H26" s="27">
        <f>H108</f>
        <v>457412.18</v>
      </c>
      <c r="I26" s="27">
        <f>I108</f>
        <v>379698.41</v>
      </c>
      <c r="J26" s="58">
        <f t="shared" si="2"/>
        <v>83.007312216081473</v>
      </c>
      <c r="K26" s="48"/>
      <c r="L26" s="48"/>
    </row>
    <row r="27" spans="1:12" ht="15.75" customHeight="1">
      <c r="A27" s="16"/>
      <c r="B27" s="4" t="str">
        <f>RIGHT(B117,5)</f>
        <v>85219</v>
      </c>
      <c r="C27" s="53" t="s">
        <v>15</v>
      </c>
      <c r="D27" s="41">
        <f t="shared" si="0"/>
        <v>39000</v>
      </c>
      <c r="E27" s="27">
        <f>E117</f>
        <v>39000</v>
      </c>
      <c r="F27" s="27">
        <f>F117</f>
        <v>0</v>
      </c>
      <c r="G27" s="41">
        <f t="shared" si="4"/>
        <v>36919.68</v>
      </c>
      <c r="H27" s="27">
        <f>H117</f>
        <v>36919.68</v>
      </c>
      <c r="I27" s="27">
        <f>I117</f>
        <v>0</v>
      </c>
      <c r="J27" s="58">
        <f t="shared" si="2"/>
        <v>94.665846153846161</v>
      </c>
      <c r="K27" s="48"/>
      <c r="L27" s="48"/>
    </row>
    <row r="28" spans="1:12" ht="15.75" customHeight="1">
      <c r="A28" s="16"/>
      <c r="B28" s="4" t="str">
        <f>RIGHT(B120,5)</f>
        <v>85305</v>
      </c>
      <c r="C28" s="53" t="s">
        <v>247</v>
      </c>
      <c r="D28" s="41">
        <f t="shared" si="0"/>
        <v>110287.4</v>
      </c>
      <c r="E28" s="27">
        <f>E120</f>
        <v>58151.4</v>
      </c>
      <c r="F28" s="27">
        <f t="shared" ref="F28" si="11">F120</f>
        <v>52136</v>
      </c>
      <c r="G28" s="41">
        <f t="shared" si="4"/>
        <v>96084.1</v>
      </c>
      <c r="H28" s="27">
        <f>H120</f>
        <v>50169.3</v>
      </c>
      <c r="I28" s="27">
        <f t="shared" ref="I28" si="12">I120</f>
        <v>45914.8</v>
      </c>
      <c r="J28" s="58">
        <f t="shared" si="2"/>
        <v>87.121556950295329</v>
      </c>
      <c r="K28" s="48"/>
      <c r="L28" s="48"/>
    </row>
    <row r="29" spans="1:12" ht="15.75" customHeight="1">
      <c r="A29" s="16"/>
      <c r="B29" s="4" t="str">
        <f>RIGHT(B122,5)</f>
        <v>90001</v>
      </c>
      <c r="C29" s="53" t="s">
        <v>16</v>
      </c>
      <c r="D29" s="41">
        <f t="shared" si="0"/>
        <v>5000</v>
      </c>
      <c r="E29" s="27">
        <f>SUM(E122)</f>
        <v>5000</v>
      </c>
      <c r="F29" s="27">
        <f>SUM(F122)</f>
        <v>0</v>
      </c>
      <c r="G29" s="41">
        <f t="shared" si="4"/>
        <v>4858.5</v>
      </c>
      <c r="H29" s="27">
        <f>SUM(H122)</f>
        <v>4858.5</v>
      </c>
      <c r="I29" s="27">
        <f>SUM(I122)</f>
        <v>0</v>
      </c>
      <c r="J29" s="58">
        <f t="shared" si="2"/>
        <v>97.17</v>
      </c>
      <c r="K29" s="48"/>
      <c r="L29" s="48"/>
    </row>
    <row r="30" spans="1:12" ht="15.75" customHeight="1">
      <c r="A30" s="16"/>
      <c r="B30" s="4">
        <v>90013</v>
      </c>
      <c r="C30" s="53" t="s">
        <v>163</v>
      </c>
      <c r="D30" s="41">
        <f t="shared" si="0"/>
        <v>117239</v>
      </c>
      <c r="E30" s="27">
        <f>E124</f>
        <v>117239</v>
      </c>
      <c r="F30" s="27">
        <f>F124</f>
        <v>0</v>
      </c>
      <c r="G30" s="41">
        <f t="shared" si="4"/>
        <v>115426.2</v>
      </c>
      <c r="H30" s="27">
        <f>H124</f>
        <v>115426.2</v>
      </c>
      <c r="I30" s="27">
        <f>I124</f>
        <v>0</v>
      </c>
      <c r="J30" s="58">
        <f t="shared" si="2"/>
        <v>98.453756855653836</v>
      </c>
      <c r="K30" s="48"/>
      <c r="L30" s="48"/>
    </row>
    <row r="31" spans="1:12" ht="16.5" customHeight="1">
      <c r="A31" s="16"/>
      <c r="B31" s="4" t="str">
        <f>RIGHT(B126,5)</f>
        <v>90015</v>
      </c>
      <c r="C31" s="53" t="s">
        <v>17</v>
      </c>
      <c r="D31" s="41">
        <f t="shared" si="0"/>
        <v>1092029.6000000001</v>
      </c>
      <c r="E31" s="27">
        <f>E126</f>
        <v>1092029.6000000001</v>
      </c>
      <c r="F31" s="27">
        <f>F126</f>
        <v>0</v>
      </c>
      <c r="G31" s="41">
        <f t="shared" si="4"/>
        <v>1090519.6900000002</v>
      </c>
      <c r="H31" s="27">
        <f>H126</f>
        <v>1090519.6900000002</v>
      </c>
      <c r="I31" s="27">
        <f>I126</f>
        <v>0</v>
      </c>
      <c r="J31" s="58">
        <f t="shared" si="2"/>
        <v>99.861733601360257</v>
      </c>
      <c r="K31" s="48"/>
      <c r="L31" s="48"/>
    </row>
    <row r="32" spans="1:12" ht="24" customHeight="1">
      <c r="A32" s="16"/>
      <c r="B32" s="4" t="str">
        <f>RIGHT(B131,5)</f>
        <v>90095</v>
      </c>
      <c r="C32" s="53" t="s">
        <v>18</v>
      </c>
      <c r="D32" s="41">
        <f t="shared" si="0"/>
        <v>20262805.129999999</v>
      </c>
      <c r="E32" s="27">
        <f>E131</f>
        <v>8384434.3799999999</v>
      </c>
      <c r="F32" s="27">
        <f>F131</f>
        <v>11878370.75</v>
      </c>
      <c r="G32" s="41">
        <f t="shared" si="4"/>
        <v>19695100.399999999</v>
      </c>
      <c r="H32" s="27">
        <f>H131</f>
        <v>8028910.4499999993</v>
      </c>
      <c r="I32" s="27">
        <f>I131</f>
        <v>11666189.950000001</v>
      </c>
      <c r="J32" s="58">
        <f t="shared" si="2"/>
        <v>97.198291518090514</v>
      </c>
      <c r="K32" s="48"/>
      <c r="L32" s="48"/>
    </row>
    <row r="33" spans="1:12" ht="16.5" customHeight="1">
      <c r="A33" s="16"/>
      <c r="B33" s="4">
        <v>92109</v>
      </c>
      <c r="C33" s="53" t="s">
        <v>189</v>
      </c>
      <c r="D33" s="41">
        <f t="shared" si="0"/>
        <v>18900</v>
      </c>
      <c r="E33" s="27">
        <f>E155</f>
        <v>18900</v>
      </c>
      <c r="F33" s="27">
        <f t="shared" ref="F33" si="13">F155</f>
        <v>0</v>
      </c>
      <c r="G33" s="41">
        <f t="shared" si="4"/>
        <v>18900</v>
      </c>
      <c r="H33" s="27">
        <f>H155</f>
        <v>18900</v>
      </c>
      <c r="I33" s="27">
        <f t="shared" ref="I33" si="14">I155</f>
        <v>0</v>
      </c>
      <c r="J33" s="58">
        <f t="shared" si="2"/>
        <v>100</v>
      </c>
      <c r="K33" s="48"/>
      <c r="L33" s="48"/>
    </row>
    <row r="34" spans="1:12" ht="22.5" customHeight="1">
      <c r="A34" s="16"/>
      <c r="B34" s="4">
        <v>92195</v>
      </c>
      <c r="C34" s="53" t="s">
        <v>141</v>
      </c>
      <c r="D34" s="41">
        <f t="shared" si="0"/>
        <v>13197212</v>
      </c>
      <c r="E34" s="27">
        <f>E157</f>
        <v>4806325</v>
      </c>
      <c r="F34" s="27">
        <f>F157</f>
        <v>8390887</v>
      </c>
      <c r="G34" s="41">
        <f t="shared" si="4"/>
        <v>12636256.84</v>
      </c>
      <c r="H34" s="27">
        <f>H157</f>
        <v>4301186.6500000004</v>
      </c>
      <c r="I34" s="27">
        <f>I157</f>
        <v>8335070.1900000004</v>
      </c>
      <c r="J34" s="58">
        <f t="shared" si="2"/>
        <v>95.749441927582893</v>
      </c>
      <c r="K34" s="48">
        <v>263283.65999999997</v>
      </c>
      <c r="L34" s="48"/>
    </row>
    <row r="35" spans="1:12" ht="16.5" customHeight="1">
      <c r="A35" s="16"/>
      <c r="B35" s="4">
        <v>92601</v>
      </c>
      <c r="C35" s="53" t="s">
        <v>216</v>
      </c>
      <c r="D35" s="41">
        <f t="shared" si="0"/>
        <v>15306.59</v>
      </c>
      <c r="E35" s="27">
        <f>E163</f>
        <v>15306.59</v>
      </c>
      <c r="F35" s="27">
        <f t="shared" ref="F35" si="15">F163</f>
        <v>0</v>
      </c>
      <c r="G35" s="41">
        <f t="shared" si="4"/>
        <v>15306.59</v>
      </c>
      <c r="H35" s="27">
        <f>H163</f>
        <v>15306.59</v>
      </c>
      <c r="I35" s="27">
        <f t="shared" ref="I35" si="16">I163</f>
        <v>0</v>
      </c>
      <c r="J35" s="58">
        <f t="shared" si="2"/>
        <v>100</v>
      </c>
      <c r="K35" s="48"/>
      <c r="L35" s="48"/>
    </row>
    <row r="36" spans="1:12" ht="16.5" customHeight="1">
      <c r="A36" s="16"/>
      <c r="B36" s="4" t="str">
        <f>RIGHT(B165,5)</f>
        <v>92604</v>
      </c>
      <c r="C36" s="53" t="s">
        <v>19</v>
      </c>
      <c r="D36" s="41">
        <f>SUM(E36:F36)</f>
        <v>706000</v>
      </c>
      <c r="E36" s="27">
        <f>E165</f>
        <v>706000</v>
      </c>
      <c r="F36" s="27">
        <f>F165</f>
        <v>0</v>
      </c>
      <c r="G36" s="41">
        <f>SUM(H36:I36)</f>
        <v>694455.24</v>
      </c>
      <c r="H36" s="27">
        <f>H165</f>
        <v>694455.24</v>
      </c>
      <c r="I36" s="27">
        <f>I165</f>
        <v>0</v>
      </c>
      <c r="J36" s="58">
        <f t="shared" si="2"/>
        <v>98.364764872521249</v>
      </c>
    </row>
    <row r="37" spans="1:12" ht="24" customHeight="1">
      <c r="A37" s="16"/>
      <c r="B37" s="4">
        <v>92605</v>
      </c>
      <c r="C37" s="53" t="s">
        <v>70</v>
      </c>
      <c r="D37" s="41">
        <f t="shared" si="0"/>
        <v>110000</v>
      </c>
      <c r="E37" s="27">
        <f>E169</f>
        <v>110000</v>
      </c>
      <c r="F37" s="27">
        <f>F169</f>
        <v>0</v>
      </c>
      <c r="G37" s="41">
        <f t="shared" ref="G37:G40" si="17">SUM(H37:I37)</f>
        <v>102798.02</v>
      </c>
      <c r="H37" s="27">
        <f>H169</f>
        <v>102798.02</v>
      </c>
      <c r="I37" s="27">
        <f>I169</f>
        <v>0</v>
      </c>
      <c r="J37" s="58">
        <f t="shared" si="2"/>
        <v>93.452745454545465</v>
      </c>
    </row>
    <row r="38" spans="1:12" ht="16.5" customHeight="1">
      <c r="A38" s="16"/>
      <c r="B38" s="4">
        <v>92695</v>
      </c>
      <c r="C38" s="53" t="s">
        <v>130</v>
      </c>
      <c r="D38" s="41">
        <f t="shared" si="0"/>
        <v>1175310.83</v>
      </c>
      <c r="E38" s="27">
        <f>E171</f>
        <v>842310.83</v>
      </c>
      <c r="F38" s="27">
        <f>F171</f>
        <v>333000</v>
      </c>
      <c r="G38" s="41">
        <f t="shared" si="17"/>
        <v>1174738.83</v>
      </c>
      <c r="H38" s="27">
        <f>H171</f>
        <v>841738.83</v>
      </c>
      <c r="I38" s="27">
        <f>I171</f>
        <v>333000</v>
      </c>
      <c r="J38" s="58">
        <f t="shared" si="2"/>
        <v>99.95133202337631</v>
      </c>
    </row>
    <row r="39" spans="1:12" ht="24.75" customHeight="1">
      <c r="A39" s="51"/>
      <c r="B39" s="49" t="s">
        <v>41</v>
      </c>
      <c r="C39" s="51" t="s">
        <v>42</v>
      </c>
      <c r="D39" s="31">
        <f t="shared" si="0"/>
        <v>36828</v>
      </c>
      <c r="E39" s="25">
        <f>SUM(E40:E41)</f>
        <v>36828</v>
      </c>
      <c r="F39" s="25">
        <f>SUM(F40:F41)</f>
        <v>0</v>
      </c>
      <c r="G39" s="31">
        <f t="shared" si="17"/>
        <v>36824.49</v>
      </c>
      <c r="H39" s="25">
        <f>SUM(H40:H41)</f>
        <v>36824.49</v>
      </c>
      <c r="I39" s="25">
        <f>SUM(I40:I41)</f>
        <v>0</v>
      </c>
      <c r="J39" s="57">
        <f t="shared" si="2"/>
        <v>99.990469208211138</v>
      </c>
    </row>
    <row r="40" spans="1:12" ht="21" customHeight="1">
      <c r="A40" s="52" t="s">
        <v>22</v>
      </c>
      <c r="B40" s="4" t="s">
        <v>38</v>
      </c>
      <c r="C40" s="53" t="s">
        <v>100</v>
      </c>
      <c r="D40" s="41">
        <f t="shared" si="0"/>
        <v>20828</v>
      </c>
      <c r="E40" s="27">
        <v>20828</v>
      </c>
      <c r="F40" s="38"/>
      <c r="G40" s="41">
        <f t="shared" si="17"/>
        <v>20828</v>
      </c>
      <c r="H40" s="27">
        <v>20828</v>
      </c>
      <c r="I40" s="38"/>
      <c r="J40" s="58">
        <f t="shared" si="2"/>
        <v>100</v>
      </c>
    </row>
    <row r="41" spans="1:12" ht="21" customHeight="1">
      <c r="A41" s="52" t="s">
        <v>23</v>
      </c>
      <c r="B41" s="4" t="s">
        <v>25</v>
      </c>
      <c r="C41" s="53" t="s">
        <v>115</v>
      </c>
      <c r="D41" s="41">
        <f>SUM(E41:F41)</f>
        <v>16000</v>
      </c>
      <c r="E41" s="27">
        <v>16000</v>
      </c>
      <c r="F41" s="38"/>
      <c r="G41" s="41">
        <f>SUM(H41:I41)</f>
        <v>15996.49</v>
      </c>
      <c r="H41" s="27">
        <v>15996.49</v>
      </c>
      <c r="I41" s="38"/>
      <c r="J41" s="58">
        <f t="shared" si="2"/>
        <v>99.978062499999993</v>
      </c>
    </row>
    <row r="42" spans="1:12" ht="26.25" customHeight="1">
      <c r="A42" s="52"/>
      <c r="B42" s="49" t="s">
        <v>20</v>
      </c>
      <c r="C42" s="51" t="s">
        <v>21</v>
      </c>
      <c r="D42" s="31">
        <f>SUM(E42:F42)</f>
        <v>8900764.4499999993</v>
      </c>
      <c r="E42" s="30">
        <f>SUM(E43:E57)</f>
        <v>8712019.4499999993</v>
      </c>
      <c r="F42" s="30">
        <f t="shared" ref="F42" si="18">SUM(F43:F57)</f>
        <v>188745</v>
      </c>
      <c r="G42" s="31">
        <f>SUM(H42:I42)</f>
        <v>8572621.5299999993</v>
      </c>
      <c r="H42" s="30">
        <f>SUM(H43:H57)</f>
        <v>8383876.5299999993</v>
      </c>
      <c r="I42" s="30">
        <f t="shared" ref="I42" si="19">SUM(I43:I57)</f>
        <v>188745</v>
      </c>
      <c r="J42" s="57">
        <f t="shared" si="2"/>
        <v>96.313317560043956</v>
      </c>
    </row>
    <row r="43" spans="1:12" ht="24" customHeight="1">
      <c r="A43" s="52" t="s">
        <v>22</v>
      </c>
      <c r="B43" s="5" t="s">
        <v>25</v>
      </c>
      <c r="C43" s="53" t="s">
        <v>95</v>
      </c>
      <c r="D43" s="41">
        <f>SUM(E43:F43)</f>
        <v>500000</v>
      </c>
      <c r="E43" s="27">
        <v>500000</v>
      </c>
      <c r="F43" s="33"/>
      <c r="G43" s="41">
        <f>SUM(H43:I43)</f>
        <v>498414.28</v>
      </c>
      <c r="H43" s="27">
        <v>498414.28</v>
      </c>
      <c r="I43" s="33"/>
      <c r="J43" s="58">
        <f t="shared" si="2"/>
        <v>99.682856000000015</v>
      </c>
    </row>
    <row r="44" spans="1:12" ht="24" customHeight="1">
      <c r="A44" s="52" t="s">
        <v>23</v>
      </c>
      <c r="B44" s="5" t="s">
        <v>25</v>
      </c>
      <c r="C44" s="53" t="s">
        <v>211</v>
      </c>
      <c r="D44" s="41">
        <f t="shared" si="0"/>
        <v>37000</v>
      </c>
      <c r="E44" s="27">
        <v>37000</v>
      </c>
      <c r="F44" s="33"/>
      <c r="G44" s="41">
        <f t="shared" ref="G44:G61" si="20">SUM(H44:I44)</f>
        <v>36430.800000000003</v>
      </c>
      <c r="H44" s="27">
        <v>36430.800000000003</v>
      </c>
      <c r="I44" s="33"/>
      <c r="J44" s="58">
        <f t="shared" si="2"/>
        <v>98.461621621621632</v>
      </c>
    </row>
    <row r="45" spans="1:12" ht="19.5" customHeight="1">
      <c r="A45" s="52" t="s">
        <v>24</v>
      </c>
      <c r="B45" s="4" t="s">
        <v>82</v>
      </c>
      <c r="C45" s="53" t="s">
        <v>96</v>
      </c>
      <c r="D45" s="41">
        <f t="shared" si="0"/>
        <v>75000</v>
      </c>
      <c r="E45" s="27">
        <v>75000</v>
      </c>
      <c r="F45" s="33"/>
      <c r="G45" s="41">
        <f t="shared" si="20"/>
        <v>49178</v>
      </c>
      <c r="H45" s="27">
        <v>49178</v>
      </c>
      <c r="I45" s="33"/>
      <c r="J45" s="58">
        <f t="shared" si="2"/>
        <v>65.570666666666668</v>
      </c>
    </row>
    <row r="46" spans="1:12" ht="24" customHeight="1">
      <c r="A46" s="52" t="s">
        <v>26</v>
      </c>
      <c r="B46" s="4" t="s">
        <v>90</v>
      </c>
      <c r="C46" s="53" t="s">
        <v>116</v>
      </c>
      <c r="D46" s="41">
        <f t="shared" si="0"/>
        <v>20000</v>
      </c>
      <c r="E46" s="27">
        <v>20000</v>
      </c>
      <c r="F46" s="33"/>
      <c r="G46" s="41">
        <f t="shared" si="20"/>
        <v>19981.349999999999</v>
      </c>
      <c r="H46" s="27">
        <v>19981.349999999999</v>
      </c>
      <c r="I46" s="33"/>
      <c r="J46" s="58">
        <f t="shared" si="2"/>
        <v>99.906749999999988</v>
      </c>
    </row>
    <row r="47" spans="1:12" ht="19.5" customHeight="1">
      <c r="A47" s="52" t="s">
        <v>27</v>
      </c>
      <c r="B47" s="4" t="s">
        <v>82</v>
      </c>
      <c r="C47" s="53" t="s">
        <v>117</v>
      </c>
      <c r="D47" s="41">
        <f t="shared" si="0"/>
        <v>6000</v>
      </c>
      <c r="E47" s="27">
        <v>6000</v>
      </c>
      <c r="F47" s="37"/>
      <c r="G47" s="41">
        <f t="shared" si="20"/>
        <v>5904</v>
      </c>
      <c r="H47" s="27">
        <v>5904</v>
      </c>
      <c r="I47" s="37"/>
      <c r="J47" s="58">
        <f t="shared" si="2"/>
        <v>98.4</v>
      </c>
    </row>
    <row r="48" spans="1:12" ht="27.75" customHeight="1">
      <c r="A48" s="52" t="s">
        <v>28</v>
      </c>
      <c r="B48" s="4" t="s">
        <v>82</v>
      </c>
      <c r="C48" s="53" t="s">
        <v>118</v>
      </c>
      <c r="D48" s="41">
        <f>SUM(E48:F48)</f>
        <v>2657000</v>
      </c>
      <c r="E48" s="27">
        <v>2468255</v>
      </c>
      <c r="F48" s="27">
        <v>188745</v>
      </c>
      <c r="G48" s="41">
        <f>SUM(H48:I48)</f>
        <v>2656061.81</v>
      </c>
      <c r="H48" s="27">
        <v>2467316.81</v>
      </c>
      <c r="I48" s="27">
        <v>188745</v>
      </c>
      <c r="J48" s="58">
        <f t="shared" si="2"/>
        <v>99.964689875799777</v>
      </c>
    </row>
    <row r="49" spans="1:10" ht="35.25" customHeight="1">
      <c r="A49" s="52" t="s">
        <v>29</v>
      </c>
      <c r="B49" s="4" t="s">
        <v>82</v>
      </c>
      <c r="C49" s="53" t="s">
        <v>138</v>
      </c>
      <c r="D49" s="41">
        <f t="shared" si="0"/>
        <v>2307000</v>
      </c>
      <c r="E49" s="27">
        <f>2307000-597457.78+341558.8-479432.29+735331.27</f>
        <v>2307000</v>
      </c>
      <c r="F49" s="36"/>
      <c r="G49" s="41">
        <f t="shared" si="20"/>
        <v>2010383.3599999999</v>
      </c>
      <c r="H49" s="27">
        <f>1571668.73+438714.63</f>
        <v>2010383.3599999999</v>
      </c>
      <c r="I49" s="36"/>
      <c r="J49" s="58">
        <f t="shared" si="2"/>
        <v>87.142755093194623</v>
      </c>
    </row>
    <row r="50" spans="1:10" ht="23.25" customHeight="1">
      <c r="A50" s="52" t="s">
        <v>30</v>
      </c>
      <c r="B50" s="4" t="s">
        <v>82</v>
      </c>
      <c r="C50" s="53" t="s">
        <v>119</v>
      </c>
      <c r="D50" s="41">
        <f t="shared" si="0"/>
        <v>1293205.45</v>
      </c>
      <c r="E50" s="27">
        <f>96300+1196905.45</f>
        <v>1293205.45</v>
      </c>
      <c r="F50" s="36"/>
      <c r="G50" s="41">
        <f t="shared" si="20"/>
        <v>1293205.44</v>
      </c>
      <c r="H50" s="27">
        <f>96300+1196905.44</f>
        <v>1293205.44</v>
      </c>
      <c r="I50" s="36"/>
      <c r="J50" s="58">
        <f t="shared" si="2"/>
        <v>99.999999226727667</v>
      </c>
    </row>
    <row r="51" spans="1:10" ht="15.75" customHeight="1">
      <c r="A51" s="52" t="s">
        <v>31</v>
      </c>
      <c r="B51" s="4" t="s">
        <v>82</v>
      </c>
      <c r="C51" s="53" t="s">
        <v>120</v>
      </c>
      <c r="D51" s="41">
        <f t="shared" si="0"/>
        <v>1473000</v>
      </c>
      <c r="E51" s="27">
        <f>104199.58+1368800.42</f>
        <v>1473000</v>
      </c>
      <c r="F51" s="38"/>
      <c r="G51" s="41">
        <f t="shared" si="20"/>
        <v>1472866.41</v>
      </c>
      <c r="H51" s="27">
        <f>104065.99+1368800.42</f>
        <v>1472866.41</v>
      </c>
      <c r="I51" s="38"/>
      <c r="J51" s="58">
        <f t="shared" si="2"/>
        <v>99.990930753564143</v>
      </c>
    </row>
    <row r="52" spans="1:10" ht="24" customHeight="1">
      <c r="A52" s="52" t="s">
        <v>165</v>
      </c>
      <c r="B52" s="4" t="s">
        <v>82</v>
      </c>
      <c r="C52" s="53" t="s">
        <v>272</v>
      </c>
      <c r="D52" s="41">
        <f t="shared" si="0"/>
        <v>50000</v>
      </c>
      <c r="E52" s="27">
        <v>50000</v>
      </c>
      <c r="F52" s="38"/>
      <c r="G52" s="41">
        <f t="shared" si="20"/>
        <v>49946.7</v>
      </c>
      <c r="H52" s="27">
        <v>49946.7</v>
      </c>
      <c r="I52" s="38"/>
      <c r="J52" s="58">
        <f t="shared" si="2"/>
        <v>99.8934</v>
      </c>
    </row>
    <row r="53" spans="1:10" ht="22.5" customHeight="1">
      <c r="A53" s="52" t="s">
        <v>169</v>
      </c>
      <c r="B53" s="4" t="s">
        <v>82</v>
      </c>
      <c r="C53" s="53" t="s">
        <v>175</v>
      </c>
      <c r="D53" s="41">
        <f t="shared" si="0"/>
        <v>40000</v>
      </c>
      <c r="E53" s="27">
        <v>40000</v>
      </c>
      <c r="F53" s="38"/>
      <c r="G53" s="41">
        <f t="shared" si="20"/>
        <v>38254.21</v>
      </c>
      <c r="H53" s="27">
        <v>38254.21</v>
      </c>
      <c r="I53" s="38"/>
      <c r="J53" s="58">
        <f t="shared" si="2"/>
        <v>95.635525000000001</v>
      </c>
    </row>
    <row r="54" spans="1:10" ht="24.75" customHeight="1">
      <c r="A54" s="52" t="s">
        <v>173</v>
      </c>
      <c r="B54" s="4" t="s">
        <v>82</v>
      </c>
      <c r="C54" s="53" t="s">
        <v>176</v>
      </c>
      <c r="D54" s="41">
        <f t="shared" si="0"/>
        <v>20000</v>
      </c>
      <c r="E54" s="27">
        <f>50000-30000</f>
        <v>20000</v>
      </c>
      <c r="F54" s="38"/>
      <c r="G54" s="41">
        <f t="shared" si="20"/>
        <v>19728.599999999999</v>
      </c>
      <c r="H54" s="27">
        <v>19728.599999999999</v>
      </c>
      <c r="I54" s="38"/>
      <c r="J54" s="58">
        <f t="shared" si="2"/>
        <v>98.642999999999986</v>
      </c>
    </row>
    <row r="55" spans="1:10" ht="26.25" customHeight="1">
      <c r="A55" s="52" t="s">
        <v>174</v>
      </c>
      <c r="B55" s="4" t="s">
        <v>82</v>
      </c>
      <c r="C55" s="53" t="s">
        <v>177</v>
      </c>
      <c r="D55" s="41">
        <f t="shared" si="0"/>
        <v>50000</v>
      </c>
      <c r="E55" s="27">
        <v>50000</v>
      </c>
      <c r="F55" s="38"/>
      <c r="G55" s="41">
        <f t="shared" si="20"/>
        <v>49998.16</v>
      </c>
      <c r="H55" s="27">
        <v>49998.16</v>
      </c>
      <c r="I55" s="38"/>
      <c r="J55" s="58">
        <f t="shared" si="2"/>
        <v>99.996320000000011</v>
      </c>
    </row>
    <row r="56" spans="1:10" ht="27" customHeight="1">
      <c r="A56" s="52" t="s">
        <v>181</v>
      </c>
      <c r="B56" s="4" t="s">
        <v>82</v>
      </c>
      <c r="C56" s="53" t="s">
        <v>236</v>
      </c>
      <c r="D56" s="41">
        <f t="shared" si="0"/>
        <v>3000</v>
      </c>
      <c r="E56" s="27">
        <f>3000</f>
        <v>3000</v>
      </c>
      <c r="F56" s="38"/>
      <c r="G56" s="41">
        <f t="shared" si="20"/>
        <v>2800</v>
      </c>
      <c r="H56" s="27">
        <v>2800</v>
      </c>
      <c r="I56" s="38"/>
      <c r="J56" s="58">
        <f t="shared" si="2"/>
        <v>93.333333333333329</v>
      </c>
    </row>
    <row r="57" spans="1:10" ht="23.25" customHeight="1">
      <c r="A57" s="52" t="s">
        <v>184</v>
      </c>
      <c r="B57" s="4" t="s">
        <v>82</v>
      </c>
      <c r="C57" s="53" t="s">
        <v>237</v>
      </c>
      <c r="D57" s="41">
        <f t="shared" si="0"/>
        <v>369559</v>
      </c>
      <c r="E57" s="27">
        <v>369559</v>
      </c>
      <c r="F57" s="38"/>
      <c r="G57" s="41">
        <f t="shared" si="20"/>
        <v>369468.41</v>
      </c>
      <c r="H57" s="27">
        <v>369468.41</v>
      </c>
      <c r="I57" s="38"/>
      <c r="J57" s="58">
        <f t="shared" si="2"/>
        <v>99.975486999369508</v>
      </c>
    </row>
    <row r="58" spans="1:10" ht="24.75" customHeight="1">
      <c r="A58" s="51"/>
      <c r="B58" s="49" t="s">
        <v>121</v>
      </c>
      <c r="C58" s="51" t="s">
        <v>71</v>
      </c>
      <c r="D58" s="31">
        <f t="shared" si="0"/>
        <v>40000</v>
      </c>
      <c r="E58" s="25">
        <f>SUM(E59)</f>
        <v>40000</v>
      </c>
      <c r="F58" s="25">
        <f>SUM(F59)</f>
        <v>0</v>
      </c>
      <c r="G58" s="31">
        <f t="shared" si="20"/>
        <v>40000</v>
      </c>
      <c r="H58" s="25">
        <f>SUM(H59)</f>
        <v>40000</v>
      </c>
      <c r="I58" s="25">
        <f>SUM(I59)</f>
        <v>0</v>
      </c>
      <c r="J58" s="57">
        <f t="shared" si="2"/>
        <v>100</v>
      </c>
    </row>
    <row r="59" spans="1:10" ht="25.5" customHeight="1">
      <c r="A59" s="52" t="s">
        <v>22</v>
      </c>
      <c r="B59" s="4" t="s">
        <v>82</v>
      </c>
      <c r="C59" s="53" t="s">
        <v>64</v>
      </c>
      <c r="D59" s="41">
        <f t="shared" si="0"/>
        <v>40000</v>
      </c>
      <c r="E59" s="27">
        <v>40000</v>
      </c>
      <c r="F59" s="38"/>
      <c r="G59" s="41">
        <f t="shared" si="20"/>
        <v>40000</v>
      </c>
      <c r="H59" s="27">
        <v>40000</v>
      </c>
      <c r="I59" s="38"/>
      <c r="J59" s="58">
        <f t="shared" si="2"/>
        <v>100</v>
      </c>
    </row>
    <row r="60" spans="1:10" ht="38.25">
      <c r="A60" s="52"/>
      <c r="B60" s="49" t="s">
        <v>39</v>
      </c>
      <c r="C60" s="51" t="s">
        <v>142</v>
      </c>
      <c r="D60" s="31">
        <f t="shared" si="0"/>
        <v>1009999.9999999999</v>
      </c>
      <c r="E60" s="25">
        <f>SUM(E61:E61)</f>
        <v>1009999.9999999999</v>
      </c>
      <c r="F60" s="25">
        <f>SUM(F61:F61)</f>
        <v>0</v>
      </c>
      <c r="G60" s="31">
        <f t="shared" si="20"/>
        <v>964463.72</v>
      </c>
      <c r="H60" s="25">
        <f>SUM(H61:H61)</f>
        <v>964463.72</v>
      </c>
      <c r="I60" s="25">
        <f>SUM(I61:I61)</f>
        <v>0</v>
      </c>
      <c r="J60" s="57">
        <f t="shared" si="2"/>
        <v>95.491457425742581</v>
      </c>
    </row>
    <row r="61" spans="1:10" ht="24" customHeight="1">
      <c r="A61" s="52" t="s">
        <v>22</v>
      </c>
      <c r="B61" s="4" t="s">
        <v>38</v>
      </c>
      <c r="C61" s="53" t="s">
        <v>122</v>
      </c>
      <c r="D61" s="26">
        <f t="shared" si="0"/>
        <v>1009999.9999999999</v>
      </c>
      <c r="E61" s="27">
        <f>1135000-26716.34-125000+26716.34</f>
        <v>1009999.9999999999</v>
      </c>
      <c r="F61" s="38"/>
      <c r="G61" s="26">
        <f t="shared" si="20"/>
        <v>964463.72</v>
      </c>
      <c r="H61" s="27">
        <v>964463.72</v>
      </c>
      <c r="I61" s="38"/>
      <c r="J61" s="58">
        <f t="shared" si="2"/>
        <v>95.491457425742581</v>
      </c>
    </row>
    <row r="62" spans="1:10" ht="27" customHeight="1">
      <c r="A62" s="52"/>
      <c r="B62" s="42" t="s">
        <v>156</v>
      </c>
      <c r="C62" s="51" t="s">
        <v>157</v>
      </c>
      <c r="D62" s="31">
        <f t="shared" ref="D62:D75" si="21">SUM(E62:F62)</f>
        <v>368000</v>
      </c>
      <c r="E62" s="25">
        <f>SUM(E63:E64)</f>
        <v>368000</v>
      </c>
      <c r="F62" s="25">
        <f>SUM(F63)</f>
        <v>0</v>
      </c>
      <c r="G62" s="31">
        <f t="shared" ref="G62:G75" si="22">SUM(H62:I62)</f>
        <v>354975.28</v>
      </c>
      <c r="H62" s="25">
        <f>SUM(H63:H64)</f>
        <v>354975.28</v>
      </c>
      <c r="I62" s="25">
        <f>SUM(I63)</f>
        <v>0</v>
      </c>
      <c r="J62" s="57">
        <f t="shared" si="2"/>
        <v>96.460673913043479</v>
      </c>
    </row>
    <row r="63" spans="1:10" ht="27" customHeight="1">
      <c r="A63" s="52" t="s">
        <v>22</v>
      </c>
      <c r="B63" s="4" t="s">
        <v>25</v>
      </c>
      <c r="C63" s="53" t="s">
        <v>158</v>
      </c>
      <c r="D63" s="41">
        <f t="shared" si="21"/>
        <v>20000</v>
      </c>
      <c r="E63" s="27">
        <v>20000</v>
      </c>
      <c r="F63" s="38"/>
      <c r="G63" s="41">
        <f t="shared" si="22"/>
        <v>19158.39</v>
      </c>
      <c r="H63" s="27">
        <v>19158.39</v>
      </c>
      <c r="I63" s="38"/>
      <c r="J63" s="58">
        <f t="shared" si="2"/>
        <v>95.791949999999986</v>
      </c>
    </row>
    <row r="64" spans="1:10" ht="16.5" customHeight="1">
      <c r="A64" s="52" t="s">
        <v>23</v>
      </c>
      <c r="B64" s="4" t="s">
        <v>25</v>
      </c>
      <c r="C64" s="53" t="s">
        <v>238</v>
      </c>
      <c r="D64" s="41">
        <f t="shared" si="21"/>
        <v>348000</v>
      </c>
      <c r="E64" s="27">
        <f>200000+90000+58000</f>
        <v>348000</v>
      </c>
      <c r="F64" s="38"/>
      <c r="G64" s="41">
        <f t="shared" si="22"/>
        <v>335816.89</v>
      </c>
      <c r="H64" s="27">
        <v>335816.89</v>
      </c>
      <c r="I64" s="38"/>
      <c r="J64" s="58">
        <f t="shared" si="2"/>
        <v>96.499106321839093</v>
      </c>
    </row>
    <row r="65" spans="1:10" ht="26.25" customHeight="1">
      <c r="A65" s="52"/>
      <c r="B65" s="49" t="s">
        <v>32</v>
      </c>
      <c r="C65" s="51" t="s">
        <v>143</v>
      </c>
      <c r="D65" s="31">
        <f t="shared" si="21"/>
        <v>751568</v>
      </c>
      <c r="E65" s="25">
        <f>SUM(E66:E71)</f>
        <v>751568</v>
      </c>
      <c r="F65" s="25">
        <f t="shared" ref="F65" si="23">SUM(F66:F70)</f>
        <v>0</v>
      </c>
      <c r="G65" s="31">
        <f t="shared" si="22"/>
        <v>735582.41</v>
      </c>
      <c r="H65" s="25">
        <f>SUM(H66:H71)</f>
        <v>735582.41</v>
      </c>
      <c r="I65" s="25">
        <f t="shared" ref="I65" si="24">SUM(I66:I70)</f>
        <v>0</v>
      </c>
      <c r="J65" s="57">
        <f t="shared" si="2"/>
        <v>97.873034775296446</v>
      </c>
    </row>
    <row r="66" spans="1:10" ht="26.25" customHeight="1">
      <c r="A66" s="52" t="s">
        <v>22</v>
      </c>
      <c r="B66" s="4" t="s">
        <v>25</v>
      </c>
      <c r="C66" s="53" t="s">
        <v>123</v>
      </c>
      <c r="D66" s="26">
        <f t="shared" si="21"/>
        <v>77700</v>
      </c>
      <c r="E66" s="27">
        <v>77700</v>
      </c>
      <c r="F66" s="38"/>
      <c r="G66" s="26">
        <f t="shared" si="22"/>
        <v>68683.570000000007</v>
      </c>
      <c r="H66" s="27">
        <v>68683.570000000007</v>
      </c>
      <c r="I66" s="38"/>
      <c r="J66" s="58">
        <f t="shared" si="2"/>
        <v>88.395842985843004</v>
      </c>
    </row>
    <row r="67" spans="1:10" ht="24" customHeight="1">
      <c r="A67" s="55" t="s">
        <v>23</v>
      </c>
      <c r="B67" s="4" t="s">
        <v>82</v>
      </c>
      <c r="C67" s="53" t="s">
        <v>124</v>
      </c>
      <c r="D67" s="26">
        <f t="shared" si="21"/>
        <v>35000</v>
      </c>
      <c r="E67" s="27">
        <v>35000</v>
      </c>
      <c r="F67" s="38"/>
      <c r="G67" s="26">
        <f t="shared" si="22"/>
        <v>33216.19</v>
      </c>
      <c r="H67" s="27">
        <v>33216.19</v>
      </c>
      <c r="I67" s="38"/>
      <c r="J67" s="58">
        <f t="shared" si="2"/>
        <v>94.903400000000005</v>
      </c>
    </row>
    <row r="68" spans="1:10" ht="27" customHeight="1">
      <c r="A68" s="55" t="s">
        <v>24</v>
      </c>
      <c r="B68" s="4" t="s">
        <v>82</v>
      </c>
      <c r="C68" s="53" t="s">
        <v>155</v>
      </c>
      <c r="D68" s="26">
        <f t="shared" si="21"/>
        <v>153000</v>
      </c>
      <c r="E68" s="27">
        <v>153000</v>
      </c>
      <c r="F68" s="38"/>
      <c r="G68" s="26">
        <f t="shared" si="22"/>
        <v>152153.21</v>
      </c>
      <c r="H68" s="27">
        <v>152153.21</v>
      </c>
      <c r="I68" s="38"/>
      <c r="J68" s="58">
        <f t="shared" si="2"/>
        <v>99.446542483660124</v>
      </c>
    </row>
    <row r="69" spans="1:10" ht="24" customHeight="1">
      <c r="A69" s="55" t="s">
        <v>26</v>
      </c>
      <c r="B69" s="4" t="s">
        <v>82</v>
      </c>
      <c r="C69" s="53" t="s">
        <v>231</v>
      </c>
      <c r="D69" s="26">
        <f t="shared" si="21"/>
        <v>137300</v>
      </c>
      <c r="E69" s="27">
        <v>137300</v>
      </c>
      <c r="F69" s="38"/>
      <c r="G69" s="26">
        <f t="shared" si="22"/>
        <v>135738.04999999999</v>
      </c>
      <c r="H69" s="27">
        <v>135738.04999999999</v>
      </c>
      <c r="I69" s="38"/>
      <c r="J69" s="58">
        <f t="shared" ref="J69:J129" si="25">G69/D69*100</f>
        <v>98.862381646030585</v>
      </c>
    </row>
    <row r="70" spans="1:10" ht="35.25" customHeight="1">
      <c r="A70" s="55" t="s">
        <v>27</v>
      </c>
      <c r="B70" s="4" t="s">
        <v>82</v>
      </c>
      <c r="C70" s="53" t="s">
        <v>281</v>
      </c>
      <c r="D70" s="26">
        <f t="shared" si="21"/>
        <v>285568</v>
      </c>
      <c r="E70" s="27">
        <v>285568</v>
      </c>
      <c r="F70" s="38"/>
      <c r="G70" s="26">
        <f>SUM(H70:I70)</f>
        <v>283395.5</v>
      </c>
      <c r="H70" s="27">
        <v>283395.5</v>
      </c>
      <c r="I70" s="38"/>
      <c r="J70" s="58">
        <f t="shared" si="25"/>
        <v>99.239235488570145</v>
      </c>
    </row>
    <row r="71" spans="1:10" ht="29.25" customHeight="1">
      <c r="A71" s="55" t="s">
        <v>28</v>
      </c>
      <c r="B71" s="4" t="s">
        <v>82</v>
      </c>
      <c r="C71" s="53" t="s">
        <v>239</v>
      </c>
      <c r="D71" s="26">
        <f t="shared" si="21"/>
        <v>63000</v>
      </c>
      <c r="E71" s="27">
        <v>63000</v>
      </c>
      <c r="F71" s="38"/>
      <c r="G71" s="26">
        <f t="shared" si="22"/>
        <v>62395.89</v>
      </c>
      <c r="H71" s="27">
        <v>62395.89</v>
      </c>
      <c r="I71" s="38"/>
      <c r="J71" s="58">
        <f t="shared" si="25"/>
        <v>99.041095238095238</v>
      </c>
    </row>
    <row r="72" spans="1:10" ht="24" customHeight="1">
      <c r="A72" s="52"/>
      <c r="B72" s="49" t="s">
        <v>45</v>
      </c>
      <c r="C72" s="51" t="s">
        <v>144</v>
      </c>
      <c r="D72" s="31">
        <f t="shared" si="21"/>
        <v>18000</v>
      </c>
      <c r="E72" s="25">
        <f>SUM(E73:E74)</f>
        <v>18000</v>
      </c>
      <c r="F72" s="25">
        <f>SUM(F73:F74)</f>
        <v>0</v>
      </c>
      <c r="G72" s="31">
        <f t="shared" si="22"/>
        <v>17943.55</v>
      </c>
      <c r="H72" s="25">
        <f>SUM(H73:H74)</f>
        <v>17943.55</v>
      </c>
      <c r="I72" s="25">
        <f>SUM(I73:I74)</f>
        <v>0</v>
      </c>
      <c r="J72" s="57">
        <f t="shared" si="25"/>
        <v>99.686388888888885</v>
      </c>
    </row>
    <row r="73" spans="1:10" ht="27" customHeight="1">
      <c r="A73" s="52" t="s">
        <v>22</v>
      </c>
      <c r="B73" s="5" t="s">
        <v>90</v>
      </c>
      <c r="C73" s="53" t="s">
        <v>72</v>
      </c>
      <c r="D73" s="41">
        <f t="shared" si="21"/>
        <v>14000</v>
      </c>
      <c r="E73" s="27">
        <v>14000</v>
      </c>
      <c r="F73" s="38"/>
      <c r="G73" s="41">
        <f t="shared" si="22"/>
        <v>13943.55</v>
      </c>
      <c r="H73" s="27">
        <v>13943.55</v>
      </c>
      <c r="I73" s="38"/>
      <c r="J73" s="58">
        <f t="shared" si="25"/>
        <v>99.596785714285701</v>
      </c>
    </row>
    <row r="74" spans="1:10" ht="17.25" customHeight="1">
      <c r="A74" s="52" t="s">
        <v>23</v>
      </c>
      <c r="B74" s="5" t="s">
        <v>90</v>
      </c>
      <c r="C74" s="53" t="s">
        <v>101</v>
      </c>
      <c r="D74" s="41">
        <f t="shared" si="21"/>
        <v>4000</v>
      </c>
      <c r="E74" s="27">
        <v>4000</v>
      </c>
      <c r="F74" s="38"/>
      <c r="G74" s="41">
        <f t="shared" si="22"/>
        <v>4000</v>
      </c>
      <c r="H74" s="27">
        <v>4000</v>
      </c>
      <c r="I74" s="38"/>
      <c r="J74" s="58">
        <f t="shared" si="25"/>
        <v>100</v>
      </c>
    </row>
    <row r="75" spans="1:10" ht="22.5" customHeight="1">
      <c r="A75" s="51"/>
      <c r="B75" s="49" t="s">
        <v>105</v>
      </c>
      <c r="C75" s="49" t="s">
        <v>275</v>
      </c>
      <c r="D75" s="31">
        <f t="shared" si="21"/>
        <v>60000</v>
      </c>
      <c r="E75" s="25">
        <f>SUM(E76)</f>
        <v>60000</v>
      </c>
      <c r="F75" s="25">
        <f>SUM(F76)</f>
        <v>0</v>
      </c>
      <c r="G75" s="31">
        <f t="shared" si="22"/>
        <v>59995</v>
      </c>
      <c r="H75" s="25">
        <f>SUM(H76)</f>
        <v>59995</v>
      </c>
      <c r="I75" s="25">
        <f>SUM(I76)</f>
        <v>0</v>
      </c>
      <c r="J75" s="57">
        <f t="shared" si="25"/>
        <v>99.991666666666674</v>
      </c>
    </row>
    <row r="76" spans="1:10" ht="24" customHeight="1">
      <c r="A76" s="52" t="s">
        <v>22</v>
      </c>
      <c r="B76" s="5" t="s">
        <v>25</v>
      </c>
      <c r="C76" s="53" t="s">
        <v>131</v>
      </c>
      <c r="D76" s="41">
        <f>SUM(E76:E76)</f>
        <v>60000</v>
      </c>
      <c r="E76" s="27">
        <v>60000</v>
      </c>
      <c r="F76" s="38"/>
      <c r="G76" s="41">
        <f>SUM(H76:H76)</f>
        <v>59995</v>
      </c>
      <c r="H76" s="27">
        <v>59995</v>
      </c>
      <c r="I76" s="38"/>
      <c r="J76" s="58">
        <f t="shared" si="25"/>
        <v>99.991666666666674</v>
      </c>
    </row>
    <row r="77" spans="1:10" ht="26.25" customHeight="1">
      <c r="A77" s="51"/>
      <c r="B77" s="49" t="s">
        <v>46</v>
      </c>
      <c r="C77" s="51" t="s">
        <v>0</v>
      </c>
      <c r="D77" s="31">
        <f>SUM(E77:F77)</f>
        <v>19500</v>
      </c>
      <c r="E77" s="25">
        <f>SUM(E78:E78)</f>
        <v>19500</v>
      </c>
      <c r="F77" s="25">
        <f>SUM(F78:F78)</f>
        <v>0</v>
      </c>
      <c r="G77" s="31">
        <f>SUM(H77:I77)</f>
        <v>19477.86</v>
      </c>
      <c r="H77" s="25">
        <f>SUM(H78:H78)</f>
        <v>19477.86</v>
      </c>
      <c r="I77" s="25">
        <f>SUM(I78:I78)</f>
        <v>0</v>
      </c>
      <c r="J77" s="57">
        <f t="shared" si="25"/>
        <v>99.886461538461546</v>
      </c>
    </row>
    <row r="78" spans="1:10" ht="19.5" customHeight="1">
      <c r="A78" s="55" t="s">
        <v>22</v>
      </c>
      <c r="B78" s="4" t="s">
        <v>25</v>
      </c>
      <c r="C78" s="53" t="s">
        <v>259</v>
      </c>
      <c r="D78" s="41">
        <f>SUM(E78:E78)</f>
        <v>19500</v>
      </c>
      <c r="E78" s="27">
        <v>19500</v>
      </c>
      <c r="F78" s="38"/>
      <c r="G78" s="41">
        <f>SUM(H78:H78)</f>
        <v>19477.86</v>
      </c>
      <c r="H78" s="27">
        <v>19477.86</v>
      </c>
      <c r="I78" s="38"/>
      <c r="J78" s="58">
        <f t="shared" si="25"/>
        <v>99.886461538461546</v>
      </c>
    </row>
    <row r="79" spans="1:10" ht="25.5" customHeight="1">
      <c r="A79" s="52"/>
      <c r="B79" s="49" t="s">
        <v>33</v>
      </c>
      <c r="C79" s="51" t="s">
        <v>145</v>
      </c>
      <c r="D79" s="31">
        <f>SUM(E79:F79)</f>
        <v>543968.43999999994</v>
      </c>
      <c r="E79" s="25">
        <f>SUM(E80:E82)</f>
        <v>543968.43999999994</v>
      </c>
      <c r="F79" s="25">
        <f t="shared" ref="F79" si="26">SUM(F80:F82)</f>
        <v>0</v>
      </c>
      <c r="G79" s="31">
        <f>SUM(H79:I79)</f>
        <v>543705.97</v>
      </c>
      <c r="H79" s="25">
        <f>SUM(H80:H82)</f>
        <v>543705.97</v>
      </c>
      <c r="I79" s="25">
        <f t="shared" ref="I79" si="27">SUM(I80:I82)</f>
        <v>0</v>
      </c>
      <c r="J79" s="57">
        <f t="shared" si="25"/>
        <v>99.951749038969979</v>
      </c>
    </row>
    <row r="80" spans="1:10" ht="24.75" customHeight="1">
      <c r="A80" s="52" t="s">
        <v>22</v>
      </c>
      <c r="B80" s="5" t="s">
        <v>38</v>
      </c>
      <c r="C80" s="53" t="s">
        <v>102</v>
      </c>
      <c r="D80" s="41">
        <f>SUM(E80:E80)</f>
        <v>444260</v>
      </c>
      <c r="E80" s="33">
        <v>444260</v>
      </c>
      <c r="F80" s="38"/>
      <c r="G80" s="41">
        <f>SUM(H80:H80)</f>
        <v>443997.53</v>
      </c>
      <c r="H80" s="33">
        <v>443997.53</v>
      </c>
      <c r="I80" s="38"/>
      <c r="J80" s="58">
        <f t="shared" si="25"/>
        <v>99.940919731688666</v>
      </c>
    </row>
    <row r="81" spans="1:10" ht="16.5" customHeight="1">
      <c r="A81" s="52" t="s">
        <v>23</v>
      </c>
      <c r="B81" s="5" t="s">
        <v>90</v>
      </c>
      <c r="C81" s="53" t="s">
        <v>125</v>
      </c>
      <c r="D81" s="41">
        <f>SUM(E81:E81)</f>
        <v>4708.4399999999996</v>
      </c>
      <c r="E81" s="33">
        <v>4708.4399999999996</v>
      </c>
      <c r="F81" s="38"/>
      <c r="G81" s="41">
        <f>SUM(H81:H81)</f>
        <v>4708.4399999999996</v>
      </c>
      <c r="H81" s="33">
        <v>4708.4399999999996</v>
      </c>
      <c r="I81" s="38"/>
      <c r="J81" s="58">
        <f t="shared" si="25"/>
        <v>100</v>
      </c>
    </row>
    <row r="82" spans="1:10" ht="16.5" customHeight="1">
      <c r="A82" s="52" t="s">
        <v>24</v>
      </c>
      <c r="B82" s="5" t="s">
        <v>38</v>
      </c>
      <c r="C82" s="53" t="s">
        <v>200</v>
      </c>
      <c r="D82" s="41">
        <f>SUM(E82:E82)</f>
        <v>95000</v>
      </c>
      <c r="E82" s="33">
        <v>95000</v>
      </c>
      <c r="F82" s="38"/>
      <c r="G82" s="41">
        <f>SUM(H82:H82)</f>
        <v>95000</v>
      </c>
      <c r="H82" s="33">
        <v>95000</v>
      </c>
      <c r="I82" s="38"/>
      <c r="J82" s="58">
        <f t="shared" si="25"/>
        <v>100</v>
      </c>
    </row>
    <row r="83" spans="1:10" ht="24.75" customHeight="1">
      <c r="A83" s="52"/>
      <c r="B83" s="49" t="s">
        <v>34</v>
      </c>
      <c r="C83" s="51" t="s">
        <v>146</v>
      </c>
      <c r="D83" s="31">
        <f>SUM(E83:F83)</f>
        <v>1449982.1</v>
      </c>
      <c r="E83" s="30">
        <f>SUM(E84:E85)</f>
        <v>1334532.1000000001</v>
      </c>
      <c r="F83" s="30">
        <f t="shared" ref="F83" si="28">SUM(F84:F85)</f>
        <v>115450</v>
      </c>
      <c r="G83" s="31">
        <f>SUM(H83:I83)</f>
        <v>1394351.29</v>
      </c>
      <c r="H83" s="30">
        <f>SUM(H84:H85)</f>
        <v>1334532.1000000001</v>
      </c>
      <c r="I83" s="30">
        <f t="shared" ref="I83" si="29">SUM(I84:I85)</f>
        <v>59819.19</v>
      </c>
      <c r="J83" s="57">
        <f t="shared" si="25"/>
        <v>96.163345050949246</v>
      </c>
    </row>
    <row r="84" spans="1:10" ht="21.75" customHeight="1">
      <c r="A84" s="52" t="s">
        <v>22</v>
      </c>
      <c r="B84" s="4" t="s">
        <v>25</v>
      </c>
      <c r="C84" s="53" t="s">
        <v>126</v>
      </c>
      <c r="D84" s="41">
        <f>SUM(E84:E84)</f>
        <v>1334532.1000000001</v>
      </c>
      <c r="E84" s="33">
        <v>1334532.1000000001</v>
      </c>
      <c r="F84" s="38"/>
      <c r="G84" s="41">
        <f>SUM(H84:H84)</f>
        <v>1334532.1000000001</v>
      </c>
      <c r="H84" s="33">
        <v>1334532.1000000001</v>
      </c>
      <c r="I84" s="38"/>
      <c r="J84" s="58">
        <f t="shared" si="25"/>
        <v>100</v>
      </c>
    </row>
    <row r="85" spans="1:10" ht="21" customHeight="1">
      <c r="A85" s="52" t="s">
        <v>23</v>
      </c>
      <c r="B85" s="4" t="s">
        <v>25</v>
      </c>
      <c r="C85" s="53" t="s">
        <v>232</v>
      </c>
      <c r="D85" s="41">
        <f>SUM(E85:F85)</f>
        <v>115450</v>
      </c>
      <c r="E85" s="33"/>
      <c r="F85" s="27">
        <v>115450</v>
      </c>
      <c r="G85" s="41">
        <f>SUM(H85:I85)</f>
        <v>59819.19</v>
      </c>
      <c r="H85" s="27"/>
      <c r="I85" s="27">
        <v>59819.19</v>
      </c>
      <c r="J85" s="58">
        <f t="shared" si="25"/>
        <v>51.813936769164137</v>
      </c>
    </row>
    <row r="86" spans="1:10" ht="30.75" customHeight="1">
      <c r="A86" s="52"/>
      <c r="B86" s="49" t="s">
        <v>208</v>
      </c>
      <c r="C86" s="51" t="s">
        <v>209</v>
      </c>
      <c r="D86" s="31">
        <f>SUM(E86:F86)</f>
        <v>17736</v>
      </c>
      <c r="E86" s="30">
        <f>SUM(E87:E88)</f>
        <v>17736</v>
      </c>
      <c r="F86" s="30">
        <f t="shared" ref="F86" si="30">SUM(F87:F88)</f>
        <v>0</v>
      </c>
      <c r="G86" s="31">
        <f>SUM(H86:I86)</f>
        <v>17735.989999999998</v>
      </c>
      <c r="H86" s="30">
        <f>SUM(H87:H88)</f>
        <v>17735.989999999998</v>
      </c>
      <c r="I86" s="30">
        <f t="shared" ref="I86" si="31">SUM(I87:I88)</f>
        <v>0</v>
      </c>
      <c r="J86" s="57">
        <f t="shared" si="25"/>
        <v>99.999943617501117</v>
      </c>
    </row>
    <row r="87" spans="1:10" ht="15.75" customHeight="1">
      <c r="A87" s="52" t="s">
        <v>22</v>
      </c>
      <c r="B87" s="4" t="s">
        <v>38</v>
      </c>
      <c r="C87" s="53" t="s">
        <v>210</v>
      </c>
      <c r="D87" s="41">
        <f>SUM(E87:E87)</f>
        <v>4936</v>
      </c>
      <c r="E87" s="33">
        <v>4936</v>
      </c>
      <c r="F87" s="38"/>
      <c r="G87" s="41">
        <f>SUM(H87:H87)</f>
        <v>4935.99</v>
      </c>
      <c r="H87" s="33">
        <v>4935.99</v>
      </c>
      <c r="I87" s="38"/>
      <c r="J87" s="58">
        <f t="shared" si="25"/>
        <v>99.999797406807119</v>
      </c>
    </row>
    <row r="88" spans="1:10" ht="16.5" customHeight="1">
      <c r="A88" s="52" t="s">
        <v>23</v>
      </c>
      <c r="B88" s="4" t="s">
        <v>38</v>
      </c>
      <c r="C88" s="53" t="s">
        <v>219</v>
      </c>
      <c r="D88" s="41">
        <f>SUM(E88:E88)</f>
        <v>12800</v>
      </c>
      <c r="E88" s="33">
        <v>12800</v>
      </c>
      <c r="F88" s="38"/>
      <c r="G88" s="41">
        <f>SUM(H88:H88)</f>
        <v>12800</v>
      </c>
      <c r="H88" s="33">
        <v>12800</v>
      </c>
      <c r="I88" s="38"/>
      <c r="J88" s="58">
        <f t="shared" si="25"/>
        <v>100</v>
      </c>
    </row>
    <row r="89" spans="1:10" ht="27.75" customHeight="1">
      <c r="A89" s="52"/>
      <c r="B89" s="49" t="s">
        <v>178</v>
      </c>
      <c r="C89" s="51" t="s">
        <v>179</v>
      </c>
      <c r="D89" s="31">
        <f>SUM(E89:F89)</f>
        <v>67750</v>
      </c>
      <c r="E89" s="30">
        <f>SUM(E90:E92)</f>
        <v>67750</v>
      </c>
      <c r="F89" s="30">
        <f t="shared" ref="F89" si="32">SUM(F90:F92)</f>
        <v>0</v>
      </c>
      <c r="G89" s="31">
        <f>SUM(H89:I89)</f>
        <v>66558.38</v>
      </c>
      <c r="H89" s="30">
        <f>SUM(H90:H92)</f>
        <v>66558.38</v>
      </c>
      <c r="I89" s="30">
        <f t="shared" ref="I89" si="33">SUM(I90:I92)</f>
        <v>0</v>
      </c>
      <c r="J89" s="57">
        <f t="shared" si="25"/>
        <v>98.241151291512921</v>
      </c>
    </row>
    <row r="90" spans="1:10" ht="23.25" customHeight="1">
      <c r="A90" s="52" t="s">
        <v>22</v>
      </c>
      <c r="B90" s="4" t="s">
        <v>25</v>
      </c>
      <c r="C90" s="53" t="s">
        <v>273</v>
      </c>
      <c r="D90" s="41">
        <f>SUM(E90:E90)</f>
        <v>40000</v>
      </c>
      <c r="E90" s="33">
        <v>40000</v>
      </c>
      <c r="F90" s="38"/>
      <c r="G90" s="41">
        <f>SUM(H90:H90)</f>
        <v>39237</v>
      </c>
      <c r="H90" s="33">
        <v>39237</v>
      </c>
      <c r="I90" s="38"/>
      <c r="J90" s="58">
        <f t="shared" si="25"/>
        <v>98.092500000000001</v>
      </c>
    </row>
    <row r="91" spans="1:10" ht="17.25" customHeight="1">
      <c r="A91" s="52" t="s">
        <v>23</v>
      </c>
      <c r="B91" s="4" t="s">
        <v>38</v>
      </c>
      <c r="C91" s="53" t="s">
        <v>260</v>
      </c>
      <c r="D91" s="41">
        <f>SUM(E91:E91)</f>
        <v>8900</v>
      </c>
      <c r="E91" s="33">
        <v>8900</v>
      </c>
      <c r="F91" s="38"/>
      <c r="G91" s="41">
        <f>SUM(H91:H91)</f>
        <v>8900</v>
      </c>
      <c r="H91" s="33">
        <v>8900</v>
      </c>
      <c r="I91" s="38"/>
      <c r="J91" s="58">
        <f t="shared" si="25"/>
        <v>100</v>
      </c>
    </row>
    <row r="92" spans="1:10" ht="17.25" customHeight="1">
      <c r="A92" s="52" t="s">
        <v>24</v>
      </c>
      <c r="B92" s="4" t="s">
        <v>25</v>
      </c>
      <c r="C92" s="53" t="s">
        <v>267</v>
      </c>
      <c r="D92" s="41">
        <f>SUM(E92:E92)</f>
        <v>18850</v>
      </c>
      <c r="E92" s="33">
        <v>18850</v>
      </c>
      <c r="F92" s="38"/>
      <c r="G92" s="41">
        <f>SUM(H92:H92)</f>
        <v>18421.38</v>
      </c>
      <c r="H92" s="33">
        <v>18421.38</v>
      </c>
      <c r="I92" s="38"/>
      <c r="J92" s="58">
        <f t="shared" si="25"/>
        <v>97.726153846153849</v>
      </c>
    </row>
    <row r="93" spans="1:10" ht="26.25" customHeight="1">
      <c r="A93" s="52"/>
      <c r="B93" s="49" t="s">
        <v>220</v>
      </c>
      <c r="C93" s="51" t="s">
        <v>221</v>
      </c>
      <c r="D93" s="31">
        <f>SUM(E93:F93)</f>
        <v>7875</v>
      </c>
      <c r="E93" s="34">
        <f>SUM(E94)</f>
        <v>7875</v>
      </c>
      <c r="F93" s="34">
        <f t="shared" ref="F93" si="34">SUM(F94)</f>
        <v>0</v>
      </c>
      <c r="G93" s="31">
        <f>SUM(H93:I93)</f>
        <v>7874.46</v>
      </c>
      <c r="H93" s="34">
        <f>SUM(H94)</f>
        <v>7874.46</v>
      </c>
      <c r="I93" s="34">
        <f t="shared" ref="I93" si="35">SUM(I94)</f>
        <v>0</v>
      </c>
      <c r="J93" s="57">
        <f t="shared" si="25"/>
        <v>99.993142857142857</v>
      </c>
    </row>
    <row r="94" spans="1:10" ht="22.5" customHeight="1">
      <c r="A94" s="52" t="s">
        <v>22</v>
      </c>
      <c r="B94" s="4" t="s">
        <v>38</v>
      </c>
      <c r="C94" s="53" t="s">
        <v>222</v>
      </c>
      <c r="D94" s="41">
        <f>SUM(E94:F94)</f>
        <v>7875</v>
      </c>
      <c r="E94" s="33">
        <v>7875</v>
      </c>
      <c r="F94" s="38"/>
      <c r="G94" s="41">
        <f>SUM(H94:I94)</f>
        <v>7874.46</v>
      </c>
      <c r="H94" s="33">
        <v>7874.46</v>
      </c>
      <c r="I94" s="38"/>
      <c r="J94" s="58">
        <f t="shared" si="25"/>
        <v>99.993142857142857</v>
      </c>
    </row>
    <row r="95" spans="1:10" ht="24.75" customHeight="1">
      <c r="A95" s="52"/>
      <c r="B95" s="49" t="s">
        <v>253</v>
      </c>
      <c r="C95" s="51" t="s">
        <v>255</v>
      </c>
      <c r="D95" s="31">
        <f>SUM(E95:F95)</f>
        <v>9409.5</v>
      </c>
      <c r="E95" s="34">
        <f>SUM(E96)</f>
        <v>9409.5</v>
      </c>
      <c r="F95" s="34">
        <f t="shared" ref="F95" si="36">SUM(F96)</f>
        <v>0</v>
      </c>
      <c r="G95" s="31">
        <f>SUM(H95:I95)</f>
        <v>9409.5</v>
      </c>
      <c r="H95" s="34">
        <f>SUM(H96)</f>
        <v>9409.5</v>
      </c>
      <c r="I95" s="34">
        <f t="shared" ref="I95" si="37">SUM(I96)</f>
        <v>0</v>
      </c>
      <c r="J95" s="57">
        <f t="shared" si="25"/>
        <v>100</v>
      </c>
    </row>
    <row r="96" spans="1:10" ht="16.5" customHeight="1">
      <c r="A96" s="52" t="s">
        <v>23</v>
      </c>
      <c r="B96" s="4" t="s">
        <v>38</v>
      </c>
      <c r="C96" s="53" t="s">
        <v>248</v>
      </c>
      <c r="D96" s="41">
        <f>SUM(E96:E96)</f>
        <v>9409.5</v>
      </c>
      <c r="E96" s="33">
        <v>9409.5</v>
      </c>
      <c r="F96" s="38"/>
      <c r="G96" s="41">
        <f>SUM(H96:H96)</f>
        <v>9409.5</v>
      </c>
      <c r="H96" s="33">
        <v>9409.5</v>
      </c>
      <c r="I96" s="38"/>
      <c r="J96" s="58">
        <f t="shared" si="25"/>
        <v>100</v>
      </c>
    </row>
    <row r="97" spans="1:10" ht="27" customHeight="1">
      <c r="A97" s="52"/>
      <c r="B97" s="49" t="s">
        <v>68</v>
      </c>
      <c r="C97" s="51" t="s">
        <v>147</v>
      </c>
      <c r="D97" s="31">
        <f t="shared" ref="D97:D103" si="38">SUM(E97:F97)</f>
        <v>1237821.81</v>
      </c>
      <c r="E97" s="30">
        <f>E101+E102</f>
        <v>203342.22</v>
      </c>
      <c r="F97" s="30">
        <f t="shared" ref="F97" si="39">F101+F102</f>
        <v>1034479.59</v>
      </c>
      <c r="G97" s="31">
        <f>SUM(H97:I97)</f>
        <v>1237821.81</v>
      </c>
      <c r="H97" s="30">
        <f>H101+H102</f>
        <v>203342.22</v>
      </c>
      <c r="I97" s="30">
        <f>I101+I102</f>
        <v>1034479.59</v>
      </c>
      <c r="J97" s="57">
        <f t="shared" si="25"/>
        <v>100</v>
      </c>
    </row>
    <row r="98" spans="1:10" ht="11.25" customHeight="1">
      <c r="A98" s="71" t="s">
        <v>22</v>
      </c>
      <c r="B98" s="5" t="s">
        <v>90</v>
      </c>
      <c r="C98" s="65" t="s">
        <v>109</v>
      </c>
      <c r="D98" s="41">
        <f t="shared" si="38"/>
        <v>0</v>
      </c>
      <c r="E98" s="32"/>
      <c r="F98" s="38"/>
      <c r="G98" s="41">
        <f t="shared" ref="G98:G101" si="40">SUM(H98:I98)</f>
        <v>0</v>
      </c>
      <c r="H98" s="32"/>
      <c r="I98" s="37">
        <v>0</v>
      </c>
      <c r="J98" s="33">
        <v>0</v>
      </c>
    </row>
    <row r="99" spans="1:10" ht="14.25" customHeight="1">
      <c r="A99" s="72"/>
      <c r="B99" s="5" t="s">
        <v>160</v>
      </c>
      <c r="C99" s="66"/>
      <c r="D99" s="41">
        <f t="shared" si="38"/>
        <v>1034479.59</v>
      </c>
      <c r="E99" s="32"/>
      <c r="F99" s="37">
        <f>1152646.24-118166.65</f>
        <v>1034479.59</v>
      </c>
      <c r="G99" s="41">
        <f t="shared" si="40"/>
        <v>1034479.59</v>
      </c>
      <c r="H99" s="32"/>
      <c r="I99" s="37">
        <v>1034479.59</v>
      </c>
      <c r="J99" s="33">
        <f t="shared" si="25"/>
        <v>100</v>
      </c>
    </row>
    <row r="100" spans="1:10" ht="12.75" customHeight="1">
      <c r="A100" s="72"/>
      <c r="B100" s="5" t="s">
        <v>161</v>
      </c>
      <c r="C100" s="66"/>
      <c r="D100" s="41">
        <f t="shared" si="38"/>
        <v>187352.22</v>
      </c>
      <c r="E100" s="32">
        <f>203408.16-16055.94</f>
        <v>187352.22</v>
      </c>
      <c r="F100" s="38"/>
      <c r="G100" s="41">
        <f t="shared" si="40"/>
        <v>187352.22</v>
      </c>
      <c r="H100" s="32">
        <v>187352.22</v>
      </c>
      <c r="I100" s="37"/>
      <c r="J100" s="33">
        <f t="shared" si="25"/>
        <v>100</v>
      </c>
    </row>
    <row r="101" spans="1:10" ht="12.75" customHeight="1">
      <c r="A101" s="73"/>
      <c r="B101" s="49" t="s">
        <v>60</v>
      </c>
      <c r="C101" s="67"/>
      <c r="D101" s="31">
        <f t="shared" si="38"/>
        <v>1221831.81</v>
      </c>
      <c r="E101" s="30">
        <f>SUM(E98:E100)</f>
        <v>187352.22</v>
      </c>
      <c r="F101" s="30">
        <f>SUM(F98:F100)</f>
        <v>1034479.59</v>
      </c>
      <c r="G101" s="31">
        <f t="shared" si="40"/>
        <v>1221831.81</v>
      </c>
      <c r="H101" s="30">
        <f>SUM(H98:H100)</f>
        <v>187352.22</v>
      </c>
      <c r="I101" s="30">
        <f>SUM(I98:I100)</f>
        <v>1034479.59</v>
      </c>
      <c r="J101" s="57">
        <f t="shared" si="25"/>
        <v>100</v>
      </c>
    </row>
    <row r="102" spans="1:10" ht="24" customHeight="1">
      <c r="A102" s="55" t="s">
        <v>23</v>
      </c>
      <c r="B102" s="5" t="s">
        <v>90</v>
      </c>
      <c r="C102" s="53" t="s">
        <v>171</v>
      </c>
      <c r="D102" s="41">
        <f>SUM(E102:F102)</f>
        <v>15990</v>
      </c>
      <c r="E102" s="32">
        <v>15990</v>
      </c>
      <c r="F102" s="38"/>
      <c r="G102" s="41">
        <f>SUM(H102:I102)</f>
        <v>15990</v>
      </c>
      <c r="H102" s="32">
        <v>15990</v>
      </c>
      <c r="I102" s="38"/>
      <c r="J102" s="33">
        <f t="shared" si="25"/>
        <v>100</v>
      </c>
    </row>
    <row r="103" spans="1:10" ht="24.75" customHeight="1">
      <c r="A103" s="52"/>
      <c r="B103" s="49" t="s">
        <v>83</v>
      </c>
      <c r="C103" s="51" t="s">
        <v>148</v>
      </c>
      <c r="D103" s="31">
        <f t="shared" si="38"/>
        <v>187254</v>
      </c>
      <c r="E103" s="30">
        <f>SUM(E104:E107)</f>
        <v>187254</v>
      </c>
      <c r="F103" s="30">
        <f t="shared" ref="F103" si="41">SUM(F104:F107)</f>
        <v>0</v>
      </c>
      <c r="G103" s="31">
        <f t="shared" ref="G103" si="42">SUM(H103:I103)</f>
        <v>148595.60999999999</v>
      </c>
      <c r="H103" s="30">
        <f>SUM(H104:H107)</f>
        <v>148595.60999999999</v>
      </c>
      <c r="I103" s="30">
        <f t="shared" ref="I103" si="43">SUM(I104:I107)</f>
        <v>0</v>
      </c>
      <c r="J103" s="57">
        <f t="shared" si="25"/>
        <v>79.355105898939399</v>
      </c>
    </row>
    <row r="104" spans="1:10" ht="22.5" customHeight="1">
      <c r="A104" s="52" t="s">
        <v>22</v>
      </c>
      <c r="B104" s="5" t="s">
        <v>38</v>
      </c>
      <c r="C104" s="53" t="s">
        <v>84</v>
      </c>
      <c r="D104" s="41">
        <f>SUM(E104:E104)</f>
        <v>150254</v>
      </c>
      <c r="E104" s="32">
        <v>150254</v>
      </c>
      <c r="F104" s="38"/>
      <c r="G104" s="41">
        <f>SUM(H104:H104)</f>
        <v>113676.86</v>
      </c>
      <c r="H104" s="32">
        <v>113676.86</v>
      </c>
      <c r="I104" s="38"/>
      <c r="J104" s="33">
        <f t="shared" si="25"/>
        <v>75.656461724812658</v>
      </c>
    </row>
    <row r="105" spans="1:10" ht="18" customHeight="1">
      <c r="A105" s="52" t="s">
        <v>23</v>
      </c>
      <c r="B105" s="5" t="s">
        <v>38</v>
      </c>
      <c r="C105" s="53" t="s">
        <v>75</v>
      </c>
      <c r="D105" s="41">
        <f>SUM(E105:E105)</f>
        <v>10000</v>
      </c>
      <c r="E105" s="32">
        <v>10000</v>
      </c>
      <c r="F105" s="38"/>
      <c r="G105" s="41">
        <f>SUM(H105:H105)</f>
        <v>10000</v>
      </c>
      <c r="H105" s="32">
        <v>10000</v>
      </c>
      <c r="I105" s="38"/>
      <c r="J105" s="33">
        <f t="shared" si="25"/>
        <v>100</v>
      </c>
    </row>
    <row r="106" spans="1:10" ht="26.25" customHeight="1">
      <c r="A106" s="52" t="s">
        <v>24</v>
      </c>
      <c r="B106" s="5" t="s">
        <v>38</v>
      </c>
      <c r="C106" s="53" t="s">
        <v>197</v>
      </c>
      <c r="D106" s="41">
        <f>SUM(E106:E106)</f>
        <v>9000</v>
      </c>
      <c r="E106" s="32">
        <v>9000</v>
      </c>
      <c r="F106" s="38"/>
      <c r="G106" s="41">
        <f>SUM(H106:H106)</f>
        <v>8060</v>
      </c>
      <c r="H106" s="32">
        <v>8060</v>
      </c>
      <c r="I106" s="38"/>
      <c r="J106" s="33">
        <f t="shared" si="25"/>
        <v>89.555555555555557</v>
      </c>
    </row>
    <row r="107" spans="1:10" ht="24.75" customHeight="1">
      <c r="A107" s="52" t="s">
        <v>26</v>
      </c>
      <c r="B107" s="5" t="s">
        <v>38</v>
      </c>
      <c r="C107" s="53" t="s">
        <v>240</v>
      </c>
      <c r="D107" s="41">
        <f>SUM(E107:E107)</f>
        <v>18000</v>
      </c>
      <c r="E107" s="32">
        <v>18000</v>
      </c>
      <c r="F107" s="38"/>
      <c r="G107" s="41">
        <f>SUM(H107:H107)</f>
        <v>16858.75</v>
      </c>
      <c r="H107" s="32">
        <v>16858.75</v>
      </c>
      <c r="I107" s="38"/>
      <c r="J107" s="33">
        <f t="shared" si="25"/>
        <v>93.659722222222214</v>
      </c>
    </row>
    <row r="108" spans="1:10" ht="24" customHeight="1">
      <c r="A108" s="52"/>
      <c r="B108" s="49" t="s">
        <v>2</v>
      </c>
      <c r="C108" s="49" t="s">
        <v>73</v>
      </c>
      <c r="D108" s="31">
        <f>SUM(E108:F108)</f>
        <v>1008478.13</v>
      </c>
      <c r="E108" s="25">
        <f>SUM(E109:E116)</f>
        <v>575000</v>
      </c>
      <c r="F108" s="25">
        <f t="shared" ref="F108" si="44">SUM(F109:F116)</f>
        <v>433478.13</v>
      </c>
      <c r="G108" s="31">
        <f>SUM(H108:I108)</f>
        <v>837110.59</v>
      </c>
      <c r="H108" s="25">
        <f>SUM(H109:H116)</f>
        <v>457412.18</v>
      </c>
      <c r="I108" s="25">
        <f t="shared" ref="I108" si="45">SUM(I109:I116)</f>
        <v>379698.41</v>
      </c>
      <c r="J108" s="57">
        <f t="shared" si="25"/>
        <v>83.007312216081473</v>
      </c>
    </row>
    <row r="109" spans="1:10" ht="22.5" customHeight="1">
      <c r="A109" s="52" t="s">
        <v>22</v>
      </c>
      <c r="B109" s="5" t="s">
        <v>82</v>
      </c>
      <c r="C109" s="53" t="s">
        <v>97</v>
      </c>
      <c r="D109" s="26">
        <f>SUM(E109:F109)</f>
        <v>998478.13</v>
      </c>
      <c r="E109" s="33">
        <v>575000</v>
      </c>
      <c r="F109" s="37">
        <v>423478.13</v>
      </c>
      <c r="G109" s="26">
        <f>SUM(H109:I109)</f>
        <v>828672.79</v>
      </c>
      <c r="H109" s="33">
        <v>457412.18</v>
      </c>
      <c r="I109" s="37">
        <v>371260.61</v>
      </c>
      <c r="J109" s="33">
        <f t="shared" si="25"/>
        <v>82.993584446361396</v>
      </c>
    </row>
    <row r="110" spans="1:10" ht="27" hidden="1" customHeight="1">
      <c r="A110" s="52" t="s">
        <v>23</v>
      </c>
      <c r="B110" s="49" t="s">
        <v>91</v>
      </c>
      <c r="C110" s="51" t="s">
        <v>92</v>
      </c>
      <c r="D110" s="26">
        <f t="shared" ref="D110:D121" si="46">SUM(E110:F110)</f>
        <v>0</v>
      </c>
      <c r="E110" s="30">
        <f>SUM(E111)</f>
        <v>0</v>
      </c>
      <c r="F110" s="38"/>
      <c r="G110" s="26">
        <f t="shared" ref="G110:G121" si="47">SUM(H110:I110)</f>
        <v>0</v>
      </c>
      <c r="H110" s="30"/>
      <c r="I110" s="38"/>
      <c r="J110" s="33" t="e">
        <f t="shared" si="25"/>
        <v>#DIV/0!</v>
      </c>
    </row>
    <row r="111" spans="1:10" ht="35.25" hidden="1" customHeight="1">
      <c r="A111" s="52" t="s">
        <v>24</v>
      </c>
      <c r="B111" s="5" t="s">
        <v>25</v>
      </c>
      <c r="C111" s="53" t="s">
        <v>94</v>
      </c>
      <c r="D111" s="26">
        <f t="shared" si="46"/>
        <v>0</v>
      </c>
      <c r="E111" s="32">
        <v>0</v>
      </c>
      <c r="F111" s="38"/>
      <c r="G111" s="26">
        <f t="shared" si="47"/>
        <v>0</v>
      </c>
      <c r="H111" s="32"/>
      <c r="I111" s="38"/>
      <c r="J111" s="33" t="e">
        <f t="shared" si="25"/>
        <v>#DIV/0!</v>
      </c>
    </row>
    <row r="112" spans="1:10" ht="30.75" hidden="1" customHeight="1">
      <c r="A112" s="52" t="s">
        <v>26</v>
      </c>
      <c r="B112" s="49" t="s">
        <v>77</v>
      </c>
      <c r="C112" s="51" t="s">
        <v>63</v>
      </c>
      <c r="D112" s="26">
        <f t="shared" si="46"/>
        <v>0</v>
      </c>
      <c r="E112" s="30">
        <f>SUM(E113)</f>
        <v>0</v>
      </c>
      <c r="F112" s="38"/>
      <c r="G112" s="26">
        <f t="shared" si="47"/>
        <v>0</v>
      </c>
      <c r="H112" s="30"/>
      <c r="I112" s="38"/>
      <c r="J112" s="33" t="e">
        <f t="shared" si="25"/>
        <v>#DIV/0!</v>
      </c>
    </row>
    <row r="113" spans="1:10" ht="20.25" hidden="1" customHeight="1">
      <c r="A113" s="52" t="s">
        <v>27</v>
      </c>
      <c r="B113" s="4" t="s">
        <v>25</v>
      </c>
      <c r="C113" s="53" t="s">
        <v>79</v>
      </c>
      <c r="D113" s="26">
        <f t="shared" si="46"/>
        <v>0</v>
      </c>
      <c r="E113" s="33"/>
      <c r="F113" s="38"/>
      <c r="G113" s="26">
        <f t="shared" si="47"/>
        <v>0</v>
      </c>
      <c r="H113" s="33"/>
      <c r="I113" s="38"/>
      <c r="J113" s="33" t="e">
        <f t="shared" si="25"/>
        <v>#DIV/0!</v>
      </c>
    </row>
    <row r="114" spans="1:10" ht="25.5" hidden="1" customHeight="1">
      <c r="A114" s="52" t="s">
        <v>28</v>
      </c>
      <c r="B114" s="49" t="s">
        <v>35</v>
      </c>
      <c r="C114" s="51" t="s">
        <v>86</v>
      </c>
      <c r="D114" s="26">
        <f t="shared" si="46"/>
        <v>0</v>
      </c>
      <c r="E114" s="25">
        <f>E115</f>
        <v>0</v>
      </c>
      <c r="F114" s="38"/>
      <c r="G114" s="26">
        <f t="shared" si="47"/>
        <v>0</v>
      </c>
      <c r="H114" s="25"/>
      <c r="I114" s="38"/>
      <c r="J114" s="33" t="e">
        <f t="shared" si="25"/>
        <v>#DIV/0!</v>
      </c>
    </row>
    <row r="115" spans="1:10" ht="27.75" hidden="1" customHeight="1">
      <c r="A115" s="52" t="s">
        <v>29</v>
      </c>
      <c r="B115" s="5" t="s">
        <v>25</v>
      </c>
      <c r="C115" s="53" t="s">
        <v>81</v>
      </c>
      <c r="D115" s="26">
        <f t="shared" si="46"/>
        <v>0</v>
      </c>
      <c r="E115" s="27">
        <v>0</v>
      </c>
      <c r="F115" s="38"/>
      <c r="G115" s="26">
        <f t="shared" si="47"/>
        <v>0</v>
      </c>
      <c r="H115" s="27"/>
      <c r="I115" s="38"/>
      <c r="J115" s="33" t="e">
        <f t="shared" si="25"/>
        <v>#DIV/0!</v>
      </c>
    </row>
    <row r="116" spans="1:10" ht="27.75" customHeight="1">
      <c r="A116" s="52" t="s">
        <v>23</v>
      </c>
      <c r="B116" s="5" t="s">
        <v>90</v>
      </c>
      <c r="C116" s="53" t="s">
        <v>261</v>
      </c>
      <c r="D116" s="26">
        <f t="shared" si="46"/>
        <v>10000</v>
      </c>
      <c r="E116" s="27"/>
      <c r="F116" s="27">
        <v>10000</v>
      </c>
      <c r="G116" s="26">
        <f t="shared" si="47"/>
        <v>8437.7999999999993</v>
      </c>
      <c r="H116" s="27"/>
      <c r="I116" s="27">
        <v>8437.7999999999993</v>
      </c>
      <c r="J116" s="33">
        <f t="shared" si="25"/>
        <v>84.378</v>
      </c>
    </row>
    <row r="117" spans="1:10" ht="25.5" customHeight="1">
      <c r="A117" s="52"/>
      <c r="B117" s="49" t="s">
        <v>241</v>
      </c>
      <c r="C117" s="49" t="s">
        <v>242</v>
      </c>
      <c r="D117" s="31">
        <f t="shared" si="46"/>
        <v>39000</v>
      </c>
      <c r="E117" s="25">
        <f>E118+E119</f>
        <v>39000</v>
      </c>
      <c r="F117" s="25">
        <f>F118+F119</f>
        <v>0</v>
      </c>
      <c r="G117" s="31">
        <f t="shared" si="47"/>
        <v>36919.68</v>
      </c>
      <c r="H117" s="25">
        <f>H118+H119</f>
        <v>36919.68</v>
      </c>
      <c r="I117" s="25">
        <f>I118+I119</f>
        <v>0</v>
      </c>
      <c r="J117" s="57">
        <f t="shared" si="25"/>
        <v>94.665846153846161</v>
      </c>
    </row>
    <row r="118" spans="1:10" ht="23.25" customHeight="1">
      <c r="A118" s="52" t="s">
        <v>22</v>
      </c>
      <c r="B118" s="5" t="s">
        <v>90</v>
      </c>
      <c r="C118" s="53" t="s">
        <v>243</v>
      </c>
      <c r="D118" s="26">
        <f t="shared" si="46"/>
        <v>4000</v>
      </c>
      <c r="E118" s="27">
        <v>4000</v>
      </c>
      <c r="F118" s="38"/>
      <c r="G118" s="26">
        <f t="shared" si="47"/>
        <v>3949.53</v>
      </c>
      <c r="H118" s="27">
        <v>3949.53</v>
      </c>
      <c r="I118" s="38"/>
      <c r="J118" s="33">
        <f t="shared" si="25"/>
        <v>98.738250000000008</v>
      </c>
    </row>
    <row r="119" spans="1:10" ht="18.75" customHeight="1">
      <c r="A119" s="52" t="s">
        <v>23</v>
      </c>
      <c r="B119" s="5" t="s">
        <v>90</v>
      </c>
      <c r="C119" s="53" t="s">
        <v>264</v>
      </c>
      <c r="D119" s="26">
        <f t="shared" si="46"/>
        <v>35000</v>
      </c>
      <c r="E119" s="27">
        <v>35000</v>
      </c>
      <c r="F119" s="38"/>
      <c r="G119" s="26">
        <f t="shared" si="47"/>
        <v>32970.15</v>
      </c>
      <c r="H119" s="27">
        <v>32970.15</v>
      </c>
      <c r="I119" s="38"/>
      <c r="J119" s="33">
        <f t="shared" si="25"/>
        <v>94.200428571428574</v>
      </c>
    </row>
    <row r="120" spans="1:10" ht="27.75" customHeight="1">
      <c r="A120" s="52"/>
      <c r="B120" s="49" t="s">
        <v>91</v>
      </c>
      <c r="C120" s="49" t="s">
        <v>245</v>
      </c>
      <c r="D120" s="31">
        <f t="shared" si="46"/>
        <v>110287.4</v>
      </c>
      <c r="E120" s="25">
        <f>E121</f>
        <v>58151.4</v>
      </c>
      <c r="F120" s="25">
        <f t="shared" ref="F120" si="48">F121</f>
        <v>52136</v>
      </c>
      <c r="G120" s="31">
        <f t="shared" si="47"/>
        <v>96084.1</v>
      </c>
      <c r="H120" s="25">
        <f>H121</f>
        <v>50169.3</v>
      </c>
      <c r="I120" s="25">
        <f t="shared" ref="I120" si="49">I121</f>
        <v>45914.8</v>
      </c>
      <c r="J120" s="57">
        <f t="shared" si="25"/>
        <v>87.121556950295329</v>
      </c>
    </row>
    <row r="121" spans="1:10" ht="24.75" customHeight="1">
      <c r="A121" s="52" t="s">
        <v>22</v>
      </c>
      <c r="B121" s="5" t="s">
        <v>82</v>
      </c>
      <c r="C121" s="53" t="s">
        <v>246</v>
      </c>
      <c r="D121" s="26">
        <f t="shared" si="46"/>
        <v>110287.4</v>
      </c>
      <c r="E121" s="27">
        <v>58151.4</v>
      </c>
      <c r="F121" s="33">
        <v>52136</v>
      </c>
      <c r="G121" s="26">
        <f t="shared" si="47"/>
        <v>96084.1</v>
      </c>
      <c r="H121" s="27">
        <v>50169.3</v>
      </c>
      <c r="I121" s="33">
        <v>45914.8</v>
      </c>
      <c r="J121" s="58">
        <f t="shared" si="25"/>
        <v>87.121556950295329</v>
      </c>
    </row>
    <row r="122" spans="1:10" ht="39.75" customHeight="1">
      <c r="A122" s="52"/>
      <c r="B122" s="49" t="s">
        <v>35</v>
      </c>
      <c r="C122" s="51" t="s">
        <v>280</v>
      </c>
      <c r="D122" s="31">
        <f>SUM(E122:F122)</f>
        <v>5000</v>
      </c>
      <c r="E122" s="34">
        <f>SUM(E123)</f>
        <v>5000</v>
      </c>
      <c r="F122" s="34">
        <f>SUM(F123)</f>
        <v>0</v>
      </c>
      <c r="G122" s="31">
        <f>SUM(H122:I122)</f>
        <v>4858.5</v>
      </c>
      <c r="H122" s="34">
        <f>SUM(H123)</f>
        <v>4858.5</v>
      </c>
      <c r="I122" s="34">
        <f>SUM(I123)</f>
        <v>0</v>
      </c>
      <c r="J122" s="57">
        <f t="shared" si="25"/>
        <v>97.17</v>
      </c>
    </row>
    <row r="123" spans="1:10" ht="22.5" customHeight="1">
      <c r="A123" s="52" t="s">
        <v>22</v>
      </c>
      <c r="B123" s="4" t="s">
        <v>25</v>
      </c>
      <c r="C123" s="53" t="s">
        <v>98</v>
      </c>
      <c r="D123" s="41">
        <f>SUM(E123:E123)</f>
        <v>5000</v>
      </c>
      <c r="E123" s="33">
        <v>5000</v>
      </c>
      <c r="F123" s="38"/>
      <c r="G123" s="41">
        <f>SUM(H123:H123)</f>
        <v>4858.5</v>
      </c>
      <c r="H123" s="33">
        <v>4858.5</v>
      </c>
      <c r="I123" s="38"/>
      <c r="J123" s="58">
        <f t="shared" si="25"/>
        <v>97.17</v>
      </c>
    </row>
    <row r="124" spans="1:10" ht="24.75" customHeight="1">
      <c r="A124" s="52"/>
      <c r="B124" s="49" t="s">
        <v>162</v>
      </c>
      <c r="C124" s="51" t="s">
        <v>252</v>
      </c>
      <c r="D124" s="31">
        <f>SUM(E124:F124)</f>
        <v>117239</v>
      </c>
      <c r="E124" s="34">
        <f>SUM(E125)</f>
        <v>117239</v>
      </c>
      <c r="F124" s="34">
        <f>SUM(F125)</f>
        <v>0</v>
      </c>
      <c r="G124" s="31">
        <f>SUM(H124:I124)</f>
        <v>115426.2</v>
      </c>
      <c r="H124" s="34">
        <f>SUM(H125)</f>
        <v>115426.2</v>
      </c>
      <c r="I124" s="34">
        <f>SUM(I125)</f>
        <v>0</v>
      </c>
      <c r="J124" s="57">
        <f t="shared" si="25"/>
        <v>98.453756855653836</v>
      </c>
    </row>
    <row r="125" spans="1:10" ht="22.5" customHeight="1">
      <c r="A125" s="52" t="s">
        <v>22</v>
      </c>
      <c r="B125" s="4" t="s">
        <v>25</v>
      </c>
      <c r="C125" s="53" t="s">
        <v>276</v>
      </c>
      <c r="D125" s="41">
        <f>SUM(E125:E125)</f>
        <v>117239</v>
      </c>
      <c r="E125" s="33">
        <v>117239</v>
      </c>
      <c r="F125" s="38"/>
      <c r="G125" s="41">
        <f>SUM(H125:H125)</f>
        <v>115426.2</v>
      </c>
      <c r="H125" s="33">
        <v>115426.2</v>
      </c>
      <c r="I125" s="38"/>
      <c r="J125" s="33">
        <f t="shared" si="25"/>
        <v>98.453756855653836</v>
      </c>
    </row>
    <row r="126" spans="1:10" ht="25.5" customHeight="1">
      <c r="A126" s="52"/>
      <c r="B126" s="49" t="s">
        <v>36</v>
      </c>
      <c r="C126" s="51" t="s">
        <v>87</v>
      </c>
      <c r="D126" s="31">
        <f>SUM(E126:F126)</f>
        <v>1092029.6000000001</v>
      </c>
      <c r="E126" s="25">
        <f>SUM(E127:E130)</f>
        <v>1092029.6000000001</v>
      </c>
      <c r="F126" s="25">
        <f>SUM(F127:F130)</f>
        <v>0</v>
      </c>
      <c r="G126" s="31">
        <f>SUM(H126:I126)</f>
        <v>1090519.6900000002</v>
      </c>
      <c r="H126" s="25">
        <f>SUM(H127:H130)</f>
        <v>1090519.6900000002</v>
      </c>
      <c r="I126" s="25">
        <f>SUM(I127:I130)</f>
        <v>0</v>
      </c>
      <c r="J126" s="57">
        <f t="shared" si="25"/>
        <v>99.861733601360257</v>
      </c>
    </row>
    <row r="127" spans="1:10" ht="40.5" customHeight="1">
      <c r="A127" s="52" t="s">
        <v>22</v>
      </c>
      <c r="B127" s="5" t="s">
        <v>82</v>
      </c>
      <c r="C127" s="53" t="s">
        <v>262</v>
      </c>
      <c r="D127" s="41">
        <f>SUM(E127:E127)</f>
        <v>639586.71</v>
      </c>
      <c r="E127" s="27">
        <f>639586.71</f>
        <v>639586.71</v>
      </c>
      <c r="F127" s="38"/>
      <c r="G127" s="41">
        <f>SUM(H127:H127)</f>
        <v>639586.71</v>
      </c>
      <c r="H127" s="27">
        <v>639586.71</v>
      </c>
      <c r="I127" s="38"/>
      <c r="J127" s="33">
        <f t="shared" si="25"/>
        <v>100</v>
      </c>
    </row>
    <row r="128" spans="1:10" ht="39.75" customHeight="1">
      <c r="A128" s="52" t="s">
        <v>23</v>
      </c>
      <c r="B128" s="5" t="s">
        <v>82</v>
      </c>
      <c r="C128" s="53" t="s">
        <v>218</v>
      </c>
      <c r="D128" s="41">
        <f>SUM(E128:E128)</f>
        <v>120600.78</v>
      </c>
      <c r="E128" s="27">
        <f>123038.78-2438</f>
        <v>120600.78</v>
      </c>
      <c r="F128" s="38"/>
      <c r="G128" s="41">
        <f>SUM(H128:H128)</f>
        <v>120600.78</v>
      </c>
      <c r="H128" s="27">
        <v>120600.78</v>
      </c>
      <c r="I128" s="38"/>
      <c r="J128" s="33">
        <f t="shared" si="25"/>
        <v>100</v>
      </c>
    </row>
    <row r="129" spans="1:10" ht="37.5" customHeight="1">
      <c r="A129" s="52" t="s">
        <v>24</v>
      </c>
      <c r="B129" s="5" t="s">
        <v>82</v>
      </c>
      <c r="C129" s="53" t="s">
        <v>164</v>
      </c>
      <c r="D129" s="41">
        <f>SUM(E129:E129)</f>
        <v>316842.11</v>
      </c>
      <c r="E129" s="27">
        <v>316842.11</v>
      </c>
      <c r="F129" s="38"/>
      <c r="G129" s="41">
        <f>SUM(H129:H129)</f>
        <v>316842.11</v>
      </c>
      <c r="H129" s="27">
        <v>316842.11</v>
      </c>
      <c r="I129" s="38"/>
      <c r="J129" s="33">
        <f t="shared" si="25"/>
        <v>100</v>
      </c>
    </row>
    <row r="130" spans="1:10" ht="39" customHeight="1">
      <c r="A130" s="52" t="s">
        <v>26</v>
      </c>
      <c r="B130" s="5" t="s">
        <v>82</v>
      </c>
      <c r="C130" s="53" t="s">
        <v>168</v>
      </c>
      <c r="D130" s="41">
        <f>SUM(E130:E130)</f>
        <v>15000</v>
      </c>
      <c r="E130" s="27">
        <v>15000</v>
      </c>
      <c r="F130" s="38"/>
      <c r="G130" s="41">
        <f>SUM(H130:H130)</f>
        <v>13490.09</v>
      </c>
      <c r="H130" s="27">
        <v>13490.09</v>
      </c>
      <c r="I130" s="38"/>
      <c r="J130" s="33">
        <f t="shared" ref="J130:J189" si="50">G130/D130*100</f>
        <v>89.933933333333343</v>
      </c>
    </row>
    <row r="131" spans="1:10" ht="26.25" customHeight="1">
      <c r="A131" s="51"/>
      <c r="B131" s="49" t="s">
        <v>37</v>
      </c>
      <c r="C131" s="51" t="s">
        <v>88</v>
      </c>
      <c r="D131" s="31">
        <f t="shared" ref="D131:D174" si="51">SUM(E131:F131)</f>
        <v>20262805.129999999</v>
      </c>
      <c r="E131" s="30">
        <f>E132+E133+E134+E138+E139+E140+E141+E145+E146+E147+E148+E149+E150+E151+E152+E153+E154</f>
        <v>8384434.3799999999</v>
      </c>
      <c r="F131" s="30">
        <f t="shared" ref="F131" si="52">F132+F133+F134+F138+F139+F140+F141+F145+F146+F147+F148+F149+F150+F151+F152+F153+F154</f>
        <v>11878370.75</v>
      </c>
      <c r="G131" s="31">
        <f t="shared" ref="G131" si="53">SUM(H131:I131)</f>
        <v>19695100.399999999</v>
      </c>
      <c r="H131" s="30">
        <f>H132+H133+H134+H138+H139+H140+H141+H145+H146+H147+H148+H149+H150+H151+H152+H153+H154</f>
        <v>8028910.4499999993</v>
      </c>
      <c r="I131" s="30">
        <f t="shared" ref="I131" si="54">I132+I133+I134+I138+I139+I140+I141+I145+I146+I147+I148+I149+I150+I151+I152+I153+I154</f>
        <v>11666189.950000001</v>
      </c>
      <c r="J131" s="57">
        <f t="shared" si="50"/>
        <v>97.198291518090514</v>
      </c>
    </row>
    <row r="132" spans="1:10" ht="19.5" customHeight="1">
      <c r="A132" s="52" t="s">
        <v>22</v>
      </c>
      <c r="B132" s="5" t="s">
        <v>82</v>
      </c>
      <c r="C132" s="53" t="s">
        <v>99</v>
      </c>
      <c r="D132" s="41">
        <f>SUM(E132:F132)</f>
        <v>9436.5499999999993</v>
      </c>
      <c r="E132" s="33">
        <v>9436.5499999999993</v>
      </c>
      <c r="F132" s="38"/>
      <c r="G132" s="41">
        <f>SUM(H132:I132)</f>
        <v>9436.5499999999993</v>
      </c>
      <c r="H132" s="33">
        <v>9436.5499999999993</v>
      </c>
      <c r="I132" s="38"/>
      <c r="J132" s="33">
        <f t="shared" si="50"/>
        <v>100</v>
      </c>
    </row>
    <row r="133" spans="1:10" ht="23.25" customHeight="1">
      <c r="A133" s="52" t="s">
        <v>23</v>
      </c>
      <c r="B133" s="5" t="s">
        <v>25</v>
      </c>
      <c r="C133" s="53" t="s">
        <v>128</v>
      </c>
      <c r="D133" s="41">
        <f t="shared" si="51"/>
        <v>60000</v>
      </c>
      <c r="E133" s="33">
        <v>60000</v>
      </c>
      <c r="F133" s="38"/>
      <c r="G133" s="41">
        <f t="shared" ref="G133:G153" si="55">SUM(H133:I133)</f>
        <v>50799</v>
      </c>
      <c r="H133" s="33">
        <v>50799</v>
      </c>
      <c r="I133" s="38"/>
      <c r="J133" s="33">
        <f t="shared" si="50"/>
        <v>84.665000000000006</v>
      </c>
    </row>
    <row r="134" spans="1:10" ht="26.25" customHeight="1">
      <c r="A134" s="52" t="s">
        <v>24</v>
      </c>
      <c r="B134" s="5" t="s">
        <v>82</v>
      </c>
      <c r="C134" s="53" t="s">
        <v>139</v>
      </c>
      <c r="D134" s="41">
        <f t="shared" si="51"/>
        <v>245540</v>
      </c>
      <c r="E134" s="33">
        <v>245540</v>
      </c>
      <c r="F134" s="38"/>
      <c r="G134" s="41">
        <f t="shared" si="55"/>
        <v>245540</v>
      </c>
      <c r="H134" s="33">
        <v>245540</v>
      </c>
      <c r="I134" s="38"/>
      <c r="J134" s="33">
        <f t="shared" si="50"/>
        <v>100</v>
      </c>
    </row>
    <row r="135" spans="1:10" ht="15" customHeight="1">
      <c r="A135" s="71" t="s">
        <v>26</v>
      </c>
      <c r="B135" s="5" t="s">
        <v>82</v>
      </c>
      <c r="C135" s="65" t="s">
        <v>196</v>
      </c>
      <c r="D135" s="41">
        <f t="shared" si="51"/>
        <v>210950</v>
      </c>
      <c r="E135" s="33">
        <f>213450-2500</f>
        <v>210950</v>
      </c>
      <c r="F135" s="38"/>
      <c r="G135" s="41">
        <f t="shared" si="55"/>
        <v>200424</v>
      </c>
      <c r="H135" s="33">
        <v>200424</v>
      </c>
      <c r="I135" s="38"/>
      <c r="J135" s="33">
        <f t="shared" si="50"/>
        <v>95.010191988622893</v>
      </c>
    </row>
    <row r="136" spans="1:10" ht="15.75" customHeight="1">
      <c r="A136" s="72"/>
      <c r="B136" s="5" t="s">
        <v>112</v>
      </c>
      <c r="C136" s="66"/>
      <c r="D136" s="26">
        <f t="shared" si="51"/>
        <v>244800</v>
      </c>
      <c r="E136" s="33"/>
      <c r="F136" s="37">
        <v>244800</v>
      </c>
      <c r="G136" s="26">
        <f t="shared" si="55"/>
        <v>243851.05</v>
      </c>
      <c r="H136" s="33"/>
      <c r="I136" s="37">
        <v>243851.05</v>
      </c>
      <c r="J136" s="33">
        <f t="shared" si="50"/>
        <v>99.612357026143783</v>
      </c>
    </row>
    <row r="137" spans="1:10" ht="18.75" customHeight="1">
      <c r="A137" s="72"/>
      <c r="B137" s="5" t="s">
        <v>66</v>
      </c>
      <c r="C137" s="66"/>
      <c r="D137" s="26">
        <f t="shared" si="51"/>
        <v>45700</v>
      </c>
      <c r="E137" s="33">
        <v>45700</v>
      </c>
      <c r="F137" s="38"/>
      <c r="G137" s="26">
        <f t="shared" si="55"/>
        <v>45332.52</v>
      </c>
      <c r="H137" s="33">
        <v>45332.52</v>
      </c>
      <c r="I137" s="38"/>
      <c r="J137" s="33">
        <f t="shared" si="50"/>
        <v>99.195886214442012</v>
      </c>
    </row>
    <row r="138" spans="1:10" ht="18" customHeight="1">
      <c r="A138" s="73"/>
      <c r="B138" s="5" t="s">
        <v>60</v>
      </c>
      <c r="C138" s="67"/>
      <c r="D138" s="31">
        <f t="shared" si="51"/>
        <v>501450</v>
      </c>
      <c r="E138" s="31">
        <f>SUM(E135:E137)</f>
        <v>256650</v>
      </c>
      <c r="F138" s="31">
        <f>SUM(F135:F137)</f>
        <v>244800</v>
      </c>
      <c r="G138" s="31">
        <f t="shared" si="55"/>
        <v>489607.56999999995</v>
      </c>
      <c r="H138" s="31">
        <f>SUM(H135:H137)</f>
        <v>245756.52</v>
      </c>
      <c r="I138" s="31">
        <f>SUM(I135:I137)</f>
        <v>243851.05</v>
      </c>
      <c r="J138" s="57">
        <f t="shared" si="50"/>
        <v>97.638362748030701</v>
      </c>
    </row>
    <row r="139" spans="1:10" ht="22.5" customHeight="1">
      <c r="A139" s="52" t="s">
        <v>27</v>
      </c>
      <c r="B139" s="5" t="s">
        <v>82</v>
      </c>
      <c r="C139" s="53" t="s">
        <v>129</v>
      </c>
      <c r="D139" s="41">
        <f t="shared" si="51"/>
        <v>636500</v>
      </c>
      <c r="E139" s="33">
        <f>658000-21500</f>
        <v>636500</v>
      </c>
      <c r="F139" s="38"/>
      <c r="G139" s="41">
        <f t="shared" si="55"/>
        <v>636426.21</v>
      </c>
      <c r="H139" s="33">
        <v>636426.21</v>
      </c>
      <c r="I139" s="38"/>
      <c r="J139" s="33">
        <f t="shared" si="50"/>
        <v>99.988406912804393</v>
      </c>
    </row>
    <row r="140" spans="1:10" ht="48" customHeight="1">
      <c r="A140" s="52" t="s">
        <v>28</v>
      </c>
      <c r="B140" s="5" t="s">
        <v>82</v>
      </c>
      <c r="C140" s="53" t="s">
        <v>140</v>
      </c>
      <c r="D140" s="41">
        <f t="shared" si="51"/>
        <v>233000</v>
      </c>
      <c r="E140" s="33">
        <v>233000</v>
      </c>
      <c r="F140" s="38"/>
      <c r="G140" s="41">
        <f t="shared" si="55"/>
        <v>232908.83</v>
      </c>
      <c r="H140" s="33">
        <v>232908.83</v>
      </c>
      <c r="I140" s="38"/>
      <c r="J140" s="33">
        <f t="shared" si="50"/>
        <v>99.960871244635186</v>
      </c>
    </row>
    <row r="141" spans="1:10" ht="26.25" customHeight="1">
      <c r="A141" s="52" t="s">
        <v>29</v>
      </c>
      <c r="B141" s="5" t="s">
        <v>82</v>
      </c>
      <c r="C141" s="53" t="s">
        <v>127</v>
      </c>
      <c r="D141" s="41">
        <f t="shared" si="51"/>
        <v>30000</v>
      </c>
      <c r="E141" s="33">
        <v>30000</v>
      </c>
      <c r="F141" s="38"/>
      <c r="G141" s="41">
        <f t="shared" si="55"/>
        <v>29858.37</v>
      </c>
      <c r="H141" s="33">
        <v>29858.37</v>
      </c>
      <c r="I141" s="38"/>
      <c r="J141" s="33">
        <f t="shared" si="50"/>
        <v>99.527899999999988</v>
      </c>
    </row>
    <row r="142" spans="1:10" ht="12" customHeight="1">
      <c r="A142" s="71" t="s">
        <v>30</v>
      </c>
      <c r="B142" s="5" t="s">
        <v>25</v>
      </c>
      <c r="C142" s="65" t="s">
        <v>285</v>
      </c>
      <c r="D142" s="27">
        <f t="shared" si="51"/>
        <v>637354.15</v>
      </c>
      <c r="E142" s="32">
        <v>637354.15</v>
      </c>
      <c r="F142" s="38"/>
      <c r="G142" s="27">
        <f t="shared" si="55"/>
        <v>510747.64</v>
      </c>
      <c r="H142" s="32">
        <v>510747.64</v>
      </c>
      <c r="I142" s="38"/>
      <c r="J142" s="33">
        <f t="shared" si="50"/>
        <v>80.13561063342884</v>
      </c>
    </row>
    <row r="143" spans="1:10" ht="12" customHeight="1">
      <c r="A143" s="72"/>
      <c r="B143" s="5" t="s">
        <v>108</v>
      </c>
      <c r="C143" s="66"/>
      <c r="D143" s="27">
        <f t="shared" si="51"/>
        <v>11392130.75</v>
      </c>
      <c r="E143" s="32"/>
      <c r="F143" s="37">
        <v>11392130.75</v>
      </c>
      <c r="G143" s="27">
        <f t="shared" si="55"/>
        <v>11180898.9</v>
      </c>
      <c r="H143" s="32"/>
      <c r="I143" s="37">
        <v>11180898.9</v>
      </c>
      <c r="J143" s="33">
        <f t="shared" si="50"/>
        <v>98.145809114769861</v>
      </c>
    </row>
    <row r="144" spans="1:10" ht="12" customHeight="1">
      <c r="A144" s="72"/>
      <c r="B144" s="5" t="s">
        <v>54</v>
      </c>
      <c r="C144" s="66"/>
      <c r="D144" s="27">
        <f t="shared" si="51"/>
        <v>5422339.79</v>
      </c>
      <c r="E144" s="32">
        <v>5422339.79</v>
      </c>
      <c r="F144" s="38"/>
      <c r="G144" s="27">
        <f t="shared" si="55"/>
        <v>5330321.05</v>
      </c>
      <c r="H144" s="32">
        <v>5330321.05</v>
      </c>
      <c r="I144" s="38"/>
      <c r="J144" s="33">
        <f t="shared" si="50"/>
        <v>98.302969869765391</v>
      </c>
    </row>
    <row r="145" spans="1:10" ht="16.5" customHeight="1">
      <c r="A145" s="73"/>
      <c r="B145" s="49" t="s">
        <v>60</v>
      </c>
      <c r="C145" s="67"/>
      <c r="D145" s="31">
        <f t="shared" si="51"/>
        <v>17451824.690000001</v>
      </c>
      <c r="E145" s="30">
        <f>SUM(E142:E144)</f>
        <v>6059693.9400000004</v>
      </c>
      <c r="F145" s="30">
        <f>SUM(F142:F144)</f>
        <v>11392130.75</v>
      </c>
      <c r="G145" s="31">
        <f t="shared" si="55"/>
        <v>17021967.59</v>
      </c>
      <c r="H145" s="30">
        <f>SUM(H142:H144)</f>
        <v>5841068.6899999995</v>
      </c>
      <c r="I145" s="30">
        <f>SUM(I142:I144)</f>
        <v>11180898.9</v>
      </c>
      <c r="J145" s="57">
        <f t="shared" si="50"/>
        <v>97.536893089200518</v>
      </c>
    </row>
    <row r="146" spans="1:10" ht="25.5" customHeight="1">
      <c r="A146" s="52" t="s">
        <v>31</v>
      </c>
      <c r="B146" s="5" t="s">
        <v>82</v>
      </c>
      <c r="C146" s="53" t="s">
        <v>268</v>
      </c>
      <c r="D146" s="26">
        <f t="shared" si="51"/>
        <v>320684</v>
      </c>
      <c r="E146" s="32">
        <f>90854+22000-33610</f>
        <v>79244</v>
      </c>
      <c r="F146" s="32">
        <v>241440</v>
      </c>
      <c r="G146" s="26">
        <f t="shared" si="55"/>
        <v>320684</v>
      </c>
      <c r="H146" s="32">
        <v>79244</v>
      </c>
      <c r="I146" s="32">
        <v>241440</v>
      </c>
      <c r="J146" s="33">
        <f t="shared" si="50"/>
        <v>100</v>
      </c>
    </row>
    <row r="147" spans="1:10" ht="24.75" customHeight="1">
      <c r="A147" s="52" t="s">
        <v>165</v>
      </c>
      <c r="B147" s="5" t="s">
        <v>82</v>
      </c>
      <c r="C147" s="53" t="s">
        <v>167</v>
      </c>
      <c r="D147" s="26">
        <f t="shared" si="51"/>
        <v>337000</v>
      </c>
      <c r="E147" s="32">
        <v>337000</v>
      </c>
      <c r="F147" s="30"/>
      <c r="G147" s="26">
        <f t="shared" si="55"/>
        <v>221782.38</v>
      </c>
      <c r="H147" s="32">
        <v>221782.38</v>
      </c>
      <c r="I147" s="30"/>
      <c r="J147" s="33">
        <f t="shared" si="50"/>
        <v>65.810795252225518</v>
      </c>
    </row>
    <row r="148" spans="1:10" ht="27" customHeight="1">
      <c r="A148" s="52" t="s">
        <v>169</v>
      </c>
      <c r="B148" s="5" t="s">
        <v>82</v>
      </c>
      <c r="C148" s="53" t="s">
        <v>170</v>
      </c>
      <c r="D148" s="26">
        <f t="shared" si="51"/>
        <v>44603.839999999997</v>
      </c>
      <c r="E148" s="32">
        <v>44603.839999999997</v>
      </c>
      <c r="F148" s="30"/>
      <c r="G148" s="26">
        <f t="shared" si="55"/>
        <v>44603.839999999997</v>
      </c>
      <c r="H148" s="32">
        <v>44603.839999999997</v>
      </c>
      <c r="I148" s="30"/>
      <c r="J148" s="33">
        <f t="shared" si="50"/>
        <v>100</v>
      </c>
    </row>
    <row r="149" spans="1:10" ht="27" customHeight="1">
      <c r="A149" s="52" t="s">
        <v>172</v>
      </c>
      <c r="B149" s="5" t="s">
        <v>82</v>
      </c>
      <c r="C149" s="53" t="s">
        <v>183</v>
      </c>
      <c r="D149" s="26">
        <f t="shared" si="51"/>
        <v>208500</v>
      </c>
      <c r="E149" s="32">
        <v>208500</v>
      </c>
      <c r="F149" s="30"/>
      <c r="G149" s="26">
        <f t="shared" si="55"/>
        <v>208434.76</v>
      </c>
      <c r="H149" s="32">
        <v>208434.76</v>
      </c>
      <c r="I149" s="30"/>
      <c r="J149" s="33">
        <f t="shared" si="50"/>
        <v>99.968709832134294</v>
      </c>
    </row>
    <row r="150" spans="1:10" ht="27.75" customHeight="1">
      <c r="A150" s="52" t="s">
        <v>173</v>
      </c>
      <c r="B150" s="5" t="s">
        <v>82</v>
      </c>
      <c r="C150" s="53" t="s">
        <v>263</v>
      </c>
      <c r="D150" s="26">
        <f t="shared" si="51"/>
        <v>44707.05</v>
      </c>
      <c r="E150" s="32">
        <v>44707.05</v>
      </c>
      <c r="F150" s="30"/>
      <c r="G150" s="26">
        <f t="shared" si="55"/>
        <v>44707.05</v>
      </c>
      <c r="H150" s="32">
        <v>44707.05</v>
      </c>
      <c r="I150" s="30"/>
      <c r="J150" s="33">
        <f t="shared" si="50"/>
        <v>100</v>
      </c>
    </row>
    <row r="151" spans="1:10" ht="24.75" customHeight="1">
      <c r="A151" s="52" t="s">
        <v>174</v>
      </c>
      <c r="B151" s="5" t="s">
        <v>82</v>
      </c>
      <c r="C151" s="53" t="s">
        <v>229</v>
      </c>
      <c r="D151" s="26">
        <f t="shared" si="51"/>
        <v>48600</v>
      </c>
      <c r="E151" s="32">
        <v>48600</v>
      </c>
      <c r="F151" s="30"/>
      <c r="G151" s="26">
        <f t="shared" si="55"/>
        <v>47886.05</v>
      </c>
      <c r="H151" s="32">
        <v>47886.05</v>
      </c>
      <c r="I151" s="30"/>
      <c r="J151" s="33">
        <f t="shared" si="50"/>
        <v>98.530967078189306</v>
      </c>
    </row>
    <row r="152" spans="1:10" ht="17.25" customHeight="1">
      <c r="A152" s="52" t="s">
        <v>181</v>
      </c>
      <c r="B152" s="5" t="s">
        <v>82</v>
      </c>
      <c r="C152" s="53" t="s">
        <v>182</v>
      </c>
      <c r="D152" s="26">
        <f t="shared" si="51"/>
        <v>2600</v>
      </c>
      <c r="E152" s="32">
        <v>2600</v>
      </c>
      <c r="F152" s="30"/>
      <c r="G152" s="26">
        <f t="shared" si="55"/>
        <v>2557.1999999999998</v>
      </c>
      <c r="H152" s="32">
        <v>2557.1999999999998</v>
      </c>
      <c r="I152" s="30"/>
      <c r="J152" s="33">
        <f t="shared" si="50"/>
        <v>98.353846153846149</v>
      </c>
    </row>
    <row r="153" spans="1:10" ht="35.25" customHeight="1">
      <c r="A153" s="52" t="s">
        <v>184</v>
      </c>
      <c r="B153" s="5" t="s">
        <v>82</v>
      </c>
      <c r="C153" s="53" t="s">
        <v>185</v>
      </c>
      <c r="D153" s="26">
        <f t="shared" si="51"/>
        <v>72000</v>
      </c>
      <c r="E153" s="32">
        <v>72000</v>
      </c>
      <c r="F153" s="30"/>
      <c r="G153" s="26">
        <f t="shared" si="55"/>
        <v>71542</v>
      </c>
      <c r="H153" s="32">
        <v>71542</v>
      </c>
      <c r="I153" s="30"/>
      <c r="J153" s="33">
        <f t="shared" si="50"/>
        <v>99.36388888888888</v>
      </c>
    </row>
    <row r="154" spans="1:10" ht="33.75" customHeight="1">
      <c r="A154" s="52" t="s">
        <v>198</v>
      </c>
      <c r="B154" s="5" t="s">
        <v>82</v>
      </c>
      <c r="C154" s="53" t="s">
        <v>199</v>
      </c>
      <c r="D154" s="26">
        <f>SUM(E154:F154)</f>
        <v>16359</v>
      </c>
      <c r="E154" s="32">
        <v>16359</v>
      </c>
      <c r="F154" s="30"/>
      <c r="G154" s="26">
        <f>SUM(H154:I154)</f>
        <v>16359</v>
      </c>
      <c r="H154" s="32">
        <v>16359</v>
      </c>
      <c r="I154" s="30"/>
      <c r="J154" s="33">
        <f t="shared" si="50"/>
        <v>100</v>
      </c>
    </row>
    <row r="155" spans="1:10" ht="25.5" customHeight="1">
      <c r="A155" s="51"/>
      <c r="B155" s="49" t="s">
        <v>186</v>
      </c>
      <c r="C155" s="51" t="s">
        <v>187</v>
      </c>
      <c r="D155" s="31">
        <f>SUM(E155:F155)</f>
        <v>18900</v>
      </c>
      <c r="E155" s="30">
        <f>E156</f>
        <v>18900</v>
      </c>
      <c r="F155" s="30">
        <f t="shared" ref="F155" si="56">F156</f>
        <v>0</v>
      </c>
      <c r="G155" s="31">
        <f>SUM(H155:I155)</f>
        <v>18900</v>
      </c>
      <c r="H155" s="30">
        <f>H156</f>
        <v>18900</v>
      </c>
      <c r="I155" s="30">
        <f t="shared" ref="I155" si="57">I156</f>
        <v>0</v>
      </c>
      <c r="J155" s="57">
        <f t="shared" si="50"/>
        <v>100</v>
      </c>
    </row>
    <row r="156" spans="1:10" ht="16.5" customHeight="1">
      <c r="A156" s="52" t="s">
        <v>22</v>
      </c>
      <c r="B156" s="5" t="s">
        <v>93</v>
      </c>
      <c r="C156" s="53" t="s">
        <v>188</v>
      </c>
      <c r="D156" s="26">
        <f>SUM(E156:F156)</f>
        <v>18900</v>
      </c>
      <c r="E156" s="32">
        <v>18900</v>
      </c>
      <c r="F156" s="30"/>
      <c r="G156" s="26">
        <f>SUM(H156:I156)</f>
        <v>18900</v>
      </c>
      <c r="H156" s="32">
        <v>18900</v>
      </c>
      <c r="I156" s="30"/>
      <c r="J156" s="33">
        <f t="shared" si="50"/>
        <v>100</v>
      </c>
    </row>
    <row r="157" spans="1:10" ht="26.25" customHeight="1">
      <c r="A157" s="51"/>
      <c r="B157" s="49" t="s">
        <v>56</v>
      </c>
      <c r="C157" s="51" t="s">
        <v>149</v>
      </c>
      <c r="D157" s="31">
        <f t="shared" si="51"/>
        <v>13197212</v>
      </c>
      <c r="E157" s="30">
        <f>SUM(E161)+E162</f>
        <v>4806325</v>
      </c>
      <c r="F157" s="30">
        <f t="shared" ref="F157" si="58">SUM(F161)+F162</f>
        <v>8390887</v>
      </c>
      <c r="G157" s="31">
        <f t="shared" ref="G157:G162" si="59">SUM(H157:I157)</f>
        <v>12636256.84</v>
      </c>
      <c r="H157" s="30">
        <f>SUM(H161)+H162</f>
        <v>4301186.6500000004</v>
      </c>
      <c r="I157" s="30">
        <f t="shared" ref="I157" si="60">SUM(I161)+I162</f>
        <v>8335070.1900000004</v>
      </c>
      <c r="J157" s="57">
        <f t="shared" si="50"/>
        <v>95.749441927582893</v>
      </c>
    </row>
    <row r="158" spans="1:10" ht="12" customHeight="1">
      <c r="A158" s="71" t="s">
        <v>22</v>
      </c>
      <c r="B158" s="5" t="s">
        <v>108</v>
      </c>
      <c r="C158" s="65" t="s">
        <v>74</v>
      </c>
      <c r="D158" s="26">
        <f t="shared" si="51"/>
        <v>8390887</v>
      </c>
      <c r="E158" s="33"/>
      <c r="F158" s="37">
        <v>8390887</v>
      </c>
      <c r="G158" s="26">
        <f t="shared" si="59"/>
        <v>8335070.1900000004</v>
      </c>
      <c r="H158" s="33"/>
      <c r="I158" s="37">
        <v>8335070.1900000004</v>
      </c>
      <c r="J158" s="33">
        <f t="shared" si="50"/>
        <v>99.334792495715902</v>
      </c>
    </row>
    <row r="159" spans="1:10" ht="12" customHeight="1">
      <c r="A159" s="72"/>
      <c r="B159" s="5" t="s">
        <v>54</v>
      </c>
      <c r="C159" s="66"/>
      <c r="D159" s="26">
        <f t="shared" si="51"/>
        <v>2968330</v>
      </c>
      <c r="E159" s="32">
        <v>2968330</v>
      </c>
      <c r="F159" s="38"/>
      <c r="G159" s="26">
        <f t="shared" si="59"/>
        <v>2968279.52</v>
      </c>
      <c r="H159" s="32">
        <v>2968279.52</v>
      </c>
      <c r="I159" s="38"/>
      <c r="J159" s="33">
        <f t="shared" si="50"/>
        <v>99.998299380459727</v>
      </c>
    </row>
    <row r="160" spans="1:10" ht="12" customHeight="1">
      <c r="A160" s="72"/>
      <c r="B160" s="5" t="s">
        <v>25</v>
      </c>
      <c r="C160" s="66"/>
      <c r="D160" s="26">
        <f t="shared" si="51"/>
        <v>1787295</v>
      </c>
      <c r="E160" s="33">
        <v>1787295</v>
      </c>
      <c r="F160" s="38"/>
      <c r="G160" s="26">
        <f t="shared" si="59"/>
        <v>1289262.98</v>
      </c>
      <c r="H160" s="33">
        <v>1289262.98</v>
      </c>
      <c r="I160" s="38"/>
      <c r="J160" s="33">
        <f t="shared" si="50"/>
        <v>72.134873090340434</v>
      </c>
    </row>
    <row r="161" spans="1:10" ht="13.5" customHeight="1">
      <c r="A161" s="73"/>
      <c r="B161" s="49" t="s">
        <v>89</v>
      </c>
      <c r="C161" s="67"/>
      <c r="D161" s="31">
        <f t="shared" si="51"/>
        <v>13146512</v>
      </c>
      <c r="E161" s="31">
        <f>SUM(E158:E160)</f>
        <v>4755625</v>
      </c>
      <c r="F161" s="25">
        <f>SUM(F158:F160)</f>
        <v>8390887</v>
      </c>
      <c r="G161" s="31">
        <f t="shared" si="59"/>
        <v>12592612.690000001</v>
      </c>
      <c r="H161" s="31">
        <f>SUM(H158:H160)</f>
        <v>4257542.5</v>
      </c>
      <c r="I161" s="25">
        <f>SUM(I158:I160)</f>
        <v>8335070.1900000004</v>
      </c>
      <c r="J161" s="57">
        <f t="shared" si="50"/>
        <v>95.786720386365616</v>
      </c>
    </row>
    <row r="162" spans="1:10" ht="48" customHeight="1">
      <c r="A162" s="52" t="s">
        <v>23</v>
      </c>
      <c r="B162" s="5" t="s">
        <v>25</v>
      </c>
      <c r="C162" s="56" t="s">
        <v>217</v>
      </c>
      <c r="D162" s="26">
        <f t="shared" si="51"/>
        <v>50700</v>
      </c>
      <c r="E162" s="26">
        <v>50700</v>
      </c>
      <c r="F162" s="25"/>
      <c r="G162" s="26">
        <f t="shared" si="59"/>
        <v>43644.15</v>
      </c>
      <c r="H162" s="26">
        <v>43644.15</v>
      </c>
      <c r="I162" s="25"/>
      <c r="J162" s="58">
        <f t="shared" si="50"/>
        <v>86.083136094674558</v>
      </c>
    </row>
    <row r="163" spans="1:10" ht="25.5" customHeight="1">
      <c r="A163" s="52"/>
      <c r="B163" s="49" t="s">
        <v>213</v>
      </c>
      <c r="C163" s="51" t="s">
        <v>214</v>
      </c>
      <c r="D163" s="31">
        <f>SUM(E163:F163)</f>
        <v>15306.59</v>
      </c>
      <c r="E163" s="31">
        <f>SUM(E164)</f>
        <v>15306.59</v>
      </c>
      <c r="F163" s="31">
        <f t="shared" ref="F163" si="61">SUM(F164)</f>
        <v>0</v>
      </c>
      <c r="G163" s="31">
        <f>SUM(H163:I163)</f>
        <v>15306.59</v>
      </c>
      <c r="H163" s="31">
        <f>SUM(H164)</f>
        <v>15306.59</v>
      </c>
      <c r="I163" s="31">
        <f t="shared" ref="I163" si="62">SUM(I164)</f>
        <v>0</v>
      </c>
      <c r="J163" s="57">
        <f t="shared" si="50"/>
        <v>100</v>
      </c>
    </row>
    <row r="164" spans="1:10" ht="24" customHeight="1">
      <c r="A164" s="52" t="s">
        <v>22</v>
      </c>
      <c r="B164" s="5" t="s">
        <v>25</v>
      </c>
      <c r="C164" s="53" t="s">
        <v>215</v>
      </c>
      <c r="D164" s="26">
        <f>SUM(E164:F164)</f>
        <v>15306.59</v>
      </c>
      <c r="E164" s="26">
        <v>15306.59</v>
      </c>
      <c r="F164" s="25"/>
      <c r="G164" s="26">
        <f>SUM(H164:I164)</f>
        <v>15306.59</v>
      </c>
      <c r="H164" s="26">
        <v>15306.59</v>
      </c>
      <c r="I164" s="25"/>
      <c r="J164" s="58">
        <f t="shared" si="50"/>
        <v>100</v>
      </c>
    </row>
    <row r="165" spans="1:10" ht="24.75" customHeight="1">
      <c r="A165" s="52"/>
      <c r="B165" s="49" t="s">
        <v>43</v>
      </c>
      <c r="C165" s="51" t="s">
        <v>44</v>
      </c>
      <c r="D165" s="31">
        <f t="shared" si="51"/>
        <v>706000</v>
      </c>
      <c r="E165" s="25">
        <f>SUM(E166:E168)</f>
        <v>706000</v>
      </c>
      <c r="F165" s="25">
        <f t="shared" ref="F165" si="63">SUM(F166:F168)</f>
        <v>0</v>
      </c>
      <c r="G165" s="31">
        <f t="shared" ref="G165:G167" si="64">SUM(H165:I165)</f>
        <v>694455.24</v>
      </c>
      <c r="H165" s="25">
        <f>SUM(H166:H168)</f>
        <v>694455.24</v>
      </c>
      <c r="I165" s="25">
        <f t="shared" ref="I165" si="65">SUM(I166:I168)</f>
        <v>0</v>
      </c>
      <c r="J165" s="57">
        <f t="shared" si="50"/>
        <v>98.364764872521249</v>
      </c>
    </row>
    <row r="166" spans="1:10" ht="19.5" customHeight="1">
      <c r="A166" s="52" t="s">
        <v>22</v>
      </c>
      <c r="B166" s="5" t="s">
        <v>82</v>
      </c>
      <c r="C166" s="54" t="s">
        <v>65</v>
      </c>
      <c r="D166" s="41">
        <f t="shared" si="51"/>
        <v>37000</v>
      </c>
      <c r="E166" s="27">
        <f>70000-33000</f>
        <v>37000</v>
      </c>
      <c r="F166" s="38"/>
      <c r="G166" s="41">
        <f t="shared" si="64"/>
        <v>33180.17</v>
      </c>
      <c r="H166" s="27">
        <v>33180.17</v>
      </c>
      <c r="I166" s="38"/>
      <c r="J166" s="33">
        <f t="shared" si="50"/>
        <v>89.676135135135127</v>
      </c>
    </row>
    <row r="167" spans="1:10" ht="18" customHeight="1">
      <c r="A167" s="52" t="s">
        <v>23</v>
      </c>
      <c r="B167" s="4" t="s">
        <v>38</v>
      </c>
      <c r="C167" s="7" t="s">
        <v>75</v>
      </c>
      <c r="D167" s="41">
        <f t="shared" si="51"/>
        <v>206000</v>
      </c>
      <c r="E167" s="33">
        <v>206000</v>
      </c>
      <c r="F167" s="38"/>
      <c r="G167" s="41">
        <f t="shared" si="64"/>
        <v>198275.08</v>
      </c>
      <c r="H167" s="33">
        <v>198275.08</v>
      </c>
      <c r="I167" s="38"/>
      <c r="J167" s="33">
        <f t="shared" si="50"/>
        <v>96.25003883495144</v>
      </c>
    </row>
    <row r="168" spans="1:10" ht="29.25" customHeight="1">
      <c r="A168" s="52" t="s">
        <v>24</v>
      </c>
      <c r="B168" s="5" t="s">
        <v>82</v>
      </c>
      <c r="C168" s="53" t="s">
        <v>256</v>
      </c>
      <c r="D168" s="41">
        <f>SUM(E168:F168)</f>
        <v>463000</v>
      </c>
      <c r="E168" s="33">
        <v>463000</v>
      </c>
      <c r="F168" s="38"/>
      <c r="G168" s="41">
        <f>SUM(H168:I168)</f>
        <v>462999.99</v>
      </c>
      <c r="H168" s="33">
        <v>462999.99</v>
      </c>
      <c r="I168" s="38"/>
      <c r="J168" s="33">
        <f t="shared" si="50"/>
        <v>99.999997840172782</v>
      </c>
    </row>
    <row r="169" spans="1:10" ht="40.5" customHeight="1">
      <c r="A169" s="52"/>
      <c r="B169" s="49" t="s">
        <v>69</v>
      </c>
      <c r="C169" s="51" t="s">
        <v>277</v>
      </c>
      <c r="D169" s="31">
        <f t="shared" si="51"/>
        <v>110000</v>
      </c>
      <c r="E169" s="34">
        <f>SUM(E170:E170)</f>
        <v>110000</v>
      </c>
      <c r="F169" s="34">
        <f>SUM(F170:F170)</f>
        <v>0</v>
      </c>
      <c r="G169" s="31">
        <f t="shared" ref="G169:G170" si="66">SUM(H169:I169)</f>
        <v>102798.02</v>
      </c>
      <c r="H169" s="34">
        <f>SUM(H170:H170)</f>
        <v>102798.02</v>
      </c>
      <c r="I169" s="34">
        <f>SUM(I170:I170)</f>
        <v>0</v>
      </c>
      <c r="J169" s="57">
        <f t="shared" si="50"/>
        <v>93.452745454545465</v>
      </c>
    </row>
    <row r="170" spans="1:10" ht="17.25" customHeight="1">
      <c r="A170" s="52" t="s">
        <v>22</v>
      </c>
      <c r="B170" s="4" t="s">
        <v>82</v>
      </c>
      <c r="C170" s="7" t="s">
        <v>278</v>
      </c>
      <c r="D170" s="41">
        <f t="shared" si="51"/>
        <v>110000</v>
      </c>
      <c r="E170" s="33">
        <v>110000</v>
      </c>
      <c r="F170" s="38"/>
      <c r="G170" s="41">
        <f t="shared" si="66"/>
        <v>102798.02</v>
      </c>
      <c r="H170" s="33">
        <v>102798.02</v>
      </c>
      <c r="I170" s="38"/>
      <c r="J170" s="33">
        <f t="shared" si="50"/>
        <v>93.452745454545465</v>
      </c>
    </row>
    <row r="171" spans="1:10" ht="27" customHeight="1">
      <c r="A171" s="52"/>
      <c r="B171" s="49" t="s">
        <v>113</v>
      </c>
      <c r="C171" s="51" t="s">
        <v>150</v>
      </c>
      <c r="D171" s="31">
        <f t="shared" si="51"/>
        <v>1175310.83</v>
      </c>
      <c r="E171" s="34">
        <f>SUM(E172:E173)</f>
        <v>842310.83</v>
      </c>
      <c r="F171" s="34">
        <f>SUM(F172:F173)</f>
        <v>333000</v>
      </c>
      <c r="G171" s="31">
        <f t="shared" ref="G171:G187" si="67">SUM(H171:I171)</f>
        <v>1174738.83</v>
      </c>
      <c r="H171" s="34">
        <f>SUM(H172:H173)</f>
        <v>841738.83</v>
      </c>
      <c r="I171" s="34">
        <f>SUM(I172:I173)</f>
        <v>333000</v>
      </c>
      <c r="J171" s="57">
        <f t="shared" si="50"/>
        <v>99.95133202337631</v>
      </c>
    </row>
    <row r="172" spans="1:10" ht="36.75" customHeight="1">
      <c r="A172" s="52" t="s">
        <v>22</v>
      </c>
      <c r="B172" s="4" t="s">
        <v>82</v>
      </c>
      <c r="C172" s="53" t="s">
        <v>114</v>
      </c>
      <c r="D172" s="41">
        <f t="shared" si="51"/>
        <v>5000</v>
      </c>
      <c r="E172" s="33">
        <v>5000</v>
      </c>
      <c r="F172" s="37"/>
      <c r="G172" s="41">
        <f t="shared" si="67"/>
        <v>4428</v>
      </c>
      <c r="H172" s="33">
        <v>4428</v>
      </c>
      <c r="I172" s="37"/>
      <c r="J172" s="33">
        <f t="shared" si="50"/>
        <v>88.56</v>
      </c>
    </row>
    <row r="173" spans="1:10" ht="35.25" customHeight="1">
      <c r="A173" s="52" t="s">
        <v>23</v>
      </c>
      <c r="B173" s="4" t="s">
        <v>82</v>
      </c>
      <c r="C173" s="53" t="s">
        <v>257</v>
      </c>
      <c r="D173" s="41">
        <f t="shared" si="51"/>
        <v>1170310.83</v>
      </c>
      <c r="E173" s="33">
        <v>837310.83</v>
      </c>
      <c r="F173" s="27">
        <v>333000</v>
      </c>
      <c r="G173" s="41">
        <f t="shared" si="67"/>
        <v>1170310.83</v>
      </c>
      <c r="H173" s="27">
        <v>837310.83</v>
      </c>
      <c r="I173" s="27">
        <v>333000</v>
      </c>
      <c r="J173" s="33">
        <f t="shared" si="50"/>
        <v>100</v>
      </c>
    </row>
    <row r="174" spans="1:10" ht="32.25" customHeight="1">
      <c r="A174" s="43" t="s">
        <v>47</v>
      </c>
      <c r="B174" s="44" t="s">
        <v>48</v>
      </c>
      <c r="C174" s="45" t="s">
        <v>49</v>
      </c>
      <c r="D174" s="31">
        <f t="shared" si="51"/>
        <v>5622720.7000000002</v>
      </c>
      <c r="E174" s="25">
        <f>SUM(E175:E187)</f>
        <v>2744914.43</v>
      </c>
      <c r="F174" s="25">
        <f>SUM(F175:F187)</f>
        <v>2877806.27</v>
      </c>
      <c r="G174" s="31">
        <f t="shared" si="67"/>
        <v>5561311.4700000007</v>
      </c>
      <c r="H174" s="25">
        <f>SUM(H175:H187)</f>
        <v>2719084.54</v>
      </c>
      <c r="I174" s="25">
        <f>SUM(I175:I187)</f>
        <v>2842226.93</v>
      </c>
      <c r="J174" s="57">
        <f t="shared" si="50"/>
        <v>98.907837801724725</v>
      </c>
    </row>
    <row r="175" spans="1:10" ht="24.75" customHeight="1">
      <c r="A175" s="17"/>
      <c r="B175" s="4" t="str">
        <f>RIGHT(B188,5)</f>
        <v>60015</v>
      </c>
      <c r="C175" s="53" t="s">
        <v>50</v>
      </c>
      <c r="D175" s="41">
        <f t="shared" ref="D175:D227" si="68">SUM(E175:F175)</f>
        <v>2964252.17</v>
      </c>
      <c r="E175" s="27">
        <f>E188</f>
        <v>1001712.3999999999</v>
      </c>
      <c r="F175" s="27">
        <f>F188</f>
        <v>1962539.77</v>
      </c>
      <c r="G175" s="41">
        <f t="shared" si="67"/>
        <v>2948595.35</v>
      </c>
      <c r="H175" s="27">
        <f>H188</f>
        <v>996393.29</v>
      </c>
      <c r="I175" s="27">
        <f>I188</f>
        <v>1952202.06</v>
      </c>
      <c r="J175" s="33">
        <f t="shared" si="50"/>
        <v>99.471812143431777</v>
      </c>
    </row>
    <row r="176" spans="1:10" ht="15.75" customHeight="1">
      <c r="A176" s="17"/>
      <c r="B176" s="4">
        <v>70005</v>
      </c>
      <c r="C176" s="53" t="s">
        <v>12</v>
      </c>
      <c r="D176" s="41">
        <f t="shared" si="68"/>
        <v>120682</v>
      </c>
      <c r="E176" s="27">
        <f>E197</f>
        <v>0</v>
      </c>
      <c r="F176" s="27">
        <f t="shared" ref="F176" si="69">F197</f>
        <v>120682</v>
      </c>
      <c r="G176" s="41">
        <f t="shared" si="67"/>
        <v>120682</v>
      </c>
      <c r="H176" s="27">
        <f>H197</f>
        <v>0</v>
      </c>
      <c r="I176" s="27">
        <f t="shared" ref="I176" si="70">I197</f>
        <v>120682</v>
      </c>
      <c r="J176" s="33">
        <f t="shared" si="50"/>
        <v>100</v>
      </c>
    </row>
    <row r="177" spans="1:10" ht="15.75" customHeight="1">
      <c r="A177" s="17"/>
      <c r="B177" s="4">
        <v>75020</v>
      </c>
      <c r="C177" s="53" t="s">
        <v>137</v>
      </c>
      <c r="D177" s="41">
        <f t="shared" si="68"/>
        <v>1135000</v>
      </c>
      <c r="E177" s="27">
        <f>E199</f>
        <v>393050.5</v>
      </c>
      <c r="F177" s="27">
        <f>F199</f>
        <v>741949.5</v>
      </c>
      <c r="G177" s="41">
        <f t="shared" si="67"/>
        <v>1096386.57</v>
      </c>
      <c r="H177" s="27">
        <f>H199</f>
        <v>379678.69</v>
      </c>
      <c r="I177" s="27">
        <f>I199</f>
        <v>716707.88</v>
      </c>
      <c r="J177" s="33">
        <f t="shared" si="50"/>
        <v>96.597935682819397</v>
      </c>
    </row>
    <row r="178" spans="1:10" ht="25.5" customHeight="1">
      <c r="A178" s="17"/>
      <c r="B178" s="4" t="str">
        <f>RIGHT(B203,5)</f>
        <v>75411</v>
      </c>
      <c r="C178" s="53" t="s">
        <v>59</v>
      </c>
      <c r="D178" s="41">
        <f t="shared" si="68"/>
        <v>19465.599999999999</v>
      </c>
      <c r="E178" s="27">
        <f>E203</f>
        <v>9465.6</v>
      </c>
      <c r="F178" s="27">
        <f>F203</f>
        <v>10000</v>
      </c>
      <c r="G178" s="41">
        <f t="shared" si="67"/>
        <v>19465.59</v>
      </c>
      <c r="H178" s="27">
        <f>H203</f>
        <v>9465.6</v>
      </c>
      <c r="I178" s="27">
        <f>I203</f>
        <v>9999.99</v>
      </c>
      <c r="J178" s="33">
        <f t="shared" si="50"/>
        <v>99.999948627322055</v>
      </c>
    </row>
    <row r="179" spans="1:10" ht="15.75" customHeight="1">
      <c r="A179" s="17"/>
      <c r="B179" s="4">
        <v>80120</v>
      </c>
      <c r="C179" s="53" t="s">
        <v>204</v>
      </c>
      <c r="D179" s="41">
        <f t="shared" si="68"/>
        <v>34601</v>
      </c>
      <c r="E179" s="27">
        <f>E206</f>
        <v>34601</v>
      </c>
      <c r="F179" s="27">
        <f t="shared" ref="F179" si="71">F206</f>
        <v>0</v>
      </c>
      <c r="G179" s="41">
        <f t="shared" si="67"/>
        <v>34600.36</v>
      </c>
      <c r="H179" s="27">
        <f>H206</f>
        <v>34600.36</v>
      </c>
      <c r="I179" s="27">
        <f t="shared" ref="I179" si="72">I206</f>
        <v>0</v>
      </c>
      <c r="J179" s="33">
        <f t="shared" si="50"/>
        <v>99.998150342475654</v>
      </c>
    </row>
    <row r="180" spans="1:10" ht="15.75" customHeight="1">
      <c r="A180" s="17"/>
      <c r="B180" s="4" t="str">
        <f>RIGHT(B208,5)</f>
        <v>80130</v>
      </c>
      <c r="C180" s="53" t="s">
        <v>51</v>
      </c>
      <c r="D180" s="41">
        <f t="shared" si="68"/>
        <v>1041390.93</v>
      </c>
      <c r="E180" s="27">
        <f>E208</f>
        <v>1041390.93</v>
      </c>
      <c r="F180" s="27">
        <f>F208</f>
        <v>0</v>
      </c>
      <c r="G180" s="41">
        <f t="shared" si="67"/>
        <v>1036401.18</v>
      </c>
      <c r="H180" s="27">
        <f>H208</f>
        <v>1036401.18</v>
      </c>
      <c r="I180" s="27">
        <f>I208</f>
        <v>0</v>
      </c>
      <c r="J180" s="33">
        <f t="shared" si="50"/>
        <v>99.520857167442387</v>
      </c>
    </row>
    <row r="181" spans="1:10" ht="15.75" customHeight="1">
      <c r="A181" s="17"/>
      <c r="B181" s="4" t="str">
        <f>RIGHT(B214,5)</f>
        <v>85111</v>
      </c>
      <c r="C181" s="53" t="s">
        <v>1</v>
      </c>
      <c r="D181" s="41">
        <f t="shared" si="68"/>
        <v>100000</v>
      </c>
      <c r="E181" s="27">
        <f>E214</f>
        <v>100000</v>
      </c>
      <c r="F181" s="27">
        <f>F214</f>
        <v>0</v>
      </c>
      <c r="G181" s="41">
        <f t="shared" si="67"/>
        <v>100000</v>
      </c>
      <c r="H181" s="27">
        <f>H214</f>
        <v>100000</v>
      </c>
      <c r="I181" s="27">
        <f>I214</f>
        <v>0</v>
      </c>
      <c r="J181" s="33">
        <f t="shared" si="50"/>
        <v>100</v>
      </c>
    </row>
    <row r="182" spans="1:10" ht="15.75" customHeight="1">
      <c r="A182" s="17"/>
      <c r="B182" s="4">
        <v>85202</v>
      </c>
      <c r="C182" s="53" t="s">
        <v>271</v>
      </c>
      <c r="D182" s="41">
        <f t="shared" si="68"/>
        <v>4046</v>
      </c>
      <c r="E182" s="27">
        <f>E216</f>
        <v>4046</v>
      </c>
      <c r="F182" s="27">
        <f t="shared" ref="F182" si="73">F216</f>
        <v>0</v>
      </c>
      <c r="G182" s="41">
        <f t="shared" si="67"/>
        <v>4045.01</v>
      </c>
      <c r="H182" s="27">
        <f>H216</f>
        <v>4045.01</v>
      </c>
      <c r="I182" s="27">
        <f t="shared" ref="I182" si="74">I216</f>
        <v>0</v>
      </c>
      <c r="J182" s="33">
        <f t="shared" si="50"/>
        <v>99.975531389026202</v>
      </c>
    </row>
    <row r="183" spans="1:10" ht="24.75" customHeight="1">
      <c r="A183" s="17"/>
      <c r="B183" s="4">
        <v>85311</v>
      </c>
      <c r="C183" s="53" t="s">
        <v>250</v>
      </c>
      <c r="D183" s="41">
        <f t="shared" si="68"/>
        <v>82000</v>
      </c>
      <c r="E183" s="27">
        <f>E218</f>
        <v>82000</v>
      </c>
      <c r="F183" s="27">
        <f t="shared" ref="F183" si="75">F218</f>
        <v>0</v>
      </c>
      <c r="G183" s="41">
        <f t="shared" si="67"/>
        <v>80853.820000000007</v>
      </c>
      <c r="H183" s="27">
        <f>H218</f>
        <v>80853.820000000007</v>
      </c>
      <c r="I183" s="27">
        <f t="shared" ref="I183" si="76">I218</f>
        <v>0</v>
      </c>
      <c r="J183" s="33">
        <f t="shared" si="50"/>
        <v>98.602219512195134</v>
      </c>
    </row>
    <row r="184" spans="1:10" ht="17.25" customHeight="1">
      <c r="A184" s="17"/>
      <c r="B184" s="4">
        <v>85406</v>
      </c>
      <c r="C184" s="53" t="s">
        <v>228</v>
      </c>
      <c r="D184" s="41">
        <f t="shared" si="68"/>
        <v>6975</v>
      </c>
      <c r="E184" s="27">
        <f>E220</f>
        <v>6975</v>
      </c>
      <c r="F184" s="27">
        <f t="shared" ref="F184" si="77">F220</f>
        <v>0</v>
      </c>
      <c r="G184" s="41">
        <f t="shared" si="67"/>
        <v>6974.1</v>
      </c>
      <c r="H184" s="27">
        <f>H220</f>
        <v>6974.1</v>
      </c>
      <c r="I184" s="27">
        <f t="shared" ref="I184" si="78">I220</f>
        <v>0</v>
      </c>
      <c r="J184" s="33">
        <f t="shared" si="50"/>
        <v>99.987096774193546</v>
      </c>
    </row>
    <row r="185" spans="1:10" ht="25.5" customHeight="1">
      <c r="A185" s="17"/>
      <c r="B185" s="4" t="str">
        <f>RIGHT(B222,5)</f>
        <v>90095</v>
      </c>
      <c r="C185" s="53" t="s">
        <v>18</v>
      </c>
      <c r="D185" s="41">
        <f t="shared" si="68"/>
        <v>69858</v>
      </c>
      <c r="E185" s="27">
        <f>E222</f>
        <v>27223</v>
      </c>
      <c r="F185" s="27">
        <f>F222</f>
        <v>42635</v>
      </c>
      <c r="G185" s="41">
        <f t="shared" si="67"/>
        <v>68857.489999999991</v>
      </c>
      <c r="H185" s="27">
        <f>H222</f>
        <v>26222.489999999998</v>
      </c>
      <c r="I185" s="27">
        <f>I222</f>
        <v>42635</v>
      </c>
      <c r="J185" s="33">
        <f t="shared" si="50"/>
        <v>98.567794669186043</v>
      </c>
    </row>
    <row r="186" spans="1:10" ht="15.75" customHeight="1">
      <c r="A186" s="17"/>
      <c r="B186" s="4">
        <v>92116</v>
      </c>
      <c r="C186" s="53" t="s">
        <v>107</v>
      </c>
      <c r="D186" s="41">
        <f t="shared" si="68"/>
        <v>29450</v>
      </c>
      <c r="E186" s="27">
        <f>E226</f>
        <v>29450</v>
      </c>
      <c r="F186" s="27">
        <f>F226</f>
        <v>0</v>
      </c>
      <c r="G186" s="41">
        <f t="shared" si="67"/>
        <v>29450</v>
      </c>
      <c r="H186" s="27">
        <f>H226</f>
        <v>29450</v>
      </c>
      <c r="I186" s="27">
        <f>I226</f>
        <v>0</v>
      </c>
      <c r="J186" s="33">
        <f t="shared" si="50"/>
        <v>100</v>
      </c>
    </row>
    <row r="187" spans="1:10" ht="15.75" customHeight="1">
      <c r="A187" s="17"/>
      <c r="B187" s="4">
        <v>92118</v>
      </c>
      <c r="C187" s="53" t="s">
        <v>195</v>
      </c>
      <c r="D187" s="41">
        <f t="shared" si="68"/>
        <v>15000</v>
      </c>
      <c r="E187" s="27">
        <f>E228</f>
        <v>15000</v>
      </c>
      <c r="F187" s="27">
        <f t="shared" ref="F187" si="79">F228</f>
        <v>0</v>
      </c>
      <c r="G187" s="41">
        <f t="shared" si="67"/>
        <v>15000</v>
      </c>
      <c r="H187" s="27">
        <f>H228</f>
        <v>15000</v>
      </c>
      <c r="I187" s="27">
        <f t="shared" ref="I187" si="80">I228</f>
        <v>0</v>
      </c>
      <c r="J187" s="33">
        <f t="shared" si="50"/>
        <v>100</v>
      </c>
    </row>
    <row r="188" spans="1:10" ht="27.75" customHeight="1">
      <c r="A188" s="51"/>
      <c r="B188" s="49" t="s">
        <v>52</v>
      </c>
      <c r="C188" s="51" t="s">
        <v>53</v>
      </c>
      <c r="D188" s="31">
        <f>SUM(E188:F188)</f>
        <v>2964252.17</v>
      </c>
      <c r="E188" s="30">
        <f>SUM(E189:E191)+E195+E196</f>
        <v>1001712.3999999999</v>
      </c>
      <c r="F188" s="30">
        <f>SUM(F189:F191)+F195+F196</f>
        <v>1962539.77</v>
      </c>
      <c r="G188" s="31">
        <f>SUM(H188:I188)</f>
        <v>2948595.35</v>
      </c>
      <c r="H188" s="30">
        <f>SUM(H189:H191)+H195+H196</f>
        <v>996393.29</v>
      </c>
      <c r="I188" s="30">
        <f>SUM(I189:I191)+I195+I196</f>
        <v>1952202.06</v>
      </c>
      <c r="J188" s="57">
        <f t="shared" si="50"/>
        <v>99.471812143431777</v>
      </c>
    </row>
    <row r="189" spans="1:10" ht="22.5" customHeight="1">
      <c r="A189" s="6" t="s">
        <v>22</v>
      </c>
      <c r="B189" s="5" t="s">
        <v>38</v>
      </c>
      <c r="C189" s="53" t="s">
        <v>133</v>
      </c>
      <c r="D189" s="41">
        <f>SUM(E189:F189)</f>
        <v>8755</v>
      </c>
      <c r="E189" s="33">
        <v>8755</v>
      </c>
      <c r="F189" s="38"/>
      <c r="G189" s="41">
        <f>SUM(H189:I189)</f>
        <v>8754.91</v>
      </c>
      <c r="H189" s="33">
        <v>8754.91</v>
      </c>
      <c r="I189" s="38"/>
      <c r="J189" s="33">
        <f t="shared" si="50"/>
        <v>99.998972015990859</v>
      </c>
    </row>
    <row r="190" spans="1:10" ht="15.75" customHeight="1">
      <c r="A190" s="6" t="s">
        <v>24</v>
      </c>
      <c r="B190" s="5" t="s">
        <v>82</v>
      </c>
      <c r="C190" s="53" t="s">
        <v>166</v>
      </c>
      <c r="D190" s="41">
        <f t="shared" si="68"/>
        <v>187540.05</v>
      </c>
      <c r="E190" s="33">
        <v>187540.05</v>
      </c>
      <c r="F190" s="38"/>
      <c r="G190" s="41">
        <f t="shared" ref="G190:G194" si="81">SUM(H190:I190)</f>
        <v>187540.05</v>
      </c>
      <c r="H190" s="33">
        <v>187540.05</v>
      </c>
      <c r="I190" s="38"/>
      <c r="J190" s="33">
        <f t="shared" ref="J190:J230" si="82">G190/D190*100</f>
        <v>100</v>
      </c>
    </row>
    <row r="191" spans="1:10" ht="16.5" customHeight="1">
      <c r="A191" s="6" t="s">
        <v>26</v>
      </c>
      <c r="B191" s="5" t="s">
        <v>82</v>
      </c>
      <c r="C191" s="53" t="s">
        <v>190</v>
      </c>
      <c r="D191" s="41">
        <f t="shared" si="68"/>
        <v>20000</v>
      </c>
      <c r="E191" s="33">
        <v>20000</v>
      </c>
      <c r="F191" s="38"/>
      <c r="G191" s="41">
        <f t="shared" si="81"/>
        <v>18204</v>
      </c>
      <c r="H191" s="33">
        <v>18204</v>
      </c>
      <c r="I191" s="38"/>
      <c r="J191" s="33">
        <f t="shared" si="82"/>
        <v>91.02</v>
      </c>
    </row>
    <row r="192" spans="1:10" ht="12.75" customHeight="1">
      <c r="A192" s="71" t="s">
        <v>27</v>
      </c>
      <c r="B192" s="5" t="s">
        <v>82</v>
      </c>
      <c r="C192" s="65" t="s">
        <v>284</v>
      </c>
      <c r="D192" s="41">
        <f t="shared" si="68"/>
        <v>222000</v>
      </c>
      <c r="E192" s="33">
        <v>222000</v>
      </c>
      <c r="F192" s="38"/>
      <c r="G192" s="41">
        <f t="shared" si="81"/>
        <v>220807.12</v>
      </c>
      <c r="H192" s="33">
        <v>220807.12</v>
      </c>
      <c r="I192" s="38"/>
      <c r="J192" s="33">
        <f t="shared" si="82"/>
        <v>99.462666666666664</v>
      </c>
    </row>
    <row r="193" spans="1:10" ht="11.25" customHeight="1">
      <c r="A193" s="72"/>
      <c r="B193" s="5" t="s">
        <v>112</v>
      </c>
      <c r="C193" s="66"/>
      <c r="D193" s="41">
        <f t="shared" si="68"/>
        <v>1962539.77</v>
      </c>
      <c r="E193" s="33"/>
      <c r="F193" s="37">
        <v>1962539.77</v>
      </c>
      <c r="G193" s="41">
        <f t="shared" si="81"/>
        <v>1952202.06</v>
      </c>
      <c r="H193" s="33"/>
      <c r="I193" s="37">
        <v>1952202.06</v>
      </c>
      <c r="J193" s="33">
        <f t="shared" si="82"/>
        <v>99.473248381611143</v>
      </c>
    </row>
    <row r="194" spans="1:10" ht="13.5" customHeight="1">
      <c r="A194" s="72"/>
      <c r="B194" s="5" t="s">
        <v>66</v>
      </c>
      <c r="C194" s="66"/>
      <c r="D194" s="41">
        <f t="shared" si="68"/>
        <v>538417.32999999996</v>
      </c>
      <c r="E194" s="33">
        <v>538417.32999999996</v>
      </c>
      <c r="F194" s="38"/>
      <c r="G194" s="41">
        <f t="shared" si="81"/>
        <v>536593.04</v>
      </c>
      <c r="H194" s="33">
        <v>536593.04</v>
      </c>
      <c r="I194" s="38"/>
      <c r="J194" s="33">
        <f t="shared" si="82"/>
        <v>99.661175467736157</v>
      </c>
    </row>
    <row r="195" spans="1:10" ht="61.5" customHeight="1">
      <c r="A195" s="73"/>
      <c r="B195" s="5" t="s">
        <v>89</v>
      </c>
      <c r="C195" s="67"/>
      <c r="D195" s="31">
        <f>SUM(D192:D194)</f>
        <v>2722957.1</v>
      </c>
      <c r="E195" s="31">
        <f t="shared" ref="E195:F195" si="83">SUM(E192:E194)</f>
        <v>760417.33</v>
      </c>
      <c r="F195" s="31">
        <f t="shared" si="83"/>
        <v>1962539.77</v>
      </c>
      <c r="G195" s="31">
        <f>SUM(G192:G194)</f>
        <v>2709602.22</v>
      </c>
      <c r="H195" s="31">
        <f t="shared" ref="H195:I195" si="84">SUM(H192:H194)</f>
        <v>757400.16</v>
      </c>
      <c r="I195" s="31">
        <f t="shared" si="84"/>
        <v>1952202.06</v>
      </c>
      <c r="J195" s="57">
        <f t="shared" si="82"/>
        <v>99.50954497226563</v>
      </c>
    </row>
    <row r="196" spans="1:10" ht="16.5" customHeight="1">
      <c r="A196" s="47" t="s">
        <v>28</v>
      </c>
      <c r="B196" s="5" t="s">
        <v>38</v>
      </c>
      <c r="C196" s="28" t="s">
        <v>249</v>
      </c>
      <c r="D196" s="26">
        <f>SUM(E196:F196)</f>
        <v>25000.02</v>
      </c>
      <c r="E196" s="26">
        <v>25000.02</v>
      </c>
      <c r="F196" s="31"/>
      <c r="G196" s="26">
        <f>SUM(H196:I196)</f>
        <v>24494.17</v>
      </c>
      <c r="H196" s="26">
        <v>24494.17</v>
      </c>
      <c r="I196" s="31"/>
      <c r="J196" s="33">
        <f t="shared" si="82"/>
        <v>97.976601618718689</v>
      </c>
    </row>
    <row r="197" spans="1:10" ht="38.25" customHeight="1">
      <c r="A197" s="52"/>
      <c r="B197" s="49" t="s">
        <v>39</v>
      </c>
      <c r="C197" s="51" t="s">
        <v>142</v>
      </c>
      <c r="D197" s="31">
        <f>SUM(E197:F197)</f>
        <v>120682</v>
      </c>
      <c r="E197" s="25">
        <f>SUM(E198:E198)</f>
        <v>0</v>
      </c>
      <c r="F197" s="25">
        <f t="shared" ref="F197" si="85">SUM(F198:F198)</f>
        <v>120682</v>
      </c>
      <c r="G197" s="31">
        <f>SUM(H197:I197)</f>
        <v>120682</v>
      </c>
      <c r="H197" s="25">
        <f>SUM(H198:H198)</f>
        <v>0</v>
      </c>
      <c r="I197" s="25">
        <f t="shared" ref="I197" si="86">SUM(I198:I198)</f>
        <v>120682</v>
      </c>
      <c r="J197" s="57">
        <f t="shared" si="82"/>
        <v>100</v>
      </c>
    </row>
    <row r="198" spans="1:10" ht="27" customHeight="1">
      <c r="A198" s="52" t="s">
        <v>22</v>
      </c>
      <c r="B198" s="4" t="s">
        <v>25</v>
      </c>
      <c r="C198" s="53" t="s">
        <v>258</v>
      </c>
      <c r="D198" s="26">
        <f>SUM(E198:F198)</f>
        <v>120682</v>
      </c>
      <c r="E198" s="27">
        <v>0</v>
      </c>
      <c r="F198" s="27">
        <v>120682</v>
      </c>
      <c r="G198" s="26">
        <f>SUM(H198:I198)</f>
        <v>120682</v>
      </c>
      <c r="H198" s="27"/>
      <c r="I198" s="27">
        <v>120682</v>
      </c>
      <c r="J198" s="33">
        <f t="shared" si="82"/>
        <v>100</v>
      </c>
    </row>
    <row r="199" spans="1:10" ht="24.75" customHeight="1">
      <c r="A199" s="16"/>
      <c r="B199" s="49" t="s">
        <v>136</v>
      </c>
      <c r="C199" s="49" t="s">
        <v>104</v>
      </c>
      <c r="D199" s="31">
        <f t="shared" si="68"/>
        <v>1135000</v>
      </c>
      <c r="E199" s="34">
        <f>SUM(E202)</f>
        <v>393050.5</v>
      </c>
      <c r="F199" s="34">
        <f>SUM(F202)</f>
        <v>741949.5</v>
      </c>
      <c r="G199" s="31">
        <f t="shared" ref="G199:G205" si="87">SUM(H199:I199)</f>
        <v>1096386.57</v>
      </c>
      <c r="H199" s="34">
        <f>SUM(H202)</f>
        <v>379678.69</v>
      </c>
      <c r="I199" s="34">
        <f>SUM(I202)</f>
        <v>716707.88</v>
      </c>
      <c r="J199" s="57">
        <f t="shared" si="82"/>
        <v>96.597935682819397</v>
      </c>
    </row>
    <row r="200" spans="1:10" ht="14.25" customHeight="1">
      <c r="A200" s="62" t="s">
        <v>22</v>
      </c>
      <c r="B200" s="4" t="s">
        <v>112</v>
      </c>
      <c r="C200" s="65" t="s">
        <v>103</v>
      </c>
      <c r="D200" s="41">
        <f t="shared" si="68"/>
        <v>741949.5</v>
      </c>
      <c r="E200" s="33"/>
      <c r="F200" s="37">
        <f>742000-50.5</f>
        <v>741949.5</v>
      </c>
      <c r="G200" s="41">
        <f t="shared" si="87"/>
        <v>716707.88</v>
      </c>
      <c r="H200" s="33"/>
      <c r="I200" s="37">
        <v>716707.88</v>
      </c>
      <c r="J200" s="33">
        <f t="shared" si="82"/>
        <v>96.597932878181055</v>
      </c>
    </row>
    <row r="201" spans="1:10" ht="13.5" customHeight="1">
      <c r="A201" s="63"/>
      <c r="B201" s="4" t="s">
        <v>66</v>
      </c>
      <c r="C201" s="66"/>
      <c r="D201" s="41">
        <f t="shared" si="68"/>
        <v>393050.5</v>
      </c>
      <c r="E201" s="33">
        <v>393050.5</v>
      </c>
      <c r="F201" s="37"/>
      <c r="G201" s="41">
        <f t="shared" si="87"/>
        <v>379678.69</v>
      </c>
      <c r="H201" s="33">
        <v>379678.69</v>
      </c>
      <c r="I201" s="37"/>
      <c r="J201" s="33">
        <f t="shared" si="82"/>
        <v>96.59794097705003</v>
      </c>
    </row>
    <row r="202" spans="1:10" ht="13.5" customHeight="1">
      <c r="A202" s="64"/>
      <c r="B202" s="42" t="s">
        <v>89</v>
      </c>
      <c r="C202" s="67"/>
      <c r="D202" s="31">
        <f t="shared" si="68"/>
        <v>1135000</v>
      </c>
      <c r="E202" s="34">
        <f>SUM(E200:E201)</f>
        <v>393050.5</v>
      </c>
      <c r="F202" s="34">
        <f>SUM(F200:F201)</f>
        <v>741949.5</v>
      </c>
      <c r="G202" s="31">
        <f t="shared" si="87"/>
        <v>1096386.57</v>
      </c>
      <c r="H202" s="34">
        <f>SUM(H200:H201)</f>
        <v>379678.69</v>
      </c>
      <c r="I202" s="34">
        <f>SUM(I200:I201)</f>
        <v>716707.88</v>
      </c>
      <c r="J202" s="34">
        <f t="shared" si="82"/>
        <v>96.597935682819397</v>
      </c>
    </row>
    <row r="203" spans="1:10" ht="27.75" customHeight="1">
      <c r="A203" s="6"/>
      <c r="B203" s="49" t="s">
        <v>57</v>
      </c>
      <c r="C203" s="49" t="s">
        <v>58</v>
      </c>
      <c r="D203" s="31">
        <f t="shared" si="68"/>
        <v>19465.599999999999</v>
      </c>
      <c r="E203" s="25">
        <f>SUM(E204:E205)</f>
        <v>9465.6</v>
      </c>
      <c r="F203" s="25">
        <f>SUM(F204:F205)</f>
        <v>10000</v>
      </c>
      <c r="G203" s="31">
        <f t="shared" si="87"/>
        <v>19465.59</v>
      </c>
      <c r="H203" s="25">
        <f>SUM(H204:H205)</f>
        <v>9465.6</v>
      </c>
      <c r="I203" s="25">
        <f>SUM(I204:I205)</f>
        <v>9999.99</v>
      </c>
      <c r="J203" s="57">
        <f t="shared" si="82"/>
        <v>99.999948627322055</v>
      </c>
    </row>
    <row r="204" spans="1:10" ht="25.5" customHeight="1">
      <c r="A204" s="6" t="s">
        <v>22</v>
      </c>
      <c r="B204" s="5" t="s">
        <v>90</v>
      </c>
      <c r="C204" s="53" t="s">
        <v>274</v>
      </c>
      <c r="D204" s="26">
        <f t="shared" si="68"/>
        <v>10750</v>
      </c>
      <c r="E204" s="33">
        <v>750</v>
      </c>
      <c r="F204" s="33">
        <v>10000</v>
      </c>
      <c r="G204" s="26">
        <f t="shared" si="87"/>
        <v>10749.99</v>
      </c>
      <c r="H204" s="33">
        <v>750</v>
      </c>
      <c r="I204" s="33">
        <v>9999.99</v>
      </c>
      <c r="J204" s="33">
        <f t="shared" si="82"/>
        <v>99.999906976744185</v>
      </c>
    </row>
    <row r="205" spans="1:10" ht="20.25" customHeight="1">
      <c r="A205" s="6" t="s">
        <v>23</v>
      </c>
      <c r="B205" s="5" t="s">
        <v>90</v>
      </c>
      <c r="C205" s="53" t="s">
        <v>191</v>
      </c>
      <c r="D205" s="26">
        <f t="shared" si="68"/>
        <v>8715.6</v>
      </c>
      <c r="E205" s="33">
        <v>8715.6</v>
      </c>
      <c r="F205" s="33"/>
      <c r="G205" s="26">
        <f t="shared" si="87"/>
        <v>8715.6</v>
      </c>
      <c r="H205" s="33">
        <v>8715.6</v>
      </c>
      <c r="I205" s="33"/>
      <c r="J205" s="33">
        <f t="shared" si="82"/>
        <v>100</v>
      </c>
    </row>
    <row r="206" spans="1:10" ht="22.5" customHeight="1">
      <c r="A206" s="6"/>
      <c r="B206" s="49" t="s">
        <v>201</v>
      </c>
      <c r="C206" s="49" t="s">
        <v>202</v>
      </c>
      <c r="D206" s="31">
        <f>SUM(E206:F206)</f>
        <v>34601</v>
      </c>
      <c r="E206" s="31">
        <f t="shared" ref="E206" si="88">SUM(E207)</f>
        <v>34601</v>
      </c>
      <c r="F206" s="31"/>
      <c r="G206" s="31">
        <f>SUM(H206:I206)</f>
        <v>34600.36</v>
      </c>
      <c r="H206" s="31">
        <f t="shared" ref="H206" si="89">SUM(H207)</f>
        <v>34600.36</v>
      </c>
      <c r="I206" s="31"/>
      <c r="J206" s="33">
        <f t="shared" si="82"/>
        <v>99.998150342475654</v>
      </c>
    </row>
    <row r="207" spans="1:10" ht="15.75" customHeight="1">
      <c r="A207" s="6"/>
      <c r="B207" s="5" t="s">
        <v>25</v>
      </c>
      <c r="C207" s="53" t="s">
        <v>203</v>
      </c>
      <c r="D207" s="26">
        <f>SUM(E207:F207)</f>
        <v>34601</v>
      </c>
      <c r="E207" s="33">
        <v>34601</v>
      </c>
      <c r="F207" s="33"/>
      <c r="G207" s="26">
        <f>SUM(H207:I207)</f>
        <v>34600.36</v>
      </c>
      <c r="H207" s="33">
        <v>34600.36</v>
      </c>
      <c r="I207" s="33"/>
      <c r="J207" s="33">
        <f t="shared" si="82"/>
        <v>99.998150342475654</v>
      </c>
    </row>
    <row r="208" spans="1:10" ht="25.5" customHeight="1">
      <c r="A208" s="52"/>
      <c r="B208" s="49" t="s">
        <v>55</v>
      </c>
      <c r="C208" s="51" t="s">
        <v>151</v>
      </c>
      <c r="D208" s="31">
        <f t="shared" si="68"/>
        <v>1041390.93</v>
      </c>
      <c r="E208" s="25">
        <f>SUM(E209:E213)</f>
        <v>1041390.93</v>
      </c>
      <c r="F208" s="25">
        <f t="shared" ref="F208" si="90">SUM(F209:F211)</f>
        <v>0</v>
      </c>
      <c r="G208" s="31">
        <f t="shared" ref="G208:G215" si="91">SUM(H208:I208)</f>
        <v>1036401.18</v>
      </c>
      <c r="H208" s="25">
        <f>SUM(H209:H213)</f>
        <v>1036401.18</v>
      </c>
      <c r="I208" s="25">
        <f t="shared" ref="I208" si="92">SUM(I209:I211)</f>
        <v>0</v>
      </c>
      <c r="J208" s="57">
        <f t="shared" si="82"/>
        <v>99.520857167442387</v>
      </c>
    </row>
    <row r="209" spans="1:10" ht="17.25" customHeight="1">
      <c r="A209" s="52" t="s">
        <v>22</v>
      </c>
      <c r="B209" s="4" t="s">
        <v>25</v>
      </c>
      <c r="C209" s="53" t="s">
        <v>152</v>
      </c>
      <c r="D209" s="41">
        <f t="shared" si="68"/>
        <v>20000</v>
      </c>
      <c r="E209" s="33">
        <v>20000</v>
      </c>
      <c r="F209" s="38"/>
      <c r="G209" s="41">
        <f t="shared" si="91"/>
        <v>19962.900000000001</v>
      </c>
      <c r="H209" s="33">
        <v>19962.900000000001</v>
      </c>
      <c r="I209" s="38"/>
      <c r="J209" s="33">
        <f t="shared" si="82"/>
        <v>99.81450000000001</v>
      </c>
    </row>
    <row r="210" spans="1:10" ht="35.25" customHeight="1">
      <c r="A210" s="52" t="s">
        <v>23</v>
      </c>
      <c r="B210" s="5" t="s">
        <v>82</v>
      </c>
      <c r="C210" s="53" t="s">
        <v>134</v>
      </c>
      <c r="D210" s="41">
        <f t="shared" si="68"/>
        <v>952960.93</v>
      </c>
      <c r="E210" s="33">
        <v>952960.93</v>
      </c>
      <c r="F210" s="38"/>
      <c r="G210" s="41">
        <f t="shared" si="91"/>
        <v>948009.54</v>
      </c>
      <c r="H210" s="33">
        <v>948009.54</v>
      </c>
      <c r="I210" s="38"/>
      <c r="J210" s="33">
        <f t="shared" si="82"/>
        <v>99.480420461728698</v>
      </c>
    </row>
    <row r="211" spans="1:10" ht="25.5" customHeight="1">
      <c r="A211" s="52" t="s">
        <v>24</v>
      </c>
      <c r="B211" s="5" t="s">
        <v>82</v>
      </c>
      <c r="C211" s="53" t="s">
        <v>205</v>
      </c>
      <c r="D211" s="41">
        <f t="shared" si="68"/>
        <v>30750</v>
      </c>
      <c r="E211" s="33">
        <v>30750</v>
      </c>
      <c r="F211" s="38"/>
      <c r="G211" s="41">
        <f t="shared" si="91"/>
        <v>30750</v>
      </c>
      <c r="H211" s="33">
        <v>30750</v>
      </c>
      <c r="I211" s="38"/>
      <c r="J211" s="33">
        <f t="shared" si="82"/>
        <v>100</v>
      </c>
    </row>
    <row r="212" spans="1:10" ht="15.75" customHeight="1">
      <c r="A212" s="52" t="s">
        <v>26</v>
      </c>
      <c r="B212" s="5" t="s">
        <v>90</v>
      </c>
      <c r="C212" s="53" t="s">
        <v>230</v>
      </c>
      <c r="D212" s="41">
        <f t="shared" si="68"/>
        <v>7680</v>
      </c>
      <c r="E212" s="33">
        <v>7680</v>
      </c>
      <c r="F212" s="38"/>
      <c r="G212" s="41">
        <f t="shared" si="91"/>
        <v>7679.04</v>
      </c>
      <c r="H212" s="33">
        <v>7679.04</v>
      </c>
      <c r="I212" s="38"/>
      <c r="J212" s="33">
        <f t="shared" si="82"/>
        <v>99.987499999999997</v>
      </c>
    </row>
    <row r="213" spans="1:10" ht="25.5" customHeight="1">
      <c r="A213" s="52" t="s">
        <v>27</v>
      </c>
      <c r="B213" s="5" t="s">
        <v>82</v>
      </c>
      <c r="C213" s="53" t="s">
        <v>224</v>
      </c>
      <c r="D213" s="41">
        <f t="shared" si="68"/>
        <v>30000</v>
      </c>
      <c r="E213" s="33">
        <v>30000</v>
      </c>
      <c r="F213" s="38"/>
      <c r="G213" s="41">
        <f t="shared" si="91"/>
        <v>29999.7</v>
      </c>
      <c r="H213" s="33">
        <v>29999.7</v>
      </c>
      <c r="I213" s="38"/>
      <c r="J213" s="33">
        <f t="shared" si="82"/>
        <v>99.999000000000009</v>
      </c>
    </row>
    <row r="214" spans="1:10" ht="27" customHeight="1">
      <c r="A214" s="52"/>
      <c r="B214" s="49" t="s">
        <v>61</v>
      </c>
      <c r="C214" s="51" t="s">
        <v>78</v>
      </c>
      <c r="D214" s="31">
        <f t="shared" si="68"/>
        <v>100000</v>
      </c>
      <c r="E214" s="25">
        <f>SUM(E215:E215)</f>
        <v>100000</v>
      </c>
      <c r="F214" s="38"/>
      <c r="G214" s="31">
        <f t="shared" si="91"/>
        <v>100000</v>
      </c>
      <c r="H214" s="25">
        <f>SUM(H215:H215)</f>
        <v>100000</v>
      </c>
      <c r="I214" s="38"/>
      <c r="J214" s="57">
        <f t="shared" si="82"/>
        <v>100</v>
      </c>
    </row>
    <row r="215" spans="1:10" ht="24" customHeight="1">
      <c r="A215" s="52" t="s">
        <v>22</v>
      </c>
      <c r="B215" s="4" t="s">
        <v>40</v>
      </c>
      <c r="C215" s="10" t="s">
        <v>62</v>
      </c>
      <c r="D215" s="41">
        <f t="shared" si="68"/>
        <v>100000</v>
      </c>
      <c r="E215" s="33">
        <v>100000</v>
      </c>
      <c r="F215" s="38"/>
      <c r="G215" s="41">
        <f t="shared" si="91"/>
        <v>100000</v>
      </c>
      <c r="H215" s="33">
        <v>100000</v>
      </c>
      <c r="I215" s="38"/>
      <c r="J215" s="33">
        <f t="shared" si="82"/>
        <v>100</v>
      </c>
    </row>
    <row r="216" spans="1:10" ht="25.5" customHeight="1">
      <c r="A216" s="52"/>
      <c r="B216" s="60" t="s">
        <v>287</v>
      </c>
      <c r="C216" s="51" t="s">
        <v>269</v>
      </c>
      <c r="D216" s="31">
        <f>SUM(E216:F216)</f>
        <v>4046</v>
      </c>
      <c r="E216" s="34">
        <f>E217</f>
        <v>4046</v>
      </c>
      <c r="F216" s="34">
        <f t="shared" ref="F216" si="93">F217</f>
        <v>0</v>
      </c>
      <c r="G216" s="31">
        <f>SUM(H216:I216)</f>
        <v>4045.01</v>
      </c>
      <c r="H216" s="34">
        <f>H217</f>
        <v>4045.01</v>
      </c>
      <c r="I216" s="34">
        <f t="shared" ref="I216" si="94">I217</f>
        <v>0</v>
      </c>
      <c r="J216" s="57">
        <f t="shared" si="82"/>
        <v>99.975531389026202</v>
      </c>
    </row>
    <row r="217" spans="1:10" ht="15" customHeight="1">
      <c r="A217" s="52" t="s">
        <v>22</v>
      </c>
      <c r="B217" s="5" t="s">
        <v>90</v>
      </c>
      <c r="C217" s="53" t="s">
        <v>270</v>
      </c>
      <c r="D217" s="41">
        <f>SUM(E217:F217)</f>
        <v>4046</v>
      </c>
      <c r="E217" s="33">
        <v>4046</v>
      </c>
      <c r="F217" s="38"/>
      <c r="G217" s="41">
        <f>SUM(H217:I217)</f>
        <v>4045.01</v>
      </c>
      <c r="H217" s="33">
        <v>4045.01</v>
      </c>
      <c r="I217" s="38"/>
      <c r="J217" s="33">
        <f t="shared" si="82"/>
        <v>99.975531389026202</v>
      </c>
    </row>
    <row r="218" spans="1:10" ht="22.5" customHeight="1">
      <c r="A218" s="52"/>
      <c r="B218" s="60" t="s">
        <v>288</v>
      </c>
      <c r="C218" s="46" t="s">
        <v>250</v>
      </c>
      <c r="D218" s="31">
        <f t="shared" si="68"/>
        <v>82000</v>
      </c>
      <c r="E218" s="34">
        <f>E219</f>
        <v>82000</v>
      </c>
      <c r="F218" s="34">
        <f t="shared" ref="F218" si="95">F219</f>
        <v>0</v>
      </c>
      <c r="G218" s="31">
        <f t="shared" ref="G218:G219" si="96">SUM(H218:I218)</f>
        <v>80853.820000000007</v>
      </c>
      <c r="H218" s="34">
        <f>H219</f>
        <v>80853.820000000007</v>
      </c>
      <c r="I218" s="34">
        <f t="shared" ref="I218" si="97">I219</f>
        <v>0</v>
      </c>
      <c r="J218" s="57">
        <f t="shared" si="82"/>
        <v>98.602219512195134</v>
      </c>
    </row>
    <row r="219" spans="1:10" ht="18" customHeight="1">
      <c r="A219" s="52" t="s">
        <v>22</v>
      </c>
      <c r="B219" s="5" t="s">
        <v>82</v>
      </c>
      <c r="C219" s="10" t="s">
        <v>251</v>
      </c>
      <c r="D219" s="41">
        <f t="shared" si="68"/>
        <v>82000</v>
      </c>
      <c r="E219" s="33">
        <v>82000</v>
      </c>
      <c r="F219" s="38"/>
      <c r="G219" s="41">
        <f t="shared" si="96"/>
        <v>80853.820000000007</v>
      </c>
      <c r="H219" s="33">
        <v>80853.820000000007</v>
      </c>
      <c r="I219" s="38"/>
      <c r="J219" s="33">
        <f t="shared" si="82"/>
        <v>98.602219512195134</v>
      </c>
    </row>
    <row r="220" spans="1:10" ht="24" customHeight="1">
      <c r="A220" s="52"/>
      <c r="B220" s="60" t="s">
        <v>225</v>
      </c>
      <c r="C220" s="46" t="s">
        <v>226</v>
      </c>
      <c r="D220" s="31">
        <f>SUM(E220:F220)</f>
        <v>6975</v>
      </c>
      <c r="E220" s="34">
        <f>SUM(E221)</f>
        <v>6975</v>
      </c>
      <c r="F220" s="34">
        <f t="shared" ref="F220" si="98">SUM(F221)</f>
        <v>0</v>
      </c>
      <c r="G220" s="31">
        <f>SUM(H220:I220)</f>
        <v>6974.1</v>
      </c>
      <c r="H220" s="34">
        <f>SUM(H221)</f>
        <v>6974.1</v>
      </c>
      <c r="I220" s="34">
        <f t="shared" ref="I220" si="99">SUM(I221)</f>
        <v>0</v>
      </c>
      <c r="J220" s="57">
        <f t="shared" si="82"/>
        <v>99.987096774193546</v>
      </c>
    </row>
    <row r="221" spans="1:10" ht="24" customHeight="1">
      <c r="A221" s="52" t="s">
        <v>22</v>
      </c>
      <c r="B221" s="4" t="s">
        <v>90</v>
      </c>
      <c r="C221" s="10" t="s">
        <v>227</v>
      </c>
      <c r="D221" s="41">
        <f>SUM(E221:F221)</f>
        <v>6975</v>
      </c>
      <c r="E221" s="33">
        <v>6975</v>
      </c>
      <c r="F221" s="38"/>
      <c r="G221" s="41">
        <f>SUM(H221:I221)</f>
        <v>6974.1</v>
      </c>
      <c r="H221" s="33">
        <v>6974.1</v>
      </c>
      <c r="I221" s="38"/>
      <c r="J221" s="33">
        <f t="shared" si="82"/>
        <v>99.987096774193546</v>
      </c>
    </row>
    <row r="222" spans="1:10" ht="29.25" customHeight="1">
      <c r="A222" s="51"/>
      <c r="B222" s="49" t="s">
        <v>37</v>
      </c>
      <c r="C222" s="51" t="s">
        <v>88</v>
      </c>
      <c r="D222" s="31">
        <f t="shared" si="68"/>
        <v>69858</v>
      </c>
      <c r="E222" s="25">
        <f>SUM(E223:E225)</f>
        <v>27223</v>
      </c>
      <c r="F222" s="25">
        <f t="shared" ref="F222" si="100">SUM(F223:F225)</f>
        <v>42635</v>
      </c>
      <c r="G222" s="31">
        <f t="shared" ref="G222:G224" si="101">SUM(H222:I222)</f>
        <v>68857.489999999991</v>
      </c>
      <c r="H222" s="25">
        <f>SUM(H223:H225)</f>
        <v>26222.489999999998</v>
      </c>
      <c r="I222" s="25">
        <f t="shared" ref="I222" si="102">SUM(I223:I225)</f>
        <v>42635</v>
      </c>
      <c r="J222" s="57">
        <f t="shared" si="82"/>
        <v>98.567794669186043</v>
      </c>
    </row>
    <row r="223" spans="1:10" ht="25.5" customHeight="1">
      <c r="A223" s="22" t="s">
        <v>22</v>
      </c>
      <c r="B223" s="5" t="s">
        <v>82</v>
      </c>
      <c r="C223" s="53" t="s">
        <v>135</v>
      </c>
      <c r="D223" s="26">
        <f t="shared" si="68"/>
        <v>1000</v>
      </c>
      <c r="E223" s="32">
        <v>1000</v>
      </c>
      <c r="F223" s="37"/>
      <c r="G223" s="26">
        <f t="shared" si="101"/>
        <v>0</v>
      </c>
      <c r="H223" s="32">
        <v>0</v>
      </c>
      <c r="I223" s="37"/>
      <c r="J223" s="33">
        <f t="shared" si="82"/>
        <v>0</v>
      </c>
    </row>
    <row r="224" spans="1:10" ht="30" customHeight="1">
      <c r="A224" s="22" t="s">
        <v>23</v>
      </c>
      <c r="B224" s="5" t="s">
        <v>82</v>
      </c>
      <c r="C224" s="59" t="s">
        <v>286</v>
      </c>
      <c r="D224" s="26">
        <f t="shared" si="68"/>
        <v>53360</v>
      </c>
      <c r="E224" s="32">
        <v>10725</v>
      </c>
      <c r="F224" s="27">
        <v>42635</v>
      </c>
      <c r="G224" s="26">
        <f t="shared" si="101"/>
        <v>53359.49</v>
      </c>
      <c r="H224" s="32">
        <v>10724.49</v>
      </c>
      <c r="I224" s="27">
        <v>42635</v>
      </c>
      <c r="J224" s="33">
        <f t="shared" si="82"/>
        <v>99.99904422788606</v>
      </c>
    </row>
    <row r="225" spans="1:10" ht="35.25" customHeight="1">
      <c r="A225" s="22" t="s">
        <v>24</v>
      </c>
      <c r="B225" s="5" t="s">
        <v>82</v>
      </c>
      <c r="C225" s="59" t="s">
        <v>206</v>
      </c>
      <c r="D225" s="26">
        <f>SUM(E225:F225)</f>
        <v>15498</v>
      </c>
      <c r="E225" s="32">
        <v>15498</v>
      </c>
      <c r="F225" s="37"/>
      <c r="G225" s="26">
        <f>SUM(H225:I225)</f>
        <v>15498</v>
      </c>
      <c r="H225" s="32">
        <v>15498</v>
      </c>
      <c r="I225" s="37"/>
      <c r="J225" s="33">
        <f t="shared" si="82"/>
        <v>100</v>
      </c>
    </row>
    <row r="226" spans="1:10" ht="23.25" customHeight="1">
      <c r="A226" s="51"/>
      <c r="B226" s="49" t="s">
        <v>106</v>
      </c>
      <c r="C226" s="49" t="s">
        <v>111</v>
      </c>
      <c r="D226" s="31">
        <f t="shared" si="68"/>
        <v>29450</v>
      </c>
      <c r="E226" s="30">
        <f>SUM(E227)</f>
        <v>29450</v>
      </c>
      <c r="F226" s="38"/>
      <c r="G226" s="31">
        <f t="shared" ref="G226:G227" si="103">SUM(H226:I226)</f>
        <v>29450</v>
      </c>
      <c r="H226" s="30">
        <f>SUM(H227)</f>
        <v>29450</v>
      </c>
      <c r="I226" s="38"/>
      <c r="J226" s="33">
        <f t="shared" si="82"/>
        <v>100</v>
      </c>
    </row>
    <row r="227" spans="1:10" ht="24.75" customHeight="1">
      <c r="A227" s="52" t="s">
        <v>22</v>
      </c>
      <c r="B227" s="4" t="s">
        <v>93</v>
      </c>
      <c r="C227" s="53" t="s">
        <v>266</v>
      </c>
      <c r="D227" s="41">
        <f t="shared" si="68"/>
        <v>29450</v>
      </c>
      <c r="E227" s="32">
        <v>29450</v>
      </c>
      <c r="F227" s="38"/>
      <c r="G227" s="41">
        <f t="shared" si="103"/>
        <v>29450</v>
      </c>
      <c r="H227" s="32">
        <v>29450</v>
      </c>
      <c r="I227" s="38"/>
      <c r="J227" s="33">
        <f t="shared" si="82"/>
        <v>100</v>
      </c>
    </row>
    <row r="228" spans="1:10" ht="24.75" customHeight="1">
      <c r="A228" s="52"/>
      <c r="B228" s="49" t="s">
        <v>192</v>
      </c>
      <c r="C228" s="49" t="s">
        <v>193</v>
      </c>
      <c r="D228" s="31">
        <f>SUM(E228:F228)</f>
        <v>15000</v>
      </c>
      <c r="E228" s="30">
        <f>E229+E230</f>
        <v>15000</v>
      </c>
      <c r="F228" s="30">
        <f>F229+F230</f>
        <v>0</v>
      </c>
      <c r="G228" s="31">
        <f>SUM(H228:I228)</f>
        <v>15000</v>
      </c>
      <c r="H228" s="30">
        <f>H229+H230</f>
        <v>15000</v>
      </c>
      <c r="I228" s="30">
        <f>I229+I230</f>
        <v>0</v>
      </c>
      <c r="J228" s="57">
        <f t="shared" si="82"/>
        <v>100</v>
      </c>
    </row>
    <row r="229" spans="1:10" ht="15.75" customHeight="1">
      <c r="A229" s="52" t="s">
        <v>22</v>
      </c>
      <c r="B229" s="4" t="s">
        <v>93</v>
      </c>
      <c r="C229" s="53" t="s">
        <v>194</v>
      </c>
      <c r="D229" s="41">
        <f>SUM(E229:F229)</f>
        <v>2675.66</v>
      </c>
      <c r="E229" s="32">
        <v>2675.66</v>
      </c>
      <c r="F229" s="38"/>
      <c r="G229" s="41">
        <f>SUM(H229:I229)</f>
        <v>2675.66</v>
      </c>
      <c r="H229" s="32">
        <v>2675.66</v>
      </c>
      <c r="I229" s="38"/>
      <c r="J229" s="33">
        <f t="shared" si="82"/>
        <v>100</v>
      </c>
    </row>
    <row r="230" spans="1:10" ht="27" customHeight="1">
      <c r="A230" s="52" t="s">
        <v>23</v>
      </c>
      <c r="B230" s="4" t="s">
        <v>93</v>
      </c>
      <c r="C230" s="53" t="s">
        <v>265</v>
      </c>
      <c r="D230" s="41">
        <f>SUM(E230:F230)</f>
        <v>12324.34</v>
      </c>
      <c r="E230" s="32">
        <v>12324.34</v>
      </c>
      <c r="F230" s="38"/>
      <c r="G230" s="41">
        <f>SUM(H230:I230)</f>
        <v>12324.34</v>
      </c>
      <c r="H230" s="32">
        <v>12324.34</v>
      </c>
      <c r="I230" s="38"/>
      <c r="J230" s="33">
        <f t="shared" si="82"/>
        <v>100</v>
      </c>
    </row>
    <row r="231" spans="1:10" ht="11.25" customHeight="1"/>
    <row r="232" spans="1:10" ht="21.75" customHeight="1"/>
    <row r="244" spans="2:57" s="20" customFormat="1">
      <c r="B244" s="8"/>
      <c r="C244" s="21"/>
      <c r="F244" s="39"/>
      <c r="I244" s="3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</row>
    <row r="245" spans="2:57" s="20" customFormat="1">
      <c r="B245" s="8"/>
      <c r="C245" s="21"/>
      <c r="F245" s="39"/>
      <c r="I245" s="3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</row>
    <row r="246" spans="2:57" s="20" customFormat="1">
      <c r="B246" s="8"/>
      <c r="C246" s="21"/>
      <c r="D246" s="19"/>
      <c r="E246" s="19"/>
      <c r="F246" s="39"/>
      <c r="G246" s="19"/>
      <c r="H246" s="19"/>
      <c r="I246" s="3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</row>
    <row r="247" spans="2:57" s="20" customFormat="1">
      <c r="B247" s="8"/>
      <c r="C247" s="21"/>
      <c r="D247" s="19"/>
      <c r="E247" s="19"/>
      <c r="F247" s="39"/>
      <c r="G247" s="19"/>
      <c r="H247" s="19"/>
      <c r="I247" s="3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</row>
    <row r="248" spans="2:57" s="20" customFormat="1">
      <c r="B248" s="8"/>
      <c r="C248" s="21"/>
      <c r="D248" s="19"/>
      <c r="E248" s="19"/>
      <c r="F248" s="39"/>
      <c r="G248" s="19"/>
      <c r="H248" s="19"/>
      <c r="I248" s="3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</row>
    <row r="249" spans="2:57" s="20" customFormat="1">
      <c r="B249" s="8"/>
      <c r="C249" s="21"/>
      <c r="D249" s="19"/>
      <c r="E249" s="19"/>
      <c r="F249" s="39"/>
      <c r="G249" s="19"/>
      <c r="H249" s="19"/>
      <c r="I249" s="3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</row>
    <row r="250" spans="2:57" s="20" customFormat="1">
      <c r="B250" s="8"/>
      <c r="C250" s="21"/>
      <c r="D250" s="19"/>
      <c r="E250" s="11"/>
      <c r="F250" s="39"/>
      <c r="G250" s="19"/>
      <c r="H250" s="11"/>
      <c r="I250" s="3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</row>
    <row r="251" spans="2:57" s="20" customFormat="1">
      <c r="B251" s="8"/>
      <c r="C251" s="21"/>
      <c r="D251" s="19"/>
      <c r="E251" s="23"/>
      <c r="F251" s="39"/>
      <c r="G251" s="19"/>
      <c r="H251" s="23"/>
      <c r="I251" s="3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</row>
    <row r="252" spans="2:57" s="20" customFormat="1">
      <c r="B252" s="8"/>
      <c r="C252" s="21"/>
      <c r="D252" s="19"/>
      <c r="E252" s="23"/>
      <c r="F252" s="39"/>
      <c r="G252" s="19"/>
      <c r="H252" s="23"/>
      <c r="I252" s="3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</row>
    <row r="253" spans="2:57" s="20" customFormat="1">
      <c r="B253" s="8"/>
      <c r="C253" s="21"/>
      <c r="D253" s="19"/>
      <c r="E253" s="23"/>
      <c r="F253" s="39"/>
      <c r="G253" s="19"/>
      <c r="H253" s="23"/>
      <c r="I253" s="3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</row>
    <row r="254" spans="2:57" s="20" customFormat="1">
      <c r="B254" s="8"/>
      <c r="C254" s="21"/>
      <c r="D254" s="19"/>
      <c r="E254" s="19"/>
      <c r="F254" s="39"/>
      <c r="G254" s="19"/>
      <c r="H254" s="19"/>
      <c r="I254" s="3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</row>
    <row r="255" spans="2:57" s="20" customFormat="1">
      <c r="B255" s="8"/>
      <c r="C255" s="21"/>
      <c r="D255" s="19"/>
      <c r="E255" s="19"/>
      <c r="F255" s="39"/>
      <c r="G255" s="19"/>
      <c r="H255" s="19"/>
      <c r="I255" s="3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</row>
    <row r="256" spans="2:57" s="20" customFormat="1">
      <c r="B256" s="8"/>
      <c r="C256" s="21"/>
      <c r="D256" s="19"/>
      <c r="E256" s="19"/>
      <c r="F256" s="39"/>
      <c r="G256" s="19"/>
      <c r="H256" s="19"/>
      <c r="I256" s="3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</row>
    <row r="257" spans="2:57" s="20" customFormat="1">
      <c r="B257" s="8"/>
      <c r="C257" s="21"/>
      <c r="D257" s="19"/>
      <c r="E257" s="19"/>
      <c r="F257" s="39"/>
      <c r="G257" s="19"/>
      <c r="H257" s="19"/>
      <c r="I257" s="3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</row>
    <row r="258" spans="2:57" s="20" customFormat="1">
      <c r="B258" s="8"/>
      <c r="C258" s="21"/>
      <c r="D258" s="19"/>
      <c r="E258" s="19"/>
      <c r="F258" s="39"/>
      <c r="G258" s="19"/>
      <c r="H258" s="19"/>
      <c r="I258" s="3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</row>
    <row r="259" spans="2:57" s="20" customFormat="1">
      <c r="B259" s="8"/>
      <c r="C259" s="21"/>
      <c r="D259" s="19"/>
      <c r="E259" s="19"/>
      <c r="F259" s="39"/>
      <c r="G259" s="19"/>
      <c r="H259" s="19"/>
      <c r="I259" s="3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</row>
    <row r="260" spans="2:57" s="20" customFormat="1">
      <c r="B260" s="8"/>
      <c r="C260" s="21"/>
      <c r="D260" s="19"/>
      <c r="E260" s="19"/>
      <c r="F260" s="39"/>
      <c r="G260" s="19"/>
      <c r="H260" s="19"/>
      <c r="I260" s="3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</row>
    <row r="261" spans="2:57" s="20" customFormat="1">
      <c r="B261" s="8"/>
      <c r="C261" s="21"/>
      <c r="D261" s="19"/>
      <c r="E261" s="19"/>
      <c r="F261" s="39"/>
      <c r="G261" s="19"/>
      <c r="H261" s="19"/>
      <c r="I261" s="3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</row>
    <row r="262" spans="2:57" s="20" customFormat="1">
      <c r="B262" s="8"/>
      <c r="C262" s="21"/>
      <c r="D262" s="19"/>
      <c r="E262" s="19"/>
      <c r="F262" s="39"/>
      <c r="G262" s="19"/>
      <c r="H262" s="19"/>
      <c r="I262" s="3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</row>
    <row r="263" spans="2:57" s="20" customFormat="1">
      <c r="B263" s="8"/>
      <c r="C263" s="21"/>
      <c r="D263" s="19"/>
      <c r="E263" s="19"/>
      <c r="F263" s="39"/>
      <c r="G263" s="19"/>
      <c r="H263" s="19"/>
      <c r="I263" s="3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</row>
    <row r="264" spans="2:57" s="20" customFormat="1">
      <c r="B264" s="8"/>
      <c r="C264" s="21"/>
      <c r="F264" s="39"/>
      <c r="I264" s="3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</row>
    <row r="265" spans="2:57" s="20" customFormat="1">
      <c r="B265" s="8"/>
      <c r="C265" s="21"/>
      <c r="F265" s="39"/>
      <c r="I265" s="3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</row>
    <row r="266" spans="2:57" s="20" customFormat="1">
      <c r="B266" s="8"/>
      <c r="C266" s="21"/>
      <c r="F266" s="39"/>
      <c r="I266" s="3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</row>
    <row r="267" spans="2:57" s="20" customFormat="1">
      <c r="B267" s="8"/>
      <c r="C267" s="21"/>
      <c r="F267" s="39"/>
      <c r="I267" s="3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</row>
    <row r="268" spans="2:57" s="20" customFormat="1">
      <c r="B268" s="8"/>
      <c r="C268" s="21"/>
      <c r="F268" s="39"/>
      <c r="I268" s="3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</row>
    <row r="269" spans="2:57" s="20" customFormat="1">
      <c r="B269" s="8"/>
      <c r="C269" s="21"/>
      <c r="F269" s="39"/>
      <c r="I269" s="3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</row>
    <row r="270" spans="2:57" s="20" customFormat="1">
      <c r="B270" s="8"/>
      <c r="C270" s="21"/>
      <c r="F270" s="39"/>
      <c r="I270" s="3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</row>
    <row r="271" spans="2:57" s="20" customFormat="1">
      <c r="B271" s="8"/>
      <c r="C271" s="21"/>
      <c r="F271" s="39"/>
      <c r="I271" s="3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</row>
    <row r="272" spans="2:57" s="20" customFormat="1">
      <c r="B272" s="8"/>
      <c r="C272" s="21"/>
      <c r="F272" s="39"/>
      <c r="I272" s="3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</row>
    <row r="273" spans="2:57" s="20" customFormat="1">
      <c r="B273" s="8"/>
      <c r="C273" s="21"/>
      <c r="F273" s="39"/>
      <c r="I273" s="3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</row>
    <row r="274" spans="2:57" s="20" customFormat="1">
      <c r="B274" s="8"/>
      <c r="C274" s="21"/>
      <c r="F274" s="39"/>
      <c r="I274" s="3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</row>
  </sheetData>
  <mergeCells count="20">
    <mergeCell ref="J4:J5"/>
    <mergeCell ref="A2:J2"/>
    <mergeCell ref="A192:A195"/>
    <mergeCell ref="C192:C195"/>
    <mergeCell ref="A1:J1"/>
    <mergeCell ref="A200:A202"/>
    <mergeCell ref="C200:C202"/>
    <mergeCell ref="G4:I4"/>
    <mergeCell ref="A142:A145"/>
    <mergeCell ref="C142:C145"/>
    <mergeCell ref="A158:A161"/>
    <mergeCell ref="C158:C161"/>
    <mergeCell ref="A135:A138"/>
    <mergeCell ref="C135:C138"/>
    <mergeCell ref="A4:A5"/>
    <mergeCell ref="B4:B5"/>
    <mergeCell ref="C4:C5"/>
    <mergeCell ref="D4:F4"/>
    <mergeCell ref="A98:A101"/>
    <mergeCell ref="C98:C101"/>
  </mergeCells>
  <pageMargins left="0.70866141732283472" right="0.70866141732283472" top="0.55118110236220474" bottom="0.55118110236220474" header="0.31496062992125984" footer="0.31496062992125984"/>
  <pageSetup paperSize="9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>UM Piotrków Tryb.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4-0259</dc:creator>
  <cp:lastModifiedBy>UM w Piotrkowie Tryb.</cp:lastModifiedBy>
  <cp:lastPrinted>2012-03-28T06:39:00Z</cp:lastPrinted>
  <dcterms:created xsi:type="dcterms:W3CDTF">2005-10-17T13:09:06Z</dcterms:created>
  <dcterms:modified xsi:type="dcterms:W3CDTF">2012-03-30T09:56:28Z</dcterms:modified>
</cp:coreProperties>
</file>