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70" activeTab="0"/>
  </bookViews>
  <sheets>
    <sheet name="26.10." sheetId="1" r:id="rId1"/>
  </sheets>
  <definedNames>
    <definedName name="_xlnm.Print_Titles" localSheetId="0">'26.10.'!$7:$9</definedName>
  </definedNames>
  <calcPr fullCalcOnLoad="1"/>
</workbook>
</file>

<file path=xl/comments1.xml><?xml version="1.0" encoding="utf-8"?>
<comments xmlns="http://schemas.openxmlformats.org/spreadsheetml/2006/main">
  <authors>
    <author>AJG</author>
    <author>Adam Głębski</author>
  </authors>
  <commentList>
    <comment ref="B7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1
ujęto wszystkie rodzaje przedsięwzięć jakie określono w art. 226 ust. 4</t>
        </r>
      </text>
    </comment>
    <comment ref="C7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2</t>
        </r>
      </text>
    </comment>
    <comment ref="H7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art.226 ust 3 pkt 3</t>
        </r>
      </text>
    </comment>
    <comment ref="J7" authorId="1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art.226 ust 3 pkt 4 limit wydatków w poszczególnych latach</t>
        </r>
      </text>
    </comment>
    <comment ref="AD7" authorId="1">
      <text>
        <r>
          <rPr>
            <b/>
            <sz val="8"/>
            <rFont val="Tahoma"/>
            <family val="2"/>
          </rPr>
          <t>Adam Głębski:</t>
        </r>
        <r>
          <rPr>
            <sz val="8"/>
            <rFont val="Tahoma"/>
            <family val="2"/>
          </rPr>
          <t xml:space="preserve">
limit z art. 226 ust. 3 pkt 5</t>
        </r>
      </text>
    </comment>
    <comment ref="J8" authorId="0">
      <text>
        <r>
          <rPr>
            <b/>
            <sz val="8"/>
            <rFont val="Tahoma"/>
            <family val="2"/>
          </rPr>
          <t>AJG:</t>
        </r>
        <r>
          <rPr>
            <sz val="8"/>
            <rFont val="Tahoma"/>
            <family val="2"/>
          </rPr>
          <t xml:space="preserve">
Kwoty planu powinny być zgodne z planem wydatków w projekcie budżetu</t>
        </r>
      </text>
    </comment>
  </commentList>
</comments>
</file>

<file path=xl/sharedStrings.xml><?xml version="1.0" encoding="utf-8"?>
<sst xmlns="http://schemas.openxmlformats.org/spreadsheetml/2006/main" count="186" uniqueCount="128">
  <si>
    <t>x</t>
  </si>
  <si>
    <t>Lp</t>
  </si>
  <si>
    <t>jednostka odpowiedzialna</t>
  </si>
  <si>
    <t>łączne nakłady finansowe</t>
  </si>
  <si>
    <t>wydatki poniesione w latach poprzednich</t>
  </si>
  <si>
    <t>limity wydatków w poszczególnych latach (wszystkie lata)</t>
  </si>
  <si>
    <t>Limit zobowiązań</t>
  </si>
  <si>
    <t>dział</t>
  </si>
  <si>
    <t>Rozdz.</t>
  </si>
  <si>
    <t>Umowa 1 ogółem</t>
  </si>
  <si>
    <t>Umowa 2 ogółem</t>
  </si>
  <si>
    <t>Urząd Miasta</t>
  </si>
  <si>
    <t xml:space="preserve">Miejski Ośrodek Pomocy Rodzinie </t>
  </si>
  <si>
    <t xml:space="preserve">Miejski Zarząd Dróg i Komunikacji </t>
  </si>
  <si>
    <t>Gimnazjum Nr 5</t>
  </si>
  <si>
    <t>Miejski Żłobek Dzienny</t>
  </si>
  <si>
    <t>Pracownia Planowania Przestrzennego</t>
  </si>
  <si>
    <t xml:space="preserve">Dom Pomocy Społecznej </t>
  </si>
  <si>
    <t>Komenda Miejska Państwowej Straży Pożarnej</t>
  </si>
  <si>
    <t>Zespoł Szkół Ponadgimnazjalnych Nr 2</t>
  </si>
  <si>
    <t>Zespoł Szkół Ponadgimnazjalnych Nr 4</t>
  </si>
  <si>
    <t>Zespoł Szkół Ponadgimnazjalnych Nr 5</t>
  </si>
  <si>
    <t>Środowiskowa Świetlica Socjoterapeutyczna "Bartek"</t>
  </si>
  <si>
    <t xml:space="preserve">Specjalny Ośrodek Szkolno-Wychowawczy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</si>
  <si>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</si>
  <si>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</si>
  <si>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</si>
  <si>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</si>
  <si>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</si>
  <si>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</si>
  <si>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</si>
  <si>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</si>
  <si>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</si>
  <si>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</si>
  <si>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</si>
  <si>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</si>
  <si>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</si>
  <si>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</si>
  <si>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</si>
  <si>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</si>
  <si>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</si>
  <si>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</si>
  <si>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</si>
  <si>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</si>
  <si>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</si>
  <si>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</si>
  <si>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</si>
  <si>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</si>
  <si>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</si>
  <si>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</si>
  <si>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</si>
  <si>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</si>
  <si>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</si>
  <si>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</si>
  <si>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</si>
  <si>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</si>
  <si>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</si>
  <si>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Klasyfikacja budżetowa</t>
  </si>
  <si>
    <t>NAZWA  I  CEL</t>
  </si>
  <si>
    <t>I.</t>
  </si>
  <si>
    <t>programy, projekty lub zadania (razem)</t>
  </si>
  <si>
    <t xml:space="preserve"> wydatki bieżące</t>
  </si>
  <si>
    <t xml:space="preserve"> wydatki majątkowe</t>
  </si>
  <si>
    <t>programy, projekty lub zadania związane z programami realizowanymi z udziałem środków, o których mowa w art. 5 ust. 1 pkt 2 i 3, (razem)</t>
  </si>
  <si>
    <t xml:space="preserve"> wydatki bieżące </t>
  </si>
  <si>
    <t xml:space="preserve">wydatki majątkowe </t>
  </si>
  <si>
    <t>programy, projekty lub zadania związane z umowami partnerstwa publiczno-prywatnego; (razem)</t>
  </si>
  <si>
    <t>wydatki bieżące</t>
  </si>
  <si>
    <t>wydatki majątkowe</t>
  </si>
  <si>
    <t>programy, projekty lub zadania pozostałe (inne niż wymienione w lit.a i b) (razem)</t>
  </si>
  <si>
    <t>II.</t>
  </si>
  <si>
    <t>umowy, których realizacja w roku budżetowym i w latach następnych jest niezbędna dla zapewnienia ciągłości działania jednostki i których płatności przypadają w okresie dłuższym niż rok; (razem)</t>
  </si>
  <si>
    <t>III.</t>
  </si>
  <si>
    <t>gwarancje i poręczenia udzielane przez jednostki samorządu terytorialnego (razem)</t>
  </si>
  <si>
    <t>OD</t>
  </si>
  <si>
    <t>DO</t>
  </si>
  <si>
    <t xml:space="preserve">okres realizacji 
</t>
  </si>
  <si>
    <t>A</t>
  </si>
  <si>
    <t>B.</t>
  </si>
  <si>
    <t xml:space="preserve">Nazwa przedsięwzięcia:                                                           Usługa ochronna w formie monitorowania obiektów Urzędu Miasta w systemie dyskretnego ostrzegania                                                                 Cel: zapewnienie bezpieczeństwa osób i mienia </t>
  </si>
  <si>
    <t>C.</t>
  </si>
  <si>
    <t>Nazwa przedsięwzięcia: Usługa dostępu sieci Internet                                                                                                       Cel: zapewnienie dostępu do sieci</t>
  </si>
  <si>
    <t>Nazwa przedsięwzięcia: Konserwacja podnośnika dla niepełnosprawnych                                                                                                       Cel: bezpieczeństwo osób niepełnosprawnych</t>
  </si>
  <si>
    <t>Rady Miasta Piotrkowa Tryb.</t>
  </si>
  <si>
    <t>Załącznik Nr 2</t>
  </si>
  <si>
    <t>Nazwa przedsięwzięcia: Budowa nowej Miejskiej Biblioteki Publicznej w Piotrkowie Tryb.                                                                                                                        Cel: stworzenie nowoczesnej bazy w sferze kultury i sztuki</t>
  </si>
  <si>
    <t>Nazwa przedsięwzięcia: Roszczenia z tytułu miejscowych planów zagospodarowania przestrzennego                                                                             Cel: stała poprawa warunków zamieszkania, obsługi i wypoczynku mieszkańców</t>
  </si>
  <si>
    <t>Nazwa przedsięwzięcia: Rekultywacja składowiska odpadów w Dołach Brzeskich                                                                             Cel: osiągnięcie europejskich standardów stanu środowiska</t>
  </si>
  <si>
    <t>Nazwa przedsięwzięcia: Budowa ul.Żeglarskiej na odcinku od ul. Koralowej do dz. Nr 24/2 wraz z infrastrukturą techniczną                                                                             Cel: realizacja miejscowych planów zagospodarowania przestrzennego</t>
  </si>
  <si>
    <t>Nazwa przedsięwzięcia: Budowa suszarni osadów ściekowych w zmodernizowanej oczyszczalni ścieków w PT - dokumentacja                                                                         Cel: rozwiązanie problemu zagospodarowania osadów wytwarzanych w procesie oczyszczania ścieków</t>
  </si>
  <si>
    <t>Nazwa przedsięwzięcia: Poprawa bezpieczeństwa ruchu drogowego w ciągu drogi krajowej nr 91 w Piotrkowie Tryb. poprzez: a/ budowę ronda u zbiegi ulic: Wolborska, Rzemieślnicza, Wierzejska, Wyzwolenia b/ rozbudowa skrzyzowania ulic: Krakowskie Przedmieście, Żeromskiego, Przedborska, Śląska                                                                                                                        Cel: rozbudowa i modernizacja układu komunikacyjnego miasta</t>
  </si>
  <si>
    <t xml:space="preserve">Nazwa przedsięwzięcia:                                                           Znakowanie psów za pomocą elektronicznych mikroprocesorów tzw. chipów                                                                                                        Cel: zapobieganie bezdomności zwierząt i polepszenie stanu sanitarnego-epidemiologicznego miasta </t>
  </si>
  <si>
    <t>Nazwa przedsięwzięcia: Modernizacja i rozbudowa oczyszczalni ścieków w Piotrkowie Trybunalskim                                                                             Cel: uzdatnianie i dostawa wody pitnej oraz oczyszczanie ścieków</t>
  </si>
  <si>
    <t>Nazwa przedsięwzięcia: Infrastruktura Regionalnego Systemu Infromacji Przestrzenej Województwa Łódzkiego                                                                                                                        Cel: infrastruktura społeczeństwa informatycznego</t>
  </si>
  <si>
    <t>Nazwa przedsięwzięcia: zakup usług sieci internet                                                       Cel: poprawa warunków kształczenia uczniów i pracy pracowników SOSW</t>
  </si>
  <si>
    <t xml:space="preserve">Nazwa przedsięwzięcia: usługa dostępu do internetu DSL                                                             Cel: zapewnienie ciąglości działania jednostki </t>
  </si>
  <si>
    <t xml:space="preserve">Nazwa przedsięwzięcia: dzierżawa butli Shell Gas                                                              Cel: zapewnienie ciąglości działania jednostki </t>
  </si>
  <si>
    <t>Nazwa przedsięwzięcia: Konserwacja dźwigu hydrualicznego                                                              Cel: zapewnienie ciągłości i bezpiecznego korzystania z dźwigu</t>
  </si>
  <si>
    <t xml:space="preserve">Nazwa przedsięwzięcia: Zakup usług dostępu sieci internet                                               Cel: funkcjonowanie jednostki </t>
  </si>
  <si>
    <t xml:space="preserve">Nazwa przedsięwzięcia: Zakup usług telekomunikacyjnych                                                 Cel: usprawnienie komunikacji wewnętrznej i zewnętrznej jednostki </t>
  </si>
  <si>
    <t>Nazwa przedsięwzięcia: Monitorowanie i konserwacja systemu przeciwpożarowego w Domu Pomocy Społecznej                                                          Cel: zapewnienie ciąglości funkcjonowania Domu Pomocy Społecznej</t>
  </si>
  <si>
    <t>Nazwa przedsięwzięcia: dostawa usług sieci internet                                                          Cel: zapewnienie ciągłości działania jednostki</t>
  </si>
  <si>
    <t>Nazwa przedsięwzięcia: Odbiór przesyłek z siedziby Pracowni   Planowania Przestrzennego                                                          Cel: zapewnienie ciągłości działania jednostki</t>
  </si>
  <si>
    <t xml:space="preserve">Nazwa przedsięwzięcia: Zakup usług internetowych                                                               Cel: poprawa Infrastruktury Społeczno- Informatycznej </t>
  </si>
  <si>
    <t>Nazwa przedsięwzięcia: Rekompensata strat z tytułu prawnie stosowanych ulg                                                                                     Cel: zapewnienie komunikacji miejskiej na terenie miasta Piotrkowa Trybunalskiego</t>
  </si>
  <si>
    <t>Nazwa przedsięwzięcia: Program Comenius-Uczenie się przez całe życie                                                            Cel: cel edukacyjny- poznanie innych  kultur, nawiązywanie  przyjaźni między uczniami</t>
  </si>
  <si>
    <t>Nazwa przedsięwzięcia: Trakt Wielu Kultur - Rozwój potencjału turystycznego Miasta poprzez rewitalizację zabytkowych obszarów PT - etap II                                                                  Cel: ożywienie gospodarcze i społeczne zdegradowanych obszarów PT poprzez wykorzystanie potenchału turystycznego Miasta</t>
  </si>
  <si>
    <t>Nazwa przedsięwzięcia: Przebudowa ul. Narutowicza wraz z kanalizacją deszczową                                                                             Cel: realizacja miejscowych planów zagospodarowania przestrzennego</t>
  </si>
  <si>
    <t>Nazwa przedsięwzięcia: Rozbudowa ul. Zalesickiej                                                                            Cel: poprawa bezpieczeństwa uczestników ruchu drogowego, zwiększenie dostępności do atrakcyjnych turystycznie terenów woj.łódzkiego</t>
  </si>
  <si>
    <t>Nazwa przedsięwzięcia:                                                           Prowadzenie noclegowni dla bezdomnych                                   Cel: zapewnienie miejsc noclegowych dla bezdomnych z terenu miasta Piotrkowa Trybunalskiego</t>
  </si>
  <si>
    <t>Nazwa przedsięwzięcia:                                                           Konserwacja urządzenia do przemieszczania osób niepełnosprawnych zainstalowanych w budynkach Urzędu Miasta                                                                             Cel: zapewnienie bezpieczeństwa osobom niepełnosprawnym</t>
  </si>
  <si>
    <t>Nazwa przedsięwzięcia:                                                           Ubezpieczenie mienia , odpowiedzialności cywilnej oraz ubezpieczeń komunikacyjnych Miasta Piotrkowa Trybunalskiego                                                                        Cel: zmniejszenie skuktów niekorzystnych zdarzeń</t>
  </si>
  <si>
    <t>Nazwa przedsięwzięcia: Zakup usług dostępu do internetu                                                                                                    Cel: zapewnienie dostępu do sieci internet, ciągłości działania urzędu w zakresie  połączeń VPN lokalizacji UM oraz innych usłgu dostępnych przez internet</t>
  </si>
  <si>
    <t>Nazwa przedsięwzięcia:                                                           Zakup usług dzierżawy łącz cyfrowych do transmisji danych                                                         Cel: zapewnienie ciągłości dzialania  urzędu w zakresie połączenia lokalizacji UM</t>
  </si>
  <si>
    <t>Nazwa przedsięwzięcia: Opłaty za umieszczenie w pasie drogowym urządzeń infrastruktury technicznej                                                                                                                 Cel: bezpieczeństwo na drogach</t>
  </si>
  <si>
    <t xml:space="preserve">Nazwa przedsięwzięcia: Opłaty roczne z tytułu użytkowania wieczystego gruntów  Skarbu Państwa znajdujących się pod wodami rzek Wierzejki i Strawy                                                                                                                Cel: prawidłowe gospodarowanie wodami skarbu państwa </t>
  </si>
  <si>
    <t xml:space="preserve">Nazwa przedsięwzięcia: Wynagrodzenie z tytułu funkcji inwestora zastępczego oraz za zarządzanie nieruchomościami objętymi umową o zarządzanie                                                                                                                Cel: realizacja zadań związanych z prowadzeniem remontów w zasobach gminy </t>
  </si>
  <si>
    <t xml:space="preserve">Nazwa przedsięwzięcia:                                                           Usługa publikacji w Internecie (hosting) odrębnej strony www umożliwiającej udostępnienie infromacji publicznej                                                                                                        Cel: zapewnienie ciągłości  działania BIP dostępnego pod adresem www.bip.piotrkow.pl </t>
  </si>
  <si>
    <t>Nazwa przedsięwzięcia:                                                           Zapewnienie funkcjonowania UM w zakresie strzeżenia i sprzątania pomieszczeń biurowych i otoczenia budynków oraz obsługa prawna w UM                                                                                                         Cel: zapewnienie funkcjonowania UM</t>
  </si>
  <si>
    <t>Nazwa przedsięwzięcia: Akcja zima                                                                                              Cel: zapewnienie przejezdności i bezpieczeństwa na drogach miasta piotrkowa Trybunalskiego</t>
  </si>
  <si>
    <t>Nazwa przedsięwzięcia: Akcja zima                                                                                              Cel: zapewnienie przejezdności i bezpieczeństwa na drogach miasta Piotrkowa Trybunalskiego</t>
  </si>
  <si>
    <t>Nazwa przedsięwzięcia: Konserwacja oświetlenia                                                                                             Cel: zapewnienie sprawnego i bezinwazyjnego oswietlenia na terenie miasta Piotrkowa Trybunalskiego</t>
  </si>
  <si>
    <t>Nazwa przedsięwzięcia: Obsługa sterefy płatnego parkowania                                                                                         Cel: zapewnienie prawidłowej, sprawnej obsługi parkingowej</t>
  </si>
  <si>
    <t xml:space="preserve">do Uchwały Nr </t>
  </si>
  <si>
    <t>z dnia  26 października 2011 r.</t>
  </si>
  <si>
    <t>Nazwa przedsięwzięcia: Zobowiązania wynikające z prowadzonych wcześniej inwestycji na terenie miasta                                                                            Cel: zobowiązania z tytułu opłat za umieszczenie infrastruktury technicznej w pasach drogowych</t>
  </si>
  <si>
    <t>PRZEDSIĘWZIĘCIA      OGÓŁEM</t>
  </si>
  <si>
    <t>WYKAZ  PRZEDSIĘWZIĘĆ REALIZOWANYCH w latach 2011-2030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</si>
</sst>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1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sz val="14"/>
      <color indexed="8"/>
      <name val="Czcionka tekstu podstawowego"/>
      <family val="2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2"/>
      <color indexed="8"/>
      <name val="Czcionka tekstu podstawowego"/>
      <family val="0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zcionka tekstu podstawowego"/>
      <family val="0"/>
    </font>
    <font>
      <b/>
      <sz val="9"/>
      <color indexed="8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8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Protection="0">
      <alignment/>
    </xf>
    <xf numFmtId="0" fontId="1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11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4" fontId="8" fillId="0" borderId="0" xfId="0" applyNumberFormat="1" applyFont="1" applyFill="1" applyAlignment="1">
      <alignment wrapText="1"/>
    </xf>
    <xf numFmtId="0" fontId="2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3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7" fillId="33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34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62" fillId="0" borderId="0" xfId="0" applyFont="1" applyFill="1" applyAlignment="1">
      <alignment horizontal="left"/>
    </xf>
    <xf numFmtId="0" fontId="24" fillId="0" borderId="0" xfId="0" applyFont="1" applyFill="1" applyAlignment="1">
      <alignment wrapText="1"/>
    </xf>
    <xf numFmtId="0" fontId="62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2" fillId="0" borderId="0" xfId="0" applyFont="1" applyFill="1" applyAlignment="1">
      <alignment horizontal="left"/>
    </xf>
    <xf numFmtId="4" fontId="11" fillId="0" borderId="0" xfId="0" applyNumberFormat="1" applyFont="1" applyFill="1" applyAlignment="1">
      <alignment horizontal="center" wrapText="1"/>
    </xf>
    <xf numFmtId="4" fontId="8" fillId="0" borderId="0" xfId="0" applyNumberFormat="1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17" fillId="0" borderId="1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 wrapText="1"/>
    </xf>
    <xf numFmtId="0" fontId="14" fillId="0" borderId="14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left"/>
    </xf>
    <xf numFmtId="0" fontId="14" fillId="0" borderId="12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Followed Hyperlink" xfId="58"/>
    <cellStyle name="Percent" xfId="59"/>
    <cellStyle name="Procentowy 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zoomScalePageLayoutView="0" workbookViewId="0" topLeftCell="A1">
      <selection activeCell="A54" sqref="A54"/>
    </sheetView>
  </sheetViews>
  <sheetFormatPr defaultColWidth="8.796875" defaultRowHeight="14.25" outlineLevelRow="2"/>
  <cols>
    <col min="1" max="1" width="3.09765625" style="6" customWidth="1"/>
    <col min="2" max="2" width="17.8984375" style="23" customWidth="1"/>
    <col min="3" max="3" width="7.8984375" style="41" customWidth="1"/>
    <col min="4" max="4" width="5" style="23" customWidth="1"/>
    <col min="5" max="5" width="5.3984375" style="23" customWidth="1"/>
    <col min="6" max="6" width="4.09765625" style="23" customWidth="1"/>
    <col min="7" max="7" width="6.3984375" style="23" customWidth="1"/>
    <col min="8" max="8" width="12.09765625" style="23" customWidth="1"/>
    <col min="9" max="9" width="11.19921875" style="23" customWidth="1"/>
    <col min="10" max="10" width="11.09765625" style="23" customWidth="1"/>
    <col min="11" max="12" width="12.3984375" style="23" customWidth="1"/>
    <col min="13" max="13" width="11.19921875" style="23" customWidth="1"/>
    <col min="14" max="14" width="9.09765625" style="23" customWidth="1"/>
    <col min="15" max="15" width="8.8984375" style="23" customWidth="1"/>
    <col min="16" max="16" width="9" style="23" customWidth="1"/>
    <col min="17" max="18" width="8.5" style="23" customWidth="1"/>
    <col min="19" max="28" width="8.19921875" style="23" customWidth="1"/>
    <col min="29" max="29" width="5.69921875" style="23" customWidth="1"/>
    <col min="30" max="30" width="12.09765625" style="23" customWidth="1"/>
    <col min="31" max="16384" width="9" style="23" customWidth="1"/>
  </cols>
  <sheetData>
    <row r="1" spans="1:29" s="14" customFormat="1" ht="32.25" customHeight="1">
      <c r="A1" s="47" t="s">
        <v>127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8"/>
      <c r="Z1" s="49"/>
      <c r="AA1" s="48" t="s">
        <v>84</v>
      </c>
      <c r="AB1" s="49"/>
      <c r="AC1" s="34"/>
    </row>
    <row r="2" spans="1:29" s="14" customFormat="1" ht="14.25">
      <c r="A2" s="1"/>
      <c r="C2" s="13"/>
      <c r="Q2" s="15"/>
      <c r="R2" s="43"/>
      <c r="S2" s="15"/>
      <c r="T2" s="43"/>
      <c r="U2" s="15"/>
      <c r="V2" s="43"/>
      <c r="W2" s="15"/>
      <c r="X2" s="43"/>
      <c r="Y2" s="15"/>
      <c r="Z2" s="43"/>
      <c r="AA2" s="15" t="s">
        <v>123</v>
      </c>
      <c r="AB2" s="43"/>
      <c r="AC2" s="34"/>
    </row>
    <row r="3" spans="1:30" s="14" customFormat="1" ht="14.25">
      <c r="A3" s="1"/>
      <c r="C3" s="13"/>
      <c r="Q3" s="49"/>
      <c r="R3" s="49"/>
      <c r="S3" s="49"/>
      <c r="T3" s="49"/>
      <c r="U3" s="49"/>
      <c r="V3" s="49"/>
      <c r="W3" s="49"/>
      <c r="X3" s="49"/>
      <c r="Y3" s="49"/>
      <c r="Z3" s="45"/>
      <c r="AA3" s="49" t="s">
        <v>83</v>
      </c>
      <c r="AB3" s="49"/>
      <c r="AC3" s="49"/>
      <c r="AD3" s="42"/>
    </row>
    <row r="4" spans="1:29" s="14" customFormat="1" ht="12.75">
      <c r="A4" s="1"/>
      <c r="C4" s="13"/>
      <c r="I4" s="50"/>
      <c r="J4" s="50"/>
      <c r="L4" s="16"/>
      <c r="Q4" s="15"/>
      <c r="R4" s="43"/>
      <c r="S4" s="43"/>
      <c r="T4" s="43"/>
      <c r="U4" s="43"/>
      <c r="V4" s="43"/>
      <c r="W4" s="43"/>
      <c r="X4" s="43"/>
      <c r="Y4" s="43"/>
      <c r="Z4" s="43"/>
      <c r="AA4" s="15" t="s">
        <v>124</v>
      </c>
      <c r="AB4" s="43"/>
      <c r="AC4" s="43"/>
    </row>
    <row r="5" spans="1:28" s="14" customFormat="1" ht="14.25" customHeight="1">
      <c r="A5" s="1"/>
      <c r="C5" s="13"/>
      <c r="H5" s="51"/>
      <c r="I5" s="51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3" s="14" customFormat="1" ht="12">
      <c r="A6" s="1"/>
      <c r="C6" s="13"/>
    </row>
    <row r="7" spans="1:30" s="14" customFormat="1" ht="101.25" customHeight="1">
      <c r="A7" s="52" t="s">
        <v>1</v>
      </c>
      <c r="B7" s="53" t="s">
        <v>58</v>
      </c>
      <c r="C7" s="54" t="s">
        <v>2</v>
      </c>
      <c r="D7" s="52" t="s">
        <v>76</v>
      </c>
      <c r="E7" s="52"/>
      <c r="F7" s="46" t="s">
        <v>57</v>
      </c>
      <c r="G7" s="46"/>
      <c r="H7" s="55" t="s">
        <v>3</v>
      </c>
      <c r="I7" s="46" t="s">
        <v>4</v>
      </c>
      <c r="J7" s="56" t="s">
        <v>5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8"/>
      <c r="AD7" s="52" t="s">
        <v>6</v>
      </c>
    </row>
    <row r="8" spans="1:30" s="14" customFormat="1" ht="18.75" customHeight="1">
      <c r="A8" s="52"/>
      <c r="B8" s="53"/>
      <c r="C8" s="54"/>
      <c r="D8" s="31" t="s">
        <v>74</v>
      </c>
      <c r="E8" s="31" t="s">
        <v>75</v>
      </c>
      <c r="F8" s="17" t="s">
        <v>7</v>
      </c>
      <c r="G8" s="17" t="s">
        <v>8</v>
      </c>
      <c r="H8" s="55"/>
      <c r="I8" s="46"/>
      <c r="J8" s="12">
        <v>2011</v>
      </c>
      <c r="K8" s="12">
        <v>2012</v>
      </c>
      <c r="L8" s="12">
        <v>2013</v>
      </c>
      <c r="M8" s="12">
        <v>2014</v>
      </c>
      <c r="N8" s="12">
        <v>2015</v>
      </c>
      <c r="O8" s="12">
        <v>2016</v>
      </c>
      <c r="P8" s="12">
        <v>2017</v>
      </c>
      <c r="Q8" s="12">
        <v>2018</v>
      </c>
      <c r="R8" s="12">
        <v>2019</v>
      </c>
      <c r="S8" s="12">
        <v>2020</v>
      </c>
      <c r="T8" s="12">
        <v>2021</v>
      </c>
      <c r="U8" s="12">
        <v>2022</v>
      </c>
      <c r="V8" s="12">
        <v>2023</v>
      </c>
      <c r="W8" s="12">
        <v>2024</v>
      </c>
      <c r="X8" s="12">
        <v>2025</v>
      </c>
      <c r="Y8" s="12">
        <v>2026</v>
      </c>
      <c r="Z8" s="12">
        <v>2027</v>
      </c>
      <c r="AA8" s="12">
        <v>2028</v>
      </c>
      <c r="AB8" s="12">
        <v>2029</v>
      </c>
      <c r="AC8" s="12">
        <v>2030</v>
      </c>
      <c r="AD8" s="52"/>
    </row>
    <row r="9" spans="1:30" s="32" customFormat="1" ht="12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  <c r="W9" s="31">
        <v>23</v>
      </c>
      <c r="X9" s="31">
        <v>24</v>
      </c>
      <c r="Y9" s="31">
        <v>25</v>
      </c>
      <c r="Z9" s="31">
        <v>26</v>
      </c>
      <c r="AA9" s="31">
        <v>27</v>
      </c>
      <c r="AB9" s="31">
        <v>28</v>
      </c>
      <c r="AC9" s="31">
        <v>29</v>
      </c>
      <c r="AD9" s="31">
        <v>30</v>
      </c>
    </row>
    <row r="10" spans="1:30" s="18" customFormat="1" ht="27.75" customHeight="1">
      <c r="A10" s="2"/>
      <c r="B10" s="59" t="s">
        <v>126</v>
      </c>
      <c r="C10" s="60"/>
      <c r="D10" s="60"/>
      <c r="E10" s="60"/>
      <c r="F10" s="60"/>
      <c r="G10" s="61"/>
      <c r="H10" s="38">
        <f aca="true" t="shared" si="0" ref="H10:S10">SUM(H11:H12)</f>
        <v>375640312.51000005</v>
      </c>
      <c r="I10" s="38">
        <f t="shared" si="0"/>
        <v>24423714.73</v>
      </c>
      <c r="J10" s="38">
        <f t="shared" si="0"/>
        <v>33113072.640000004</v>
      </c>
      <c r="K10" s="38">
        <f t="shared" si="0"/>
        <v>180746597.76000002</v>
      </c>
      <c r="L10" s="38">
        <f t="shared" si="0"/>
        <v>124989713.03999999</v>
      </c>
      <c r="M10" s="38">
        <f t="shared" si="0"/>
        <v>10984972.3</v>
      </c>
      <c r="N10" s="38">
        <f t="shared" si="0"/>
        <v>676353.45</v>
      </c>
      <c r="O10" s="38">
        <f t="shared" si="0"/>
        <v>121149.93</v>
      </c>
      <c r="P10" s="38">
        <f t="shared" si="0"/>
        <v>100269.59</v>
      </c>
      <c r="Q10" s="38">
        <f t="shared" si="0"/>
        <v>99913.59</v>
      </c>
      <c r="R10" s="38">
        <f t="shared" si="0"/>
        <v>99860.59</v>
      </c>
      <c r="S10" s="38">
        <f t="shared" si="0"/>
        <v>28504.29</v>
      </c>
      <c r="T10" s="38">
        <f aca="true" t="shared" si="1" ref="T10:AC10">SUM(T11:T12)</f>
        <v>28419.4</v>
      </c>
      <c r="U10" s="38">
        <f t="shared" si="1"/>
        <v>28419.4</v>
      </c>
      <c r="V10" s="38">
        <f t="shared" si="1"/>
        <v>28419.4</v>
      </c>
      <c r="W10" s="38">
        <f t="shared" si="1"/>
        <v>28419.4</v>
      </c>
      <c r="X10" s="38">
        <f t="shared" si="1"/>
        <v>28419.4</v>
      </c>
      <c r="Y10" s="38">
        <f t="shared" si="1"/>
        <v>28419.4</v>
      </c>
      <c r="Z10" s="38">
        <f t="shared" si="1"/>
        <v>28419.4</v>
      </c>
      <c r="AA10" s="38">
        <f t="shared" si="1"/>
        <v>28419.4</v>
      </c>
      <c r="AB10" s="38">
        <f t="shared" si="1"/>
        <v>28419.4</v>
      </c>
      <c r="AC10" s="38">
        <f t="shared" si="1"/>
        <v>416</v>
      </c>
      <c r="AD10" s="38">
        <f>SUM(AD11:AD12)</f>
        <v>257966453.85</v>
      </c>
    </row>
    <row r="11" spans="1:30" s="19" customFormat="1" ht="21" customHeight="1">
      <c r="A11" s="3"/>
      <c r="B11" s="62" t="s">
        <v>61</v>
      </c>
      <c r="C11" s="62"/>
      <c r="D11" s="62"/>
      <c r="E11" s="62"/>
      <c r="F11" s="62"/>
      <c r="G11" s="62"/>
      <c r="H11" s="39">
        <f aca="true" t="shared" si="2" ref="H11:S11">H14+H39</f>
        <v>35082857.19000001</v>
      </c>
      <c r="I11" s="39">
        <f t="shared" si="2"/>
        <v>13447229.190000001</v>
      </c>
      <c r="J11" s="39">
        <f t="shared" si="2"/>
        <v>9899629.060000002</v>
      </c>
      <c r="K11" s="39">
        <f t="shared" si="2"/>
        <v>9821227.280000001</v>
      </c>
      <c r="L11" s="39">
        <f t="shared" si="2"/>
        <v>930441.22</v>
      </c>
      <c r="M11" s="39">
        <f t="shared" si="2"/>
        <v>292866.26</v>
      </c>
      <c r="N11" s="39">
        <f t="shared" si="2"/>
        <v>270935.59</v>
      </c>
      <c r="O11" s="39">
        <f t="shared" si="2"/>
        <v>49809.93</v>
      </c>
      <c r="P11" s="39">
        <f t="shared" si="2"/>
        <v>28929.59</v>
      </c>
      <c r="Q11" s="39">
        <f t="shared" si="2"/>
        <v>28573.59</v>
      </c>
      <c r="R11" s="39">
        <f t="shared" si="2"/>
        <v>28520.59</v>
      </c>
      <c r="S11" s="39">
        <f t="shared" si="2"/>
        <v>28504.29</v>
      </c>
      <c r="T11" s="39">
        <f aca="true" t="shared" si="3" ref="T11:AC11">T14+T39</f>
        <v>28419.4</v>
      </c>
      <c r="U11" s="39">
        <f t="shared" si="3"/>
        <v>28419.4</v>
      </c>
      <c r="V11" s="39">
        <f t="shared" si="3"/>
        <v>28419.4</v>
      </c>
      <c r="W11" s="39">
        <f t="shared" si="3"/>
        <v>28419.4</v>
      </c>
      <c r="X11" s="39">
        <f t="shared" si="3"/>
        <v>28419.4</v>
      </c>
      <c r="Y11" s="39">
        <f t="shared" si="3"/>
        <v>28419.4</v>
      </c>
      <c r="Z11" s="39">
        <f t="shared" si="3"/>
        <v>28419.4</v>
      </c>
      <c r="AA11" s="39">
        <f t="shared" si="3"/>
        <v>28419.4</v>
      </c>
      <c r="AB11" s="39">
        <f t="shared" si="3"/>
        <v>28419.4</v>
      </c>
      <c r="AC11" s="39">
        <f t="shared" si="3"/>
        <v>416</v>
      </c>
      <c r="AD11" s="39">
        <f>AD14+AD39</f>
        <v>4150395.89</v>
      </c>
    </row>
    <row r="12" spans="1:30" s="19" customFormat="1" ht="21" customHeight="1">
      <c r="A12" s="3"/>
      <c r="B12" s="62" t="s">
        <v>62</v>
      </c>
      <c r="C12" s="62"/>
      <c r="D12" s="62"/>
      <c r="E12" s="62"/>
      <c r="F12" s="62"/>
      <c r="G12" s="62"/>
      <c r="H12" s="39">
        <f>H15</f>
        <v>340557455.32000005</v>
      </c>
      <c r="I12" s="39">
        <f aca="true" t="shared" si="4" ref="I12:AD12">I15</f>
        <v>10976485.54</v>
      </c>
      <c r="J12" s="39">
        <f t="shared" si="4"/>
        <v>23213443.580000002</v>
      </c>
      <c r="K12" s="39">
        <f t="shared" si="4"/>
        <v>170925370.48000002</v>
      </c>
      <c r="L12" s="39">
        <f t="shared" si="4"/>
        <v>124059271.82</v>
      </c>
      <c r="M12" s="39">
        <f t="shared" si="4"/>
        <v>10692106.040000001</v>
      </c>
      <c r="N12" s="39">
        <f t="shared" si="4"/>
        <v>405417.86</v>
      </c>
      <c r="O12" s="39">
        <f t="shared" si="4"/>
        <v>71340</v>
      </c>
      <c r="P12" s="39">
        <f t="shared" si="4"/>
        <v>71340</v>
      </c>
      <c r="Q12" s="39">
        <f t="shared" si="4"/>
        <v>71340</v>
      </c>
      <c r="R12" s="39">
        <f t="shared" si="4"/>
        <v>71340</v>
      </c>
      <c r="S12" s="39">
        <f aca="true" t="shared" si="5" ref="S12:AC12">S15</f>
        <v>0</v>
      </c>
      <c r="T12" s="39">
        <f t="shared" si="5"/>
        <v>0</v>
      </c>
      <c r="U12" s="39">
        <f t="shared" si="5"/>
        <v>0</v>
      </c>
      <c r="V12" s="39">
        <f t="shared" si="5"/>
        <v>0</v>
      </c>
      <c r="W12" s="39">
        <f t="shared" si="5"/>
        <v>0</v>
      </c>
      <c r="X12" s="39">
        <f t="shared" si="5"/>
        <v>0</v>
      </c>
      <c r="Y12" s="39">
        <f t="shared" si="5"/>
        <v>0</v>
      </c>
      <c r="Z12" s="39">
        <f t="shared" si="5"/>
        <v>0</v>
      </c>
      <c r="AA12" s="39">
        <f t="shared" si="5"/>
        <v>0</v>
      </c>
      <c r="AB12" s="39">
        <f t="shared" si="5"/>
        <v>0</v>
      </c>
      <c r="AC12" s="39">
        <f t="shared" si="5"/>
        <v>0</v>
      </c>
      <c r="AD12" s="39">
        <f t="shared" si="4"/>
        <v>253816057.96</v>
      </c>
    </row>
    <row r="13" spans="1:30" s="19" customFormat="1" ht="19.5" customHeight="1">
      <c r="A13" s="3" t="s">
        <v>77</v>
      </c>
      <c r="B13" s="63" t="s">
        <v>60</v>
      </c>
      <c r="C13" s="63"/>
      <c r="D13" s="63"/>
      <c r="E13" s="63"/>
      <c r="F13" s="63"/>
      <c r="G13" s="63"/>
      <c r="H13" s="39">
        <f aca="true" t="shared" si="6" ref="H13:AD13">SUM(H14:H15)</f>
        <v>341187034.66</v>
      </c>
      <c r="I13" s="39">
        <f t="shared" si="6"/>
        <v>11027189.02</v>
      </c>
      <c r="J13" s="39">
        <f t="shared" si="6"/>
        <v>23265154.240000002</v>
      </c>
      <c r="K13" s="39">
        <f>SUM(K14:K15)</f>
        <v>170968989.88000003</v>
      </c>
      <c r="L13" s="39">
        <f t="shared" si="6"/>
        <v>124087691.22</v>
      </c>
      <c r="M13" s="39">
        <f t="shared" si="6"/>
        <v>10720525.440000001</v>
      </c>
      <c r="N13" s="39">
        <f t="shared" si="6"/>
        <v>433837.26</v>
      </c>
      <c r="O13" s="39">
        <f t="shared" si="6"/>
        <v>99759.4</v>
      </c>
      <c r="P13" s="39">
        <f t="shared" si="6"/>
        <v>99759.4</v>
      </c>
      <c r="Q13" s="39">
        <f t="shared" si="6"/>
        <v>99759.4</v>
      </c>
      <c r="R13" s="39">
        <f t="shared" si="6"/>
        <v>99759.4</v>
      </c>
      <c r="S13" s="39">
        <f>SUM(S14:S15)</f>
        <v>28419.4</v>
      </c>
      <c r="T13" s="39">
        <f aca="true" t="shared" si="7" ref="T13:AC13">SUM(T14:T15)</f>
        <v>28419.4</v>
      </c>
      <c r="U13" s="39">
        <f t="shared" si="7"/>
        <v>28419.4</v>
      </c>
      <c r="V13" s="39">
        <f t="shared" si="7"/>
        <v>28419.4</v>
      </c>
      <c r="W13" s="39">
        <f t="shared" si="7"/>
        <v>28419.4</v>
      </c>
      <c r="X13" s="39">
        <f t="shared" si="7"/>
        <v>28419.4</v>
      </c>
      <c r="Y13" s="39">
        <f t="shared" si="7"/>
        <v>28419.4</v>
      </c>
      <c r="Z13" s="39">
        <f t="shared" si="7"/>
        <v>28419.4</v>
      </c>
      <c r="AA13" s="39">
        <f t="shared" si="7"/>
        <v>28419.4</v>
      </c>
      <c r="AB13" s="39">
        <f t="shared" si="7"/>
        <v>28419.4</v>
      </c>
      <c r="AC13" s="39">
        <f t="shared" si="7"/>
        <v>416</v>
      </c>
      <c r="AD13" s="39">
        <f t="shared" si="6"/>
        <v>254408038.96</v>
      </c>
    </row>
    <row r="14" spans="1:30" s="19" customFormat="1" ht="16.5" customHeight="1">
      <c r="A14" s="3"/>
      <c r="B14" s="63" t="s">
        <v>61</v>
      </c>
      <c r="C14" s="63"/>
      <c r="D14" s="63"/>
      <c r="E14" s="63"/>
      <c r="F14" s="63"/>
      <c r="G14" s="63"/>
      <c r="H14" s="39">
        <f aca="true" t="shared" si="8" ref="H14:AD14">H17+H27+H30</f>
        <v>629579.3400000002</v>
      </c>
      <c r="I14" s="39">
        <f t="shared" si="8"/>
        <v>50703.479999999996</v>
      </c>
      <c r="J14" s="39">
        <f t="shared" si="8"/>
        <v>51710.66</v>
      </c>
      <c r="K14" s="39">
        <f t="shared" si="8"/>
        <v>43619.4</v>
      </c>
      <c r="L14" s="39">
        <f t="shared" si="8"/>
        <v>28419.4</v>
      </c>
      <c r="M14" s="39">
        <f t="shared" si="8"/>
        <v>28419.4</v>
      </c>
      <c r="N14" s="39">
        <f t="shared" si="8"/>
        <v>28419.4</v>
      </c>
      <c r="O14" s="39">
        <f t="shared" si="8"/>
        <v>28419.4</v>
      </c>
      <c r="P14" s="39">
        <f t="shared" si="8"/>
        <v>28419.4</v>
      </c>
      <c r="Q14" s="39">
        <f t="shared" si="8"/>
        <v>28419.4</v>
      </c>
      <c r="R14" s="39">
        <f t="shared" si="8"/>
        <v>28419.4</v>
      </c>
      <c r="S14" s="39">
        <f aca="true" t="shared" si="9" ref="S14:AC14">S17+S27+S30</f>
        <v>28419.4</v>
      </c>
      <c r="T14" s="39">
        <f t="shared" si="9"/>
        <v>28419.4</v>
      </c>
      <c r="U14" s="39">
        <f t="shared" si="9"/>
        <v>28419.4</v>
      </c>
      <c r="V14" s="39">
        <f t="shared" si="9"/>
        <v>28419.4</v>
      </c>
      <c r="W14" s="39">
        <f t="shared" si="9"/>
        <v>28419.4</v>
      </c>
      <c r="X14" s="39">
        <f t="shared" si="9"/>
        <v>28419.4</v>
      </c>
      <c r="Y14" s="39">
        <f t="shared" si="9"/>
        <v>28419.4</v>
      </c>
      <c r="Z14" s="39">
        <f t="shared" si="9"/>
        <v>28419.4</v>
      </c>
      <c r="AA14" s="39">
        <f t="shared" si="9"/>
        <v>28419.4</v>
      </c>
      <c r="AB14" s="39">
        <f t="shared" si="9"/>
        <v>28419.4</v>
      </c>
      <c r="AC14" s="39">
        <f t="shared" si="9"/>
        <v>416</v>
      </c>
      <c r="AD14" s="39">
        <f t="shared" si="8"/>
        <v>591981</v>
      </c>
    </row>
    <row r="15" spans="1:30" s="19" customFormat="1" ht="16.5" customHeight="1">
      <c r="A15" s="3"/>
      <c r="B15" s="63" t="s">
        <v>62</v>
      </c>
      <c r="C15" s="63"/>
      <c r="D15" s="63"/>
      <c r="E15" s="63"/>
      <c r="F15" s="63"/>
      <c r="G15" s="63"/>
      <c r="H15" s="39">
        <f aca="true" t="shared" si="10" ref="H15:R15">H19+H28+H32</f>
        <v>340557455.32000005</v>
      </c>
      <c r="I15" s="39">
        <f t="shared" si="10"/>
        <v>10976485.54</v>
      </c>
      <c r="J15" s="39">
        <f t="shared" si="10"/>
        <v>23213443.580000002</v>
      </c>
      <c r="K15" s="39">
        <f t="shared" si="10"/>
        <v>170925370.48000002</v>
      </c>
      <c r="L15" s="39">
        <f t="shared" si="10"/>
        <v>124059271.82</v>
      </c>
      <c r="M15" s="39">
        <f t="shared" si="10"/>
        <v>10692106.040000001</v>
      </c>
      <c r="N15" s="39">
        <f t="shared" si="10"/>
        <v>405417.86</v>
      </c>
      <c r="O15" s="39">
        <f t="shared" si="10"/>
        <v>71340</v>
      </c>
      <c r="P15" s="39">
        <f t="shared" si="10"/>
        <v>71340</v>
      </c>
      <c r="Q15" s="39">
        <f t="shared" si="10"/>
        <v>71340</v>
      </c>
      <c r="R15" s="39">
        <f t="shared" si="10"/>
        <v>71340</v>
      </c>
      <c r="S15" s="39">
        <f aca="true" t="shared" si="11" ref="S15:AC15">S19+S28+S32</f>
        <v>0</v>
      </c>
      <c r="T15" s="39">
        <f t="shared" si="11"/>
        <v>0</v>
      </c>
      <c r="U15" s="39">
        <f t="shared" si="11"/>
        <v>0</v>
      </c>
      <c r="V15" s="39">
        <f t="shared" si="11"/>
        <v>0</v>
      </c>
      <c r="W15" s="39">
        <f t="shared" si="11"/>
        <v>0</v>
      </c>
      <c r="X15" s="39">
        <f t="shared" si="11"/>
        <v>0</v>
      </c>
      <c r="Y15" s="39">
        <f t="shared" si="11"/>
        <v>0</v>
      </c>
      <c r="Z15" s="39">
        <f t="shared" si="11"/>
        <v>0</v>
      </c>
      <c r="AA15" s="39">
        <f t="shared" si="11"/>
        <v>0</v>
      </c>
      <c r="AB15" s="39">
        <f t="shared" si="11"/>
        <v>0</v>
      </c>
      <c r="AC15" s="39">
        <f t="shared" si="11"/>
        <v>0</v>
      </c>
      <c r="AD15" s="39">
        <f>AD19+AD28+AD32</f>
        <v>253816057.96</v>
      </c>
    </row>
    <row r="16" spans="1:30" s="11" customFormat="1" ht="49.5" customHeight="1">
      <c r="A16" s="4" t="s">
        <v>59</v>
      </c>
      <c r="B16" s="64" t="s">
        <v>63</v>
      </c>
      <c r="C16" s="65"/>
      <c r="D16" s="65"/>
      <c r="E16" s="65"/>
      <c r="F16" s="65"/>
      <c r="G16" s="65"/>
      <c r="H16" s="39">
        <f>H17+H19</f>
        <v>333632494.31000006</v>
      </c>
      <c r="I16" s="39">
        <f>I17+I19</f>
        <v>10904485.6</v>
      </c>
      <c r="J16" s="39">
        <f aca="true" t="shared" si="12" ref="J16:AD16">J17+J19</f>
        <v>22586734.840000004</v>
      </c>
      <c r="K16" s="39">
        <f t="shared" si="12"/>
        <v>164699118.15</v>
      </c>
      <c r="L16" s="39">
        <f t="shared" si="12"/>
        <v>124059271.82</v>
      </c>
      <c r="M16" s="39">
        <f t="shared" si="12"/>
        <v>10692106.040000001</v>
      </c>
      <c r="N16" s="39">
        <f t="shared" si="12"/>
        <v>405417.86</v>
      </c>
      <c r="O16" s="39">
        <f t="shared" si="12"/>
        <v>71340</v>
      </c>
      <c r="P16" s="39">
        <f t="shared" si="12"/>
        <v>71340</v>
      </c>
      <c r="Q16" s="39">
        <f t="shared" si="12"/>
        <v>71340</v>
      </c>
      <c r="R16" s="39">
        <f t="shared" si="12"/>
        <v>71340</v>
      </c>
      <c r="S16" s="39">
        <f aca="true" t="shared" si="13" ref="S16:AC16">S17+S19</f>
        <v>0</v>
      </c>
      <c r="T16" s="39">
        <f t="shared" si="13"/>
        <v>0</v>
      </c>
      <c r="U16" s="39">
        <f t="shared" si="13"/>
        <v>0</v>
      </c>
      <c r="V16" s="39">
        <f t="shared" si="13"/>
        <v>0</v>
      </c>
      <c r="W16" s="39">
        <f t="shared" si="13"/>
        <v>0</v>
      </c>
      <c r="X16" s="39">
        <f t="shared" si="13"/>
        <v>0</v>
      </c>
      <c r="Y16" s="39">
        <f t="shared" si="13"/>
        <v>0</v>
      </c>
      <c r="Z16" s="39">
        <f t="shared" si="13"/>
        <v>0</v>
      </c>
      <c r="AA16" s="39">
        <f t="shared" si="13"/>
        <v>0</v>
      </c>
      <c r="AB16" s="39">
        <f t="shared" si="13"/>
        <v>0</v>
      </c>
      <c r="AC16" s="39">
        <f t="shared" si="13"/>
        <v>0</v>
      </c>
      <c r="AD16" s="39">
        <f t="shared" si="12"/>
        <v>247781300.89</v>
      </c>
    </row>
    <row r="17" spans="1:30" s="11" customFormat="1" ht="16.5" customHeight="1" outlineLevel="1">
      <c r="A17" s="4"/>
      <c r="B17" s="66" t="s">
        <v>64</v>
      </c>
      <c r="C17" s="66"/>
      <c r="D17" s="66"/>
      <c r="E17" s="66"/>
      <c r="F17" s="66"/>
      <c r="G17" s="66"/>
      <c r="H17" s="39">
        <f>H18</f>
        <v>76089.6</v>
      </c>
      <c r="I17" s="39">
        <f aca="true" t="shared" si="14" ref="I17:AD17">I18</f>
        <v>37598.34</v>
      </c>
      <c r="J17" s="39">
        <f t="shared" si="14"/>
        <v>23291.260000000002</v>
      </c>
      <c r="K17" s="39">
        <f t="shared" si="14"/>
        <v>15200</v>
      </c>
      <c r="L17" s="39">
        <f t="shared" si="14"/>
        <v>0</v>
      </c>
      <c r="M17" s="39">
        <f t="shared" si="14"/>
        <v>0</v>
      </c>
      <c r="N17" s="39">
        <f t="shared" si="14"/>
        <v>0</v>
      </c>
      <c r="O17" s="39">
        <f t="shared" si="14"/>
        <v>0</v>
      </c>
      <c r="P17" s="39">
        <f t="shared" si="14"/>
        <v>0</v>
      </c>
      <c r="Q17" s="39">
        <f t="shared" si="14"/>
        <v>0</v>
      </c>
      <c r="R17" s="39">
        <f t="shared" si="14"/>
        <v>0</v>
      </c>
      <c r="S17" s="39">
        <f t="shared" si="14"/>
        <v>0</v>
      </c>
      <c r="T17" s="39">
        <f t="shared" si="14"/>
        <v>0</v>
      </c>
      <c r="U17" s="39">
        <f t="shared" si="14"/>
        <v>0</v>
      </c>
      <c r="V17" s="39">
        <f t="shared" si="14"/>
        <v>0</v>
      </c>
      <c r="W17" s="39">
        <f t="shared" si="14"/>
        <v>0</v>
      </c>
      <c r="X17" s="39">
        <f t="shared" si="14"/>
        <v>0</v>
      </c>
      <c r="Y17" s="39">
        <f t="shared" si="14"/>
        <v>0</v>
      </c>
      <c r="Z17" s="39">
        <f t="shared" si="14"/>
        <v>0</v>
      </c>
      <c r="AA17" s="39">
        <f t="shared" si="14"/>
        <v>0</v>
      </c>
      <c r="AB17" s="39">
        <f t="shared" si="14"/>
        <v>0</v>
      </c>
      <c r="AC17" s="39">
        <f t="shared" si="14"/>
        <v>0</v>
      </c>
      <c r="AD17" s="39">
        <f t="shared" si="14"/>
        <v>38491.26</v>
      </c>
    </row>
    <row r="18" spans="1:30" s="11" customFormat="1" ht="160.5" customHeight="1" outlineLevel="2">
      <c r="A18" s="4" t="s">
        <v>24</v>
      </c>
      <c r="B18" s="20" t="s">
        <v>105</v>
      </c>
      <c r="C18" s="37" t="s">
        <v>14</v>
      </c>
      <c r="D18" s="22">
        <v>2010</v>
      </c>
      <c r="E18" s="10">
        <v>2012</v>
      </c>
      <c r="F18" s="10">
        <v>801</v>
      </c>
      <c r="G18" s="10">
        <v>80195</v>
      </c>
      <c r="H18" s="39">
        <f>SUM(I18:R18)</f>
        <v>76089.6</v>
      </c>
      <c r="I18" s="39">
        <f>45186-7587.66</f>
        <v>37598.34</v>
      </c>
      <c r="J18" s="39">
        <f>15703.6+7587.66</f>
        <v>23291.260000000002</v>
      </c>
      <c r="K18" s="39">
        <v>15200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>
        <v>38491.26</v>
      </c>
    </row>
    <row r="19" spans="1:30" s="11" customFormat="1" ht="15.75" customHeight="1" outlineLevel="1">
      <c r="A19" s="4"/>
      <c r="B19" s="66" t="s">
        <v>65</v>
      </c>
      <c r="C19" s="66"/>
      <c r="D19" s="66"/>
      <c r="E19" s="66"/>
      <c r="F19" s="66"/>
      <c r="G19" s="66"/>
      <c r="H19" s="39">
        <f>SUM(H20:H25)</f>
        <v>333556404.71000004</v>
      </c>
      <c r="I19" s="39">
        <f>SUM(I20:I25)</f>
        <v>10866887.26</v>
      </c>
      <c r="J19" s="39">
        <f aca="true" t="shared" si="15" ref="J19:AD19">SUM(J20:J25)</f>
        <v>22563443.580000002</v>
      </c>
      <c r="K19" s="39">
        <f t="shared" si="15"/>
        <v>164683918.15</v>
      </c>
      <c r="L19" s="39">
        <f t="shared" si="15"/>
        <v>124059271.82</v>
      </c>
      <c r="M19" s="39">
        <f t="shared" si="15"/>
        <v>10692106.040000001</v>
      </c>
      <c r="N19" s="39">
        <f t="shared" si="15"/>
        <v>405417.86</v>
      </c>
      <c r="O19" s="39">
        <f t="shared" si="15"/>
        <v>71340</v>
      </c>
      <c r="P19" s="39">
        <f t="shared" si="15"/>
        <v>71340</v>
      </c>
      <c r="Q19" s="39">
        <f t="shared" si="15"/>
        <v>71340</v>
      </c>
      <c r="R19" s="39">
        <f t="shared" si="15"/>
        <v>71340</v>
      </c>
      <c r="S19" s="39">
        <f>SUM(S20:S25)</f>
        <v>0</v>
      </c>
      <c r="T19" s="39"/>
      <c r="U19" s="39"/>
      <c r="V19" s="39"/>
      <c r="W19" s="39"/>
      <c r="X19" s="39"/>
      <c r="Y19" s="39"/>
      <c r="Z19" s="39"/>
      <c r="AA19" s="39"/>
      <c r="AB19" s="39"/>
      <c r="AC19" s="39">
        <f t="shared" si="15"/>
        <v>0</v>
      </c>
      <c r="AD19" s="39">
        <f t="shared" si="15"/>
        <v>247742809.63</v>
      </c>
    </row>
    <row r="20" spans="1:31" s="33" customFormat="1" ht="174.75" customHeight="1" outlineLevel="1">
      <c r="A20" s="35" t="s">
        <v>24</v>
      </c>
      <c r="B20" s="8" t="s">
        <v>92</v>
      </c>
      <c r="C20" s="36" t="s">
        <v>11</v>
      </c>
      <c r="D20" s="9">
        <v>2003</v>
      </c>
      <c r="E20" s="10">
        <v>2015</v>
      </c>
      <c r="F20" s="10">
        <v>900</v>
      </c>
      <c r="G20" s="10">
        <v>90095</v>
      </c>
      <c r="H20" s="39">
        <f aca="true" t="shared" si="16" ref="H20:H25">SUM(I20:R20)</f>
        <v>279808743.67</v>
      </c>
      <c r="I20" s="39">
        <f>1835442.62+3528934.01</f>
        <v>5364376.63</v>
      </c>
      <c r="J20" s="39">
        <v>17451824.69</v>
      </c>
      <c r="K20" s="39">
        <v>141390214.84</v>
      </c>
      <c r="L20" s="39">
        <v>105057821.82</v>
      </c>
      <c r="M20" s="39">
        <v>10210427.83</v>
      </c>
      <c r="N20" s="39">
        <v>334077.86</v>
      </c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>
        <v>213021274.89</v>
      </c>
      <c r="AE20" s="11"/>
    </row>
    <row r="21" spans="1:30" s="11" customFormat="1" ht="174.75" customHeight="1" outlineLevel="1">
      <c r="A21" s="4" t="s">
        <v>25</v>
      </c>
      <c r="B21" s="8" t="s">
        <v>93</v>
      </c>
      <c r="C21" s="36" t="s">
        <v>11</v>
      </c>
      <c r="D21" s="9">
        <v>2008</v>
      </c>
      <c r="E21" s="10">
        <v>2012</v>
      </c>
      <c r="F21" s="10">
        <v>750</v>
      </c>
      <c r="G21" s="10">
        <v>75020</v>
      </c>
      <c r="H21" s="39">
        <f t="shared" si="16"/>
        <v>3362000</v>
      </c>
      <c r="I21" s="39">
        <f>301000+591747.26</f>
        <v>892747.26</v>
      </c>
      <c r="J21" s="39">
        <v>1135000</v>
      </c>
      <c r="K21" s="39">
        <v>1334252.74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>
        <v>571901.4</v>
      </c>
    </row>
    <row r="22" spans="1:30" s="11" customFormat="1" ht="360" customHeight="1" outlineLevel="1">
      <c r="A22" s="4" t="s">
        <v>26</v>
      </c>
      <c r="B22" s="8" t="s">
        <v>90</v>
      </c>
      <c r="C22" s="36" t="s">
        <v>11</v>
      </c>
      <c r="D22" s="22">
        <v>2008</v>
      </c>
      <c r="E22" s="10">
        <v>2012</v>
      </c>
      <c r="F22" s="10">
        <v>600</v>
      </c>
      <c r="G22" s="10">
        <v>60016</v>
      </c>
      <c r="H22" s="39">
        <f t="shared" si="16"/>
        <v>10525002.600000001</v>
      </c>
      <c r="I22" s="39">
        <f>191462.43+1108570.71</f>
        <v>1300033.14</v>
      </c>
      <c r="J22" s="39">
        <v>3271968.89</v>
      </c>
      <c r="K22" s="39">
        <v>5953000.57</v>
      </c>
      <c r="L22" s="39">
        <v>0</v>
      </c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>
        <v>7010444.13</v>
      </c>
    </row>
    <row r="23" spans="1:30" s="11" customFormat="1" ht="138.75" customHeight="1" outlineLevel="1">
      <c r="A23" s="4" t="s">
        <v>27</v>
      </c>
      <c r="B23" s="8" t="s">
        <v>85</v>
      </c>
      <c r="C23" s="36" t="s">
        <v>11</v>
      </c>
      <c r="D23" s="22">
        <v>2007</v>
      </c>
      <c r="E23" s="10">
        <v>2013</v>
      </c>
      <c r="F23" s="10">
        <v>921</v>
      </c>
      <c r="G23" s="10">
        <v>92195</v>
      </c>
      <c r="H23" s="39">
        <f t="shared" si="16"/>
        <v>25096452</v>
      </c>
      <c r="I23" s="39">
        <v>1191452</v>
      </c>
      <c r="J23" s="39">
        <v>100000</v>
      </c>
      <c r="K23" s="39">
        <v>11765000</v>
      </c>
      <c r="L23" s="39">
        <v>12040000</v>
      </c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>
        <v>25096461</v>
      </c>
    </row>
    <row r="24" spans="1:30" s="11" customFormat="1" ht="153" customHeight="1" outlineLevel="1">
      <c r="A24" s="4" t="s">
        <v>28</v>
      </c>
      <c r="B24" s="8" t="s">
        <v>87</v>
      </c>
      <c r="C24" s="36" t="s">
        <v>11</v>
      </c>
      <c r="D24" s="9">
        <v>2008</v>
      </c>
      <c r="E24" s="10">
        <v>2019</v>
      </c>
      <c r="F24" s="10">
        <v>900</v>
      </c>
      <c r="G24" s="10">
        <v>90095</v>
      </c>
      <c r="H24" s="39">
        <f t="shared" si="16"/>
        <v>3839987.35</v>
      </c>
      <c r="I24" s="39">
        <f>1219536.04+577723.1</f>
        <v>1797259.1400000001</v>
      </c>
      <c r="J24" s="39">
        <v>501450</v>
      </c>
      <c r="K24" s="39">
        <v>441450</v>
      </c>
      <c r="L24" s="39">
        <v>261450</v>
      </c>
      <c r="M24" s="39">
        <v>481678.21</v>
      </c>
      <c r="N24" s="39">
        <v>71340</v>
      </c>
      <c r="O24" s="39">
        <v>71340</v>
      </c>
      <c r="P24" s="39">
        <v>71340</v>
      </c>
      <c r="Q24" s="39">
        <v>71340</v>
      </c>
      <c r="R24" s="39">
        <v>71340</v>
      </c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>
        <v>2042728.21</v>
      </c>
    </row>
    <row r="25" spans="1:30" s="11" customFormat="1" ht="229.5" customHeight="1" outlineLevel="1">
      <c r="A25" s="4" t="s">
        <v>29</v>
      </c>
      <c r="B25" s="8" t="s">
        <v>106</v>
      </c>
      <c r="C25" s="36" t="s">
        <v>11</v>
      </c>
      <c r="D25" s="9">
        <v>2009</v>
      </c>
      <c r="E25" s="10">
        <v>2013</v>
      </c>
      <c r="F25" s="10">
        <v>921</v>
      </c>
      <c r="G25" s="10">
        <v>92195</v>
      </c>
      <c r="H25" s="39">
        <f t="shared" si="16"/>
        <v>10924219.09</v>
      </c>
      <c r="I25" s="39">
        <v>321019.09</v>
      </c>
      <c r="J25" s="39">
        <v>103200</v>
      </c>
      <c r="K25" s="39">
        <v>3800000</v>
      </c>
      <c r="L25" s="39">
        <v>6700000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>
        <v>0</v>
      </c>
    </row>
    <row r="26" spans="1:30" ht="30.75" customHeight="1">
      <c r="A26" s="5" t="s">
        <v>70</v>
      </c>
      <c r="B26" s="67" t="s">
        <v>66</v>
      </c>
      <c r="C26" s="68"/>
      <c r="D26" s="68"/>
      <c r="E26" s="68"/>
      <c r="F26" s="68"/>
      <c r="G26" s="68"/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39"/>
      <c r="U26" s="39"/>
      <c r="V26" s="39"/>
      <c r="W26" s="39"/>
      <c r="X26" s="39"/>
      <c r="Y26" s="39"/>
      <c r="Z26" s="39"/>
      <c r="AA26" s="39"/>
      <c r="AB26" s="39"/>
      <c r="AC26" s="39">
        <v>0</v>
      </c>
      <c r="AD26" s="39">
        <v>0</v>
      </c>
    </row>
    <row r="27" spans="1:30" ht="16.5" customHeight="1" outlineLevel="1">
      <c r="A27" s="5"/>
      <c r="B27" s="69" t="s">
        <v>67</v>
      </c>
      <c r="C27" s="69"/>
      <c r="D27" s="69"/>
      <c r="E27" s="69"/>
      <c r="F27" s="69"/>
      <c r="G27" s="69"/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/>
      <c r="U27" s="39"/>
      <c r="V27" s="39"/>
      <c r="W27" s="39"/>
      <c r="X27" s="39"/>
      <c r="Y27" s="39"/>
      <c r="Z27" s="39"/>
      <c r="AA27" s="39"/>
      <c r="AB27" s="39"/>
      <c r="AC27" s="39">
        <v>0</v>
      </c>
      <c r="AD27" s="39">
        <v>0</v>
      </c>
    </row>
    <row r="28" spans="1:30" ht="16.5" customHeight="1" outlineLevel="1">
      <c r="A28" s="5"/>
      <c r="B28" s="69" t="s">
        <v>68</v>
      </c>
      <c r="C28" s="69"/>
      <c r="D28" s="69"/>
      <c r="E28" s="69"/>
      <c r="F28" s="69"/>
      <c r="G28" s="69"/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/>
      <c r="U28" s="39"/>
      <c r="V28" s="39"/>
      <c r="W28" s="39"/>
      <c r="X28" s="39"/>
      <c r="Y28" s="39"/>
      <c r="Z28" s="39"/>
      <c r="AA28" s="39"/>
      <c r="AB28" s="39"/>
      <c r="AC28" s="39">
        <v>0</v>
      </c>
      <c r="AD28" s="39">
        <v>0</v>
      </c>
    </row>
    <row r="29" spans="1:30" ht="33" customHeight="1">
      <c r="A29" s="5" t="s">
        <v>72</v>
      </c>
      <c r="B29" s="67" t="s">
        <v>69</v>
      </c>
      <c r="C29" s="68"/>
      <c r="D29" s="68"/>
      <c r="E29" s="68"/>
      <c r="F29" s="68"/>
      <c r="G29" s="68"/>
      <c r="H29" s="39">
        <f>H30+H32</f>
        <v>7554540.350000001</v>
      </c>
      <c r="I29" s="39">
        <f aca="true" t="shared" si="17" ref="I29:AC29">I30+I32</f>
        <v>122703.42</v>
      </c>
      <c r="J29" s="39">
        <f t="shared" si="17"/>
        <v>678419.4</v>
      </c>
      <c r="K29" s="39">
        <f t="shared" si="17"/>
        <v>6269871.73</v>
      </c>
      <c r="L29" s="39">
        <f t="shared" si="17"/>
        <v>28419.4</v>
      </c>
      <c r="M29" s="39">
        <f t="shared" si="17"/>
        <v>28419.4</v>
      </c>
      <c r="N29" s="39">
        <f t="shared" si="17"/>
        <v>28419.4</v>
      </c>
      <c r="O29" s="39">
        <f t="shared" si="17"/>
        <v>28419.4</v>
      </c>
      <c r="P29" s="39">
        <f t="shared" si="17"/>
        <v>28419.4</v>
      </c>
      <c r="Q29" s="39">
        <f t="shared" si="17"/>
        <v>28419.4</v>
      </c>
      <c r="R29" s="39">
        <f t="shared" si="17"/>
        <v>28419.4</v>
      </c>
      <c r="S29" s="39">
        <f t="shared" si="17"/>
        <v>28419.4</v>
      </c>
      <c r="T29" s="39">
        <f t="shared" si="17"/>
        <v>28419.4</v>
      </c>
      <c r="U29" s="39">
        <f t="shared" si="17"/>
        <v>28419.4</v>
      </c>
      <c r="V29" s="39">
        <f t="shared" si="17"/>
        <v>28419.4</v>
      </c>
      <c r="W29" s="39">
        <f t="shared" si="17"/>
        <v>28419.4</v>
      </c>
      <c r="X29" s="39">
        <f t="shared" si="17"/>
        <v>28419.4</v>
      </c>
      <c r="Y29" s="39">
        <f t="shared" si="17"/>
        <v>28419.4</v>
      </c>
      <c r="Z29" s="39">
        <f t="shared" si="17"/>
        <v>28419.4</v>
      </c>
      <c r="AA29" s="39">
        <f t="shared" si="17"/>
        <v>28419.4</v>
      </c>
      <c r="AB29" s="39">
        <f t="shared" si="17"/>
        <v>28419.4</v>
      </c>
      <c r="AC29" s="39">
        <f t="shared" si="17"/>
        <v>416</v>
      </c>
      <c r="AD29" s="39">
        <f>AD30+AD32</f>
        <v>6626738.07</v>
      </c>
    </row>
    <row r="30" spans="1:30" ht="16.5" customHeight="1" outlineLevel="1">
      <c r="A30" s="5"/>
      <c r="B30" s="69" t="s">
        <v>67</v>
      </c>
      <c r="C30" s="69"/>
      <c r="D30" s="69"/>
      <c r="E30" s="69"/>
      <c r="F30" s="69"/>
      <c r="G30" s="69"/>
      <c r="H30" s="39">
        <f>H31</f>
        <v>553489.7400000002</v>
      </c>
      <c r="I30" s="39">
        <f aca="true" t="shared" si="18" ref="I30:AC30">I31</f>
        <v>13105.14</v>
      </c>
      <c r="J30" s="39">
        <f t="shared" si="18"/>
        <v>28419.4</v>
      </c>
      <c r="K30" s="39">
        <f t="shared" si="18"/>
        <v>28419.4</v>
      </c>
      <c r="L30" s="39">
        <f t="shared" si="18"/>
        <v>28419.4</v>
      </c>
      <c r="M30" s="39">
        <f t="shared" si="18"/>
        <v>28419.4</v>
      </c>
      <c r="N30" s="39">
        <f t="shared" si="18"/>
        <v>28419.4</v>
      </c>
      <c r="O30" s="39">
        <f t="shared" si="18"/>
        <v>28419.4</v>
      </c>
      <c r="P30" s="39">
        <f t="shared" si="18"/>
        <v>28419.4</v>
      </c>
      <c r="Q30" s="39">
        <f t="shared" si="18"/>
        <v>28419.4</v>
      </c>
      <c r="R30" s="39">
        <f t="shared" si="18"/>
        <v>28419.4</v>
      </c>
      <c r="S30" s="39">
        <f t="shared" si="18"/>
        <v>28419.4</v>
      </c>
      <c r="T30" s="39">
        <f t="shared" si="18"/>
        <v>28419.4</v>
      </c>
      <c r="U30" s="39">
        <f t="shared" si="18"/>
        <v>28419.4</v>
      </c>
      <c r="V30" s="39">
        <f t="shared" si="18"/>
        <v>28419.4</v>
      </c>
      <c r="W30" s="39">
        <f t="shared" si="18"/>
        <v>28419.4</v>
      </c>
      <c r="X30" s="39">
        <f t="shared" si="18"/>
        <v>28419.4</v>
      </c>
      <c r="Y30" s="39">
        <f t="shared" si="18"/>
        <v>28419.4</v>
      </c>
      <c r="Z30" s="39">
        <f t="shared" si="18"/>
        <v>28419.4</v>
      </c>
      <c r="AA30" s="39">
        <f t="shared" si="18"/>
        <v>28419.4</v>
      </c>
      <c r="AB30" s="39">
        <f t="shared" si="18"/>
        <v>28419.4</v>
      </c>
      <c r="AC30" s="39">
        <f t="shared" si="18"/>
        <v>416</v>
      </c>
      <c r="AD30" s="39">
        <f>AD31</f>
        <v>553489.74</v>
      </c>
    </row>
    <row r="31" spans="1:30" s="11" customFormat="1" ht="199.5" customHeight="1" outlineLevel="1">
      <c r="A31" s="35" t="s">
        <v>24</v>
      </c>
      <c r="B31" s="8" t="s">
        <v>125</v>
      </c>
      <c r="C31" s="21" t="s">
        <v>11</v>
      </c>
      <c r="D31" s="9">
        <v>2011</v>
      </c>
      <c r="E31" s="10">
        <v>2031</v>
      </c>
      <c r="F31" s="10">
        <v>900</v>
      </c>
      <c r="G31" s="10">
        <v>90095</v>
      </c>
      <c r="H31" s="39">
        <f>SUM(I31:AC31)</f>
        <v>553489.7400000002</v>
      </c>
      <c r="I31" s="39">
        <v>13105.14</v>
      </c>
      <c r="J31" s="39">
        <v>28419.4</v>
      </c>
      <c r="K31" s="39">
        <v>28419.4</v>
      </c>
      <c r="L31" s="39">
        <v>28419.4</v>
      </c>
      <c r="M31" s="39">
        <v>28419.4</v>
      </c>
      <c r="N31" s="39">
        <v>28419.4</v>
      </c>
      <c r="O31" s="39">
        <v>28419.4</v>
      </c>
      <c r="P31" s="39">
        <v>28419.4</v>
      </c>
      <c r="Q31" s="39">
        <v>28419.4</v>
      </c>
      <c r="R31" s="39">
        <v>28419.4</v>
      </c>
      <c r="S31" s="39">
        <v>28419.4</v>
      </c>
      <c r="T31" s="39">
        <v>28419.4</v>
      </c>
      <c r="U31" s="39">
        <v>28419.4</v>
      </c>
      <c r="V31" s="39">
        <v>28419.4</v>
      </c>
      <c r="W31" s="39">
        <v>28419.4</v>
      </c>
      <c r="X31" s="39">
        <v>28419.4</v>
      </c>
      <c r="Y31" s="39">
        <v>28419.4</v>
      </c>
      <c r="Z31" s="39">
        <v>28419.4</v>
      </c>
      <c r="AA31" s="39">
        <v>28419.4</v>
      </c>
      <c r="AB31" s="39">
        <v>28419.4</v>
      </c>
      <c r="AC31" s="39">
        <v>416</v>
      </c>
      <c r="AD31" s="39">
        <v>553489.74</v>
      </c>
    </row>
    <row r="32" spans="1:30" ht="16.5" customHeight="1" outlineLevel="1">
      <c r="A32" s="5"/>
      <c r="B32" s="69" t="s">
        <v>68</v>
      </c>
      <c r="C32" s="69"/>
      <c r="D32" s="69"/>
      <c r="E32" s="69"/>
      <c r="F32" s="69"/>
      <c r="G32" s="69"/>
      <c r="H32" s="39">
        <f aca="true" t="shared" si="19" ref="H32:S32">SUM(H33:H37)</f>
        <v>7001050.61</v>
      </c>
      <c r="I32" s="39">
        <f t="shared" si="19"/>
        <v>109598.28</v>
      </c>
      <c r="J32" s="39">
        <f t="shared" si="19"/>
        <v>650000</v>
      </c>
      <c r="K32" s="39">
        <f t="shared" si="19"/>
        <v>6241452.33</v>
      </c>
      <c r="L32" s="39">
        <f t="shared" si="19"/>
        <v>0</v>
      </c>
      <c r="M32" s="39">
        <f t="shared" si="19"/>
        <v>0</v>
      </c>
      <c r="N32" s="39">
        <f t="shared" si="19"/>
        <v>0</v>
      </c>
      <c r="O32" s="39">
        <f t="shared" si="19"/>
        <v>0</v>
      </c>
      <c r="P32" s="39">
        <f t="shared" si="19"/>
        <v>0</v>
      </c>
      <c r="Q32" s="39">
        <f t="shared" si="19"/>
        <v>0</v>
      </c>
      <c r="R32" s="39">
        <f t="shared" si="19"/>
        <v>0</v>
      </c>
      <c r="S32" s="39">
        <f t="shared" si="19"/>
        <v>0</v>
      </c>
      <c r="T32" s="39"/>
      <c r="U32" s="39"/>
      <c r="V32" s="39"/>
      <c r="W32" s="39"/>
      <c r="X32" s="39"/>
      <c r="Y32" s="39"/>
      <c r="Z32" s="39"/>
      <c r="AA32" s="39"/>
      <c r="AB32" s="39"/>
      <c r="AC32" s="39">
        <f>SUM(AC33:AC37)</f>
        <v>0</v>
      </c>
      <c r="AD32" s="39">
        <f>SUM(AD33:AD37)</f>
        <v>6073248.33</v>
      </c>
    </row>
    <row r="33" spans="1:30" s="33" customFormat="1" ht="174.75" customHeight="1" outlineLevel="1">
      <c r="A33" s="4" t="s">
        <v>24</v>
      </c>
      <c r="B33" s="8" t="s">
        <v>86</v>
      </c>
      <c r="C33" s="21" t="s">
        <v>11</v>
      </c>
      <c r="D33" s="9">
        <v>2010</v>
      </c>
      <c r="E33" s="10">
        <v>2012</v>
      </c>
      <c r="F33" s="10">
        <v>700</v>
      </c>
      <c r="G33" s="10">
        <v>70005</v>
      </c>
      <c r="H33" s="39">
        <f>SUM(I33:R33)</f>
        <v>383088.28</v>
      </c>
      <c r="I33" s="39">
        <v>83088.28</v>
      </c>
      <c r="J33" s="39">
        <v>100000</v>
      </c>
      <c r="K33" s="39">
        <v>200000</v>
      </c>
      <c r="L33" s="39">
        <v>0</v>
      </c>
      <c r="M33" s="39">
        <v>0</v>
      </c>
      <c r="N33" s="39">
        <v>0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>
        <v>300000</v>
      </c>
    </row>
    <row r="34" spans="1:30" s="11" customFormat="1" ht="213.75" customHeight="1" outlineLevel="1">
      <c r="A34" s="4" t="s">
        <v>25</v>
      </c>
      <c r="B34" s="8" t="s">
        <v>89</v>
      </c>
      <c r="C34" s="21" t="s">
        <v>11</v>
      </c>
      <c r="D34" s="9">
        <v>2011</v>
      </c>
      <c r="E34" s="10">
        <v>2012</v>
      </c>
      <c r="F34" s="10">
        <v>900</v>
      </c>
      <c r="G34" s="10">
        <v>90095</v>
      </c>
      <c r="H34" s="39">
        <f>SUM(I34:R34)</f>
        <v>500000</v>
      </c>
      <c r="I34" s="39">
        <v>0</v>
      </c>
      <c r="J34" s="39">
        <v>400000</v>
      </c>
      <c r="K34" s="39">
        <v>100000</v>
      </c>
      <c r="L34" s="39">
        <v>0</v>
      </c>
      <c r="M34" s="39">
        <v>0</v>
      </c>
      <c r="N34" s="39">
        <v>0</v>
      </c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>
        <v>500000</v>
      </c>
    </row>
    <row r="35" spans="1:30" s="11" customFormat="1" ht="200.25" customHeight="1" outlineLevel="1">
      <c r="A35" s="4" t="s">
        <v>26</v>
      </c>
      <c r="B35" s="8" t="s">
        <v>88</v>
      </c>
      <c r="C35" s="21" t="s">
        <v>11</v>
      </c>
      <c r="D35" s="9">
        <v>2011</v>
      </c>
      <c r="E35" s="10">
        <v>2012</v>
      </c>
      <c r="F35" s="10">
        <v>600</v>
      </c>
      <c r="G35" s="10">
        <v>60016</v>
      </c>
      <c r="H35" s="39">
        <f>SUM(I35:R35)</f>
        <v>800000</v>
      </c>
      <c r="I35" s="39">
        <v>0</v>
      </c>
      <c r="J35" s="39">
        <v>80000</v>
      </c>
      <c r="K35" s="39">
        <v>720000</v>
      </c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>
        <v>0</v>
      </c>
    </row>
    <row r="36" spans="1:30" s="11" customFormat="1" ht="153.75" customHeight="1" outlineLevel="1">
      <c r="A36" s="4" t="s">
        <v>27</v>
      </c>
      <c r="B36" s="8" t="s">
        <v>107</v>
      </c>
      <c r="C36" s="21" t="s">
        <v>11</v>
      </c>
      <c r="D36" s="9">
        <v>2009</v>
      </c>
      <c r="E36" s="10">
        <v>2012</v>
      </c>
      <c r="F36" s="10">
        <v>600</v>
      </c>
      <c r="G36" s="10">
        <v>60016</v>
      </c>
      <c r="H36" s="39">
        <f>SUM(I36:R36)</f>
        <v>826510</v>
      </c>
      <c r="I36" s="39">
        <v>26510</v>
      </c>
      <c r="J36" s="39">
        <v>50000</v>
      </c>
      <c r="K36" s="39">
        <v>750000</v>
      </c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>
        <v>800000</v>
      </c>
    </row>
    <row r="37" spans="1:30" s="11" customFormat="1" ht="200.25" customHeight="1" outlineLevel="1">
      <c r="A37" s="4" t="s">
        <v>28</v>
      </c>
      <c r="B37" s="8" t="s">
        <v>108</v>
      </c>
      <c r="C37" s="21" t="s">
        <v>11</v>
      </c>
      <c r="D37" s="9">
        <v>2011</v>
      </c>
      <c r="E37" s="10">
        <v>2012</v>
      </c>
      <c r="F37" s="10">
        <v>600</v>
      </c>
      <c r="G37" s="10">
        <v>60015</v>
      </c>
      <c r="H37" s="39">
        <f>SUM(I37:R37)</f>
        <v>4491452.33</v>
      </c>
      <c r="I37" s="39">
        <v>0</v>
      </c>
      <c r="J37" s="39">
        <v>20000</v>
      </c>
      <c r="K37" s="39">
        <v>4471452.33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>
        <v>4473248.33</v>
      </c>
    </row>
    <row r="38" spans="1:30" ht="46.5" customHeight="1">
      <c r="A38" s="5" t="s">
        <v>78</v>
      </c>
      <c r="B38" s="70" t="s">
        <v>71</v>
      </c>
      <c r="C38" s="71"/>
      <c r="D38" s="71"/>
      <c r="E38" s="71"/>
      <c r="F38" s="71"/>
      <c r="G38" s="72"/>
      <c r="H38" s="39">
        <f>H39</f>
        <v>34453277.85000001</v>
      </c>
      <c r="I38" s="39">
        <f aca="true" t="shared" si="20" ref="I38:AD38">I39</f>
        <v>13396525.71</v>
      </c>
      <c r="J38" s="39">
        <f t="shared" si="20"/>
        <v>9847918.400000002</v>
      </c>
      <c r="K38" s="39">
        <f t="shared" si="20"/>
        <v>9777607.88</v>
      </c>
      <c r="L38" s="39">
        <f t="shared" si="20"/>
        <v>902021.82</v>
      </c>
      <c r="M38" s="39">
        <f t="shared" si="20"/>
        <v>264446.86</v>
      </c>
      <c r="N38" s="39">
        <f t="shared" si="20"/>
        <v>242516.19</v>
      </c>
      <c r="O38" s="39">
        <f t="shared" si="20"/>
        <v>21390.53</v>
      </c>
      <c r="P38" s="39">
        <f t="shared" si="20"/>
        <v>510.19</v>
      </c>
      <c r="Q38" s="39">
        <f t="shared" si="20"/>
        <v>154.19</v>
      </c>
      <c r="R38" s="39">
        <f t="shared" si="20"/>
        <v>101.19</v>
      </c>
      <c r="S38" s="39">
        <f t="shared" si="20"/>
        <v>84.89</v>
      </c>
      <c r="T38" s="39"/>
      <c r="U38" s="39"/>
      <c r="V38" s="39"/>
      <c r="W38" s="39"/>
      <c r="X38" s="39"/>
      <c r="Y38" s="39"/>
      <c r="Z38" s="39"/>
      <c r="AA38" s="39"/>
      <c r="AB38" s="39"/>
      <c r="AC38" s="39">
        <f t="shared" si="20"/>
        <v>0</v>
      </c>
      <c r="AD38" s="39">
        <f t="shared" si="20"/>
        <v>3558414.89</v>
      </c>
    </row>
    <row r="39" spans="1:30" ht="16.5" customHeight="1" outlineLevel="1">
      <c r="A39" s="5"/>
      <c r="B39" s="69" t="s">
        <v>67</v>
      </c>
      <c r="C39" s="69"/>
      <c r="D39" s="69"/>
      <c r="E39" s="69"/>
      <c r="F39" s="69"/>
      <c r="G39" s="69"/>
      <c r="H39" s="39">
        <f aca="true" t="shared" si="21" ref="H39:AD39">SUM(H40:H72)</f>
        <v>34453277.85000001</v>
      </c>
      <c r="I39" s="39">
        <f t="shared" si="21"/>
        <v>13396525.71</v>
      </c>
      <c r="J39" s="39">
        <f t="shared" si="21"/>
        <v>9847918.400000002</v>
      </c>
      <c r="K39" s="39">
        <f t="shared" si="21"/>
        <v>9777607.88</v>
      </c>
      <c r="L39" s="39">
        <f t="shared" si="21"/>
        <v>902021.82</v>
      </c>
      <c r="M39" s="39">
        <f t="shared" si="21"/>
        <v>264446.86</v>
      </c>
      <c r="N39" s="39">
        <f t="shared" si="21"/>
        <v>242516.19</v>
      </c>
      <c r="O39" s="39">
        <f t="shared" si="21"/>
        <v>21390.53</v>
      </c>
      <c r="P39" s="39">
        <f t="shared" si="21"/>
        <v>510.19</v>
      </c>
      <c r="Q39" s="39">
        <f t="shared" si="21"/>
        <v>154.19</v>
      </c>
      <c r="R39" s="39">
        <f t="shared" si="21"/>
        <v>101.19</v>
      </c>
      <c r="S39" s="39">
        <f>SUM(S40:S72)</f>
        <v>84.89</v>
      </c>
      <c r="T39" s="39"/>
      <c r="U39" s="39"/>
      <c r="V39" s="39"/>
      <c r="W39" s="39"/>
      <c r="X39" s="39"/>
      <c r="Y39" s="39"/>
      <c r="Z39" s="39"/>
      <c r="AA39" s="39"/>
      <c r="AB39" s="39"/>
      <c r="AC39" s="39">
        <f t="shared" si="21"/>
        <v>0</v>
      </c>
      <c r="AD39" s="39">
        <f t="shared" si="21"/>
        <v>3558414.89</v>
      </c>
    </row>
    <row r="40" spans="1:30" s="11" customFormat="1" ht="168.75" customHeight="1" outlineLevel="2">
      <c r="A40" s="4" t="s">
        <v>24</v>
      </c>
      <c r="B40" s="24" t="s">
        <v>109</v>
      </c>
      <c r="C40" s="37" t="s">
        <v>11</v>
      </c>
      <c r="D40" s="22">
        <v>2010</v>
      </c>
      <c r="E40" s="10">
        <v>2012</v>
      </c>
      <c r="F40" s="10">
        <v>852</v>
      </c>
      <c r="G40" s="10">
        <v>85203</v>
      </c>
      <c r="H40" s="39">
        <f>SUM(I40:R40)</f>
        <v>330000</v>
      </c>
      <c r="I40" s="39">
        <v>110000</v>
      </c>
      <c r="J40" s="39">
        <v>110000</v>
      </c>
      <c r="K40" s="39">
        <v>110000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>
        <v>220000</v>
      </c>
    </row>
    <row r="41" spans="1:30" s="11" customFormat="1" ht="199.5" customHeight="1" outlineLevel="2">
      <c r="A41" s="4" t="s">
        <v>25</v>
      </c>
      <c r="B41" s="20" t="s">
        <v>110</v>
      </c>
      <c r="C41" s="37" t="s">
        <v>11</v>
      </c>
      <c r="D41" s="22">
        <v>2010</v>
      </c>
      <c r="E41" s="10">
        <v>2012</v>
      </c>
      <c r="F41" s="10">
        <v>750</v>
      </c>
      <c r="G41" s="10">
        <v>75023</v>
      </c>
      <c r="H41" s="39">
        <f aca="true" t="shared" si="22" ref="H41:H71">SUM(I41:R41)</f>
        <v>5074.4</v>
      </c>
      <c r="I41" s="39">
        <f>1560.8+1268.8</f>
        <v>2829.6</v>
      </c>
      <c r="J41" s="39">
        <v>1268.8</v>
      </c>
      <c r="K41" s="39">
        <v>976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>
        <v>2244.8</v>
      </c>
    </row>
    <row r="42" spans="1:30" s="11" customFormat="1" ht="197.25" customHeight="1" outlineLevel="2">
      <c r="A42" s="4" t="s">
        <v>26</v>
      </c>
      <c r="B42" s="20" t="s">
        <v>111</v>
      </c>
      <c r="C42" s="37" t="s">
        <v>11</v>
      </c>
      <c r="D42" s="22">
        <v>2010</v>
      </c>
      <c r="E42" s="10">
        <v>2012</v>
      </c>
      <c r="F42" s="10">
        <v>750</v>
      </c>
      <c r="G42" s="10">
        <v>75023</v>
      </c>
      <c r="H42" s="39">
        <f t="shared" si="22"/>
        <v>801117.05</v>
      </c>
      <c r="I42" s="39">
        <v>236486.75</v>
      </c>
      <c r="J42" s="39">
        <v>282315.3</v>
      </c>
      <c r="K42" s="39">
        <v>282315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>
        <v>564630.25</v>
      </c>
    </row>
    <row r="43" spans="1:30" s="11" customFormat="1" ht="187.5" customHeight="1" outlineLevel="2">
      <c r="A43" s="4" t="s">
        <v>27</v>
      </c>
      <c r="B43" s="20" t="s">
        <v>79</v>
      </c>
      <c r="C43" s="37" t="s">
        <v>11</v>
      </c>
      <c r="D43" s="22">
        <v>2008</v>
      </c>
      <c r="E43" s="10">
        <v>2012</v>
      </c>
      <c r="F43" s="10">
        <v>750</v>
      </c>
      <c r="G43" s="10">
        <v>75023</v>
      </c>
      <c r="H43" s="39">
        <f t="shared" si="22"/>
        <v>24034</v>
      </c>
      <c r="I43" s="39">
        <f>6588+9760</f>
        <v>16348</v>
      </c>
      <c r="J43" s="39">
        <v>6588</v>
      </c>
      <c r="K43" s="39">
        <v>1098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>
        <v>7686</v>
      </c>
    </row>
    <row r="44" spans="1:30" s="11" customFormat="1" ht="201" customHeight="1" outlineLevel="2">
      <c r="A44" s="4" t="s">
        <v>28</v>
      </c>
      <c r="B44" s="20" t="s">
        <v>112</v>
      </c>
      <c r="C44" s="37" t="s">
        <v>11</v>
      </c>
      <c r="D44" s="22">
        <v>2011</v>
      </c>
      <c r="E44" s="10">
        <v>2013</v>
      </c>
      <c r="F44" s="10">
        <v>750</v>
      </c>
      <c r="G44" s="10">
        <v>75023</v>
      </c>
      <c r="H44" s="39">
        <f t="shared" si="22"/>
        <v>33189.5</v>
      </c>
      <c r="I44" s="39">
        <v>0</v>
      </c>
      <c r="J44" s="39">
        <v>22267.86</v>
      </c>
      <c r="K44" s="39">
        <v>10525.64</v>
      </c>
      <c r="L44" s="39">
        <v>396</v>
      </c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>
        <v>33189.5</v>
      </c>
    </row>
    <row r="45" spans="1:30" s="11" customFormat="1" ht="177" customHeight="1" outlineLevel="2">
      <c r="A45" s="4" t="s">
        <v>29</v>
      </c>
      <c r="B45" s="20" t="s">
        <v>113</v>
      </c>
      <c r="C45" s="37" t="s">
        <v>11</v>
      </c>
      <c r="D45" s="22">
        <v>2011</v>
      </c>
      <c r="E45" s="10">
        <v>2012</v>
      </c>
      <c r="F45" s="10">
        <v>750</v>
      </c>
      <c r="G45" s="10">
        <v>75023</v>
      </c>
      <c r="H45" s="39">
        <f t="shared" si="22"/>
        <v>32472</v>
      </c>
      <c r="I45" s="39">
        <v>0</v>
      </c>
      <c r="J45" s="39">
        <v>29766</v>
      </c>
      <c r="K45" s="39">
        <v>2706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>
        <v>32472</v>
      </c>
    </row>
    <row r="46" spans="1:30" s="11" customFormat="1" ht="146.25" customHeight="1" outlineLevel="2">
      <c r="A46" s="4" t="s">
        <v>30</v>
      </c>
      <c r="B46" s="20" t="s">
        <v>114</v>
      </c>
      <c r="C46" s="37" t="s">
        <v>11</v>
      </c>
      <c r="D46" s="22">
        <v>2006</v>
      </c>
      <c r="E46" s="10">
        <v>2020</v>
      </c>
      <c r="F46" s="10">
        <v>600</v>
      </c>
      <c r="G46" s="10">
        <v>60016</v>
      </c>
      <c r="H46" s="39">
        <f>SUM(I46:AC46)</f>
        <v>5753.07</v>
      </c>
      <c r="I46" s="39">
        <f>1257.66+468.41</f>
        <v>1726.0700000000002</v>
      </c>
      <c r="J46" s="39">
        <v>600</v>
      </c>
      <c r="K46" s="39">
        <v>529</v>
      </c>
      <c r="L46" s="39">
        <v>529</v>
      </c>
      <c r="M46" s="39">
        <v>529</v>
      </c>
      <c r="N46" s="39">
        <v>529</v>
      </c>
      <c r="O46" s="39">
        <v>529</v>
      </c>
      <c r="P46" s="39">
        <v>489</v>
      </c>
      <c r="Q46" s="39">
        <v>133</v>
      </c>
      <c r="R46" s="39">
        <v>80</v>
      </c>
      <c r="S46" s="39">
        <v>80</v>
      </c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>
        <v>4027</v>
      </c>
    </row>
    <row r="47" spans="1:31" s="33" customFormat="1" ht="203.25" customHeight="1" outlineLevel="2">
      <c r="A47" s="4" t="s">
        <v>31</v>
      </c>
      <c r="B47" s="20" t="s">
        <v>115</v>
      </c>
      <c r="C47" s="37" t="s">
        <v>11</v>
      </c>
      <c r="D47" s="22">
        <v>2010</v>
      </c>
      <c r="E47" s="10">
        <v>2020</v>
      </c>
      <c r="F47" s="10">
        <v>900</v>
      </c>
      <c r="G47" s="10">
        <v>90095</v>
      </c>
      <c r="H47" s="39">
        <f>SUM(I47:AC47)</f>
        <v>570.1100000000002</v>
      </c>
      <c r="I47" s="39">
        <v>260.41</v>
      </c>
      <c r="J47" s="39">
        <v>74.98</v>
      </c>
      <c r="K47" s="39">
        <v>50.53</v>
      </c>
      <c r="L47" s="39">
        <v>37.49</v>
      </c>
      <c r="M47" s="39">
        <v>35.86</v>
      </c>
      <c r="N47" s="39">
        <v>21.19</v>
      </c>
      <c r="O47" s="39">
        <v>21.19</v>
      </c>
      <c r="P47" s="39">
        <v>21.19</v>
      </c>
      <c r="Q47" s="39">
        <v>21.19</v>
      </c>
      <c r="R47" s="39">
        <v>21.19</v>
      </c>
      <c r="S47" s="39">
        <v>4.89</v>
      </c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>
        <v>286.88</v>
      </c>
      <c r="AE47" s="11"/>
    </row>
    <row r="48" spans="1:30" s="11" customFormat="1" ht="231" customHeight="1" outlineLevel="2">
      <c r="A48" s="4" t="s">
        <v>32</v>
      </c>
      <c r="B48" s="20" t="s">
        <v>116</v>
      </c>
      <c r="C48" s="37" t="s">
        <v>11</v>
      </c>
      <c r="D48" s="22">
        <v>2010</v>
      </c>
      <c r="E48" s="10">
        <v>2013</v>
      </c>
      <c r="F48" s="10">
        <v>700</v>
      </c>
      <c r="G48" s="10">
        <v>70021</v>
      </c>
      <c r="H48" s="39">
        <f>SUM(I48:R48)</f>
        <v>20260</v>
      </c>
      <c r="I48" s="39">
        <v>0</v>
      </c>
      <c r="J48" s="39">
        <v>5500</v>
      </c>
      <c r="K48" s="39">
        <v>7380</v>
      </c>
      <c r="L48" s="39">
        <v>7380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>
        <v>20260</v>
      </c>
    </row>
    <row r="49" spans="1:30" s="11" customFormat="1" ht="202.5" customHeight="1" outlineLevel="2">
      <c r="A49" s="4" t="s">
        <v>33</v>
      </c>
      <c r="B49" s="20" t="s">
        <v>117</v>
      </c>
      <c r="C49" s="37" t="s">
        <v>11</v>
      </c>
      <c r="D49" s="22">
        <v>2011</v>
      </c>
      <c r="E49" s="10">
        <v>2012</v>
      </c>
      <c r="F49" s="10">
        <v>750</v>
      </c>
      <c r="G49" s="10">
        <v>75023</v>
      </c>
      <c r="H49" s="39">
        <f>SUM(I49:R49)</f>
        <v>5350.5</v>
      </c>
      <c r="I49" s="39">
        <v>0</v>
      </c>
      <c r="J49" s="39">
        <v>2675.25</v>
      </c>
      <c r="K49" s="39">
        <v>2675.25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>
        <v>5350.5</v>
      </c>
    </row>
    <row r="50" spans="1:30" s="33" customFormat="1" ht="204.75" customHeight="1" outlineLevel="2">
      <c r="A50" s="4" t="s">
        <v>34</v>
      </c>
      <c r="B50" s="20" t="s">
        <v>91</v>
      </c>
      <c r="C50" s="37" t="s">
        <v>11</v>
      </c>
      <c r="D50" s="22">
        <v>2011</v>
      </c>
      <c r="E50" s="10">
        <v>2012</v>
      </c>
      <c r="F50" s="10">
        <v>900</v>
      </c>
      <c r="G50" s="10">
        <v>90013</v>
      </c>
      <c r="H50" s="39">
        <f>SUM(I50:R50)</f>
        <v>66500</v>
      </c>
      <c r="I50" s="39">
        <v>0</v>
      </c>
      <c r="J50" s="39">
        <v>26500</v>
      </c>
      <c r="K50" s="39">
        <v>40000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>
        <v>66500</v>
      </c>
    </row>
    <row r="51" spans="1:30" s="33" customFormat="1" ht="206.25" customHeight="1" outlineLevel="2">
      <c r="A51" s="4" t="s">
        <v>35</v>
      </c>
      <c r="B51" s="20" t="s">
        <v>118</v>
      </c>
      <c r="C51" s="37" t="s">
        <v>11</v>
      </c>
      <c r="D51" s="22">
        <v>2012</v>
      </c>
      <c r="E51" s="10">
        <v>2016</v>
      </c>
      <c r="F51" s="10">
        <v>750</v>
      </c>
      <c r="G51" s="10">
        <v>75023</v>
      </c>
      <c r="H51" s="39">
        <f>SUM(I51:R51)</f>
        <v>1490896.01</v>
      </c>
      <c r="I51" s="39">
        <v>0</v>
      </c>
      <c r="J51" s="39">
        <v>0</v>
      </c>
      <c r="K51" s="39">
        <v>462201.67</v>
      </c>
      <c r="L51" s="39">
        <v>504220</v>
      </c>
      <c r="M51" s="39">
        <v>263144</v>
      </c>
      <c r="N51" s="39">
        <v>241228</v>
      </c>
      <c r="O51" s="39">
        <v>20102.34</v>
      </c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>
        <v>1028694.34</v>
      </c>
    </row>
    <row r="52" spans="1:30" s="11" customFormat="1" ht="102.75" customHeight="1" outlineLevel="2">
      <c r="A52" s="4" t="s">
        <v>36</v>
      </c>
      <c r="B52" s="20" t="s">
        <v>81</v>
      </c>
      <c r="C52" s="37" t="s">
        <v>12</v>
      </c>
      <c r="D52" s="22">
        <v>2010</v>
      </c>
      <c r="E52" s="10">
        <v>2012</v>
      </c>
      <c r="F52" s="10">
        <v>852</v>
      </c>
      <c r="G52" s="10">
        <v>85219</v>
      </c>
      <c r="H52" s="39">
        <f t="shared" si="22"/>
        <v>8385.8</v>
      </c>
      <c r="I52" s="39">
        <v>290.36</v>
      </c>
      <c r="J52" s="39">
        <v>3971.84</v>
      </c>
      <c r="K52" s="39">
        <v>4123.6</v>
      </c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>
        <v>0</v>
      </c>
    </row>
    <row r="53" spans="1:30" s="11" customFormat="1" ht="129" customHeight="1" outlineLevel="2">
      <c r="A53" s="35" t="s">
        <v>37</v>
      </c>
      <c r="B53" s="20" t="s">
        <v>82</v>
      </c>
      <c r="C53" s="37" t="s">
        <v>12</v>
      </c>
      <c r="D53" s="22">
        <v>2011</v>
      </c>
      <c r="E53" s="10">
        <v>2013</v>
      </c>
      <c r="F53" s="10">
        <v>852</v>
      </c>
      <c r="G53" s="10">
        <v>85219</v>
      </c>
      <c r="H53" s="39">
        <f t="shared" si="22"/>
        <v>2656.8</v>
      </c>
      <c r="I53" s="39">
        <v>0</v>
      </c>
      <c r="J53" s="39">
        <v>1328.4</v>
      </c>
      <c r="K53" s="39">
        <v>1328.4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>
        <v>2656.8</v>
      </c>
    </row>
    <row r="54" spans="1:30" s="11" customFormat="1" ht="104.25" customHeight="1" outlineLevel="2">
      <c r="A54" s="35" t="s">
        <v>38</v>
      </c>
      <c r="B54" s="20" t="s">
        <v>81</v>
      </c>
      <c r="C54" s="37" t="s">
        <v>12</v>
      </c>
      <c r="D54" s="22">
        <v>2011</v>
      </c>
      <c r="E54" s="10">
        <v>2013</v>
      </c>
      <c r="F54" s="10">
        <v>852</v>
      </c>
      <c r="G54" s="10">
        <v>85203</v>
      </c>
      <c r="H54" s="39">
        <f>SUM(I54:R54)</f>
        <v>242.16</v>
      </c>
      <c r="I54" s="39">
        <v>0</v>
      </c>
      <c r="J54" s="39">
        <v>40.36</v>
      </c>
      <c r="K54" s="39">
        <v>121.08</v>
      </c>
      <c r="L54" s="39">
        <v>80.72</v>
      </c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>
        <v>242.16</v>
      </c>
    </row>
    <row r="55" spans="1:30" s="11" customFormat="1" ht="102.75" customHeight="1" outlineLevel="2">
      <c r="A55" s="4" t="s">
        <v>39</v>
      </c>
      <c r="B55" s="20" t="s">
        <v>81</v>
      </c>
      <c r="C55" s="37" t="s">
        <v>12</v>
      </c>
      <c r="D55" s="22">
        <v>2011</v>
      </c>
      <c r="E55" s="10">
        <v>2013</v>
      </c>
      <c r="F55" s="10">
        <v>852</v>
      </c>
      <c r="G55" s="10">
        <v>85212</v>
      </c>
      <c r="H55" s="39">
        <f>SUM(I55:R55)</f>
        <v>3881.88</v>
      </c>
      <c r="I55" s="39">
        <v>0</v>
      </c>
      <c r="J55" s="39">
        <v>763.83</v>
      </c>
      <c r="K55" s="39">
        <v>2494.44</v>
      </c>
      <c r="L55" s="39">
        <v>623.61</v>
      </c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>
        <v>3881.88</v>
      </c>
    </row>
    <row r="56" spans="1:30" s="11" customFormat="1" ht="150.75" customHeight="1" outlineLevel="2">
      <c r="A56" s="4" t="s">
        <v>40</v>
      </c>
      <c r="B56" s="20" t="s">
        <v>119</v>
      </c>
      <c r="C56" s="37" t="s">
        <v>13</v>
      </c>
      <c r="D56" s="22">
        <v>2010</v>
      </c>
      <c r="E56" s="10">
        <v>2013</v>
      </c>
      <c r="F56" s="10">
        <v>600</v>
      </c>
      <c r="G56" s="10">
        <v>60015</v>
      </c>
      <c r="H56" s="39">
        <f t="shared" si="22"/>
        <v>2590222</v>
      </c>
      <c r="I56" s="39">
        <v>205032</v>
      </c>
      <c r="J56" s="39">
        <v>1222000</v>
      </c>
      <c r="K56" s="39">
        <v>850000</v>
      </c>
      <c r="L56" s="39">
        <v>313190</v>
      </c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</row>
    <row r="57" spans="1:30" s="11" customFormat="1" ht="143.25" customHeight="1" outlineLevel="2">
      <c r="A57" s="4" t="s">
        <v>41</v>
      </c>
      <c r="B57" s="20" t="s">
        <v>120</v>
      </c>
      <c r="C57" s="37" t="s">
        <v>13</v>
      </c>
      <c r="D57" s="22">
        <v>2010</v>
      </c>
      <c r="E57" s="10">
        <v>2013</v>
      </c>
      <c r="F57" s="10">
        <v>600</v>
      </c>
      <c r="G57" s="10">
        <v>60016</v>
      </c>
      <c r="H57" s="39">
        <f t="shared" si="22"/>
        <v>744968</v>
      </c>
      <c r="I57" s="39">
        <v>44968</v>
      </c>
      <c r="J57" s="39">
        <v>378000</v>
      </c>
      <c r="K57" s="39">
        <v>250000</v>
      </c>
      <c r="L57" s="39">
        <v>72000</v>
      </c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>
        <v>0</v>
      </c>
    </row>
    <row r="58" spans="1:30" s="11" customFormat="1" ht="169.5" customHeight="1" outlineLevel="2">
      <c r="A58" s="4" t="s">
        <v>42</v>
      </c>
      <c r="B58" s="20" t="s">
        <v>121</v>
      </c>
      <c r="C58" s="37" t="s">
        <v>13</v>
      </c>
      <c r="D58" s="22">
        <v>2011</v>
      </c>
      <c r="E58" s="10">
        <v>2012</v>
      </c>
      <c r="F58" s="10">
        <v>900</v>
      </c>
      <c r="G58" s="10">
        <v>90015</v>
      </c>
      <c r="H58" s="39">
        <f t="shared" si="22"/>
        <v>1500000</v>
      </c>
      <c r="I58" s="39">
        <v>0</v>
      </c>
      <c r="J58" s="39">
        <v>750000</v>
      </c>
      <c r="K58" s="39">
        <v>750000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>
        <v>1500000</v>
      </c>
    </row>
    <row r="59" spans="1:30" s="11" customFormat="1" ht="128.25" customHeight="1" outlineLevel="2">
      <c r="A59" s="4" t="s">
        <v>43</v>
      </c>
      <c r="B59" s="20" t="s">
        <v>122</v>
      </c>
      <c r="C59" s="37" t="s">
        <v>13</v>
      </c>
      <c r="D59" s="22">
        <v>2009</v>
      </c>
      <c r="E59" s="10">
        <v>2012</v>
      </c>
      <c r="F59" s="10">
        <v>600</v>
      </c>
      <c r="G59" s="10">
        <v>60015</v>
      </c>
      <c r="H59" s="39">
        <f t="shared" si="22"/>
        <v>1793311.3599999999</v>
      </c>
      <c r="I59" s="39">
        <f>353311.36+480000</f>
        <v>833311.36</v>
      </c>
      <c r="J59" s="39">
        <v>480000</v>
      </c>
      <c r="K59" s="39">
        <v>480000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>
        <v>44929.36</v>
      </c>
    </row>
    <row r="60" spans="1:30" s="11" customFormat="1" ht="151.5" customHeight="1" outlineLevel="2">
      <c r="A60" s="4" t="s">
        <v>44</v>
      </c>
      <c r="B60" s="20" t="s">
        <v>104</v>
      </c>
      <c r="C60" s="37" t="s">
        <v>13</v>
      </c>
      <c r="D60" s="22">
        <v>2009</v>
      </c>
      <c r="E60" s="10">
        <v>2012</v>
      </c>
      <c r="F60" s="10">
        <v>600</v>
      </c>
      <c r="G60" s="10">
        <v>60004</v>
      </c>
      <c r="H60" s="39">
        <f t="shared" si="22"/>
        <v>24916667</v>
      </c>
      <c r="I60" s="39">
        <f>5416667+6500000</f>
        <v>11916667</v>
      </c>
      <c r="J60" s="39">
        <v>6500000</v>
      </c>
      <c r="K60" s="39">
        <v>6500000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>
        <v>0</v>
      </c>
    </row>
    <row r="61" spans="1:30" s="11" customFormat="1" ht="123.75" customHeight="1" outlineLevel="2">
      <c r="A61" s="4" t="s">
        <v>45</v>
      </c>
      <c r="B61" s="20" t="s">
        <v>103</v>
      </c>
      <c r="C61" s="37" t="s">
        <v>15</v>
      </c>
      <c r="D61" s="22">
        <v>2010</v>
      </c>
      <c r="E61" s="10">
        <v>2012</v>
      </c>
      <c r="F61" s="10">
        <v>853</v>
      </c>
      <c r="G61" s="10">
        <v>85305</v>
      </c>
      <c r="H61" s="39">
        <f t="shared" si="22"/>
        <v>2412.63</v>
      </c>
      <c r="I61" s="39">
        <v>1060.63</v>
      </c>
      <c r="J61" s="39">
        <v>1100</v>
      </c>
      <c r="K61" s="39">
        <v>252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</row>
    <row r="62" spans="1:30" s="11" customFormat="1" ht="141.75" customHeight="1" outlineLevel="2">
      <c r="A62" s="4" t="s">
        <v>46</v>
      </c>
      <c r="B62" s="20" t="s">
        <v>102</v>
      </c>
      <c r="C62" s="37" t="s">
        <v>16</v>
      </c>
      <c r="D62" s="22">
        <v>2009</v>
      </c>
      <c r="E62" s="10">
        <v>2012</v>
      </c>
      <c r="F62" s="10">
        <v>710</v>
      </c>
      <c r="G62" s="10">
        <v>71095</v>
      </c>
      <c r="H62" s="39">
        <f t="shared" si="22"/>
        <v>7887.7</v>
      </c>
      <c r="I62" s="39">
        <v>4735.7</v>
      </c>
      <c r="J62" s="39">
        <v>2906</v>
      </c>
      <c r="K62" s="39">
        <v>246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>
        <v>3152</v>
      </c>
    </row>
    <row r="63" spans="1:30" s="11" customFormat="1" ht="109.5" customHeight="1" outlineLevel="2">
      <c r="A63" s="4" t="s">
        <v>47</v>
      </c>
      <c r="B63" s="20" t="s">
        <v>101</v>
      </c>
      <c r="C63" s="37" t="s">
        <v>16</v>
      </c>
      <c r="D63" s="22">
        <v>2011</v>
      </c>
      <c r="E63" s="10">
        <v>2012</v>
      </c>
      <c r="F63" s="10">
        <v>710</v>
      </c>
      <c r="G63" s="10">
        <v>71095</v>
      </c>
      <c r="H63" s="39">
        <f>SUM(I63:R63)</f>
        <v>427.98</v>
      </c>
      <c r="I63" s="39">
        <v>0</v>
      </c>
      <c r="J63" s="39">
        <v>186.48</v>
      </c>
      <c r="K63" s="39">
        <v>241.5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>
        <v>427.98</v>
      </c>
    </row>
    <row r="64" spans="1:30" s="11" customFormat="1" ht="105.75" customHeight="1" outlineLevel="2">
      <c r="A64" s="4" t="s">
        <v>48</v>
      </c>
      <c r="B64" s="20" t="s">
        <v>100</v>
      </c>
      <c r="C64" s="37" t="s">
        <v>17</v>
      </c>
      <c r="D64" s="22">
        <v>2011</v>
      </c>
      <c r="E64" s="10">
        <v>2013</v>
      </c>
      <c r="F64" s="10">
        <v>852</v>
      </c>
      <c r="G64" s="10">
        <v>85202</v>
      </c>
      <c r="H64" s="39">
        <f t="shared" si="22"/>
        <v>10000</v>
      </c>
      <c r="I64" s="39">
        <v>0</v>
      </c>
      <c r="J64" s="39">
        <v>2700</v>
      </c>
      <c r="K64" s="39">
        <v>5000</v>
      </c>
      <c r="L64" s="39">
        <v>2300</v>
      </c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>
        <v>10000</v>
      </c>
    </row>
    <row r="65" spans="1:30" s="11" customFormat="1" ht="128.25" customHeight="1" outlineLevel="2">
      <c r="A65" s="4" t="s">
        <v>49</v>
      </c>
      <c r="B65" s="20" t="s">
        <v>99</v>
      </c>
      <c r="C65" s="37" t="s">
        <v>18</v>
      </c>
      <c r="D65" s="22">
        <v>2009</v>
      </c>
      <c r="E65" s="10">
        <v>2013</v>
      </c>
      <c r="F65" s="10">
        <v>754</v>
      </c>
      <c r="G65" s="10">
        <v>75411</v>
      </c>
      <c r="H65" s="39">
        <f t="shared" si="22"/>
        <v>29471.32</v>
      </c>
      <c r="I65" s="39">
        <f>4473+7471.32</f>
        <v>11944.32</v>
      </c>
      <c r="J65" s="39">
        <v>8500</v>
      </c>
      <c r="K65" s="39">
        <v>8500</v>
      </c>
      <c r="L65" s="39">
        <v>527</v>
      </c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>
        <v>0</v>
      </c>
    </row>
    <row r="66" spans="1:30" s="11" customFormat="1" ht="101.25" customHeight="1" outlineLevel="2">
      <c r="A66" s="4" t="s">
        <v>50</v>
      </c>
      <c r="B66" s="20" t="s">
        <v>98</v>
      </c>
      <c r="C66" s="37" t="s">
        <v>19</v>
      </c>
      <c r="D66" s="22">
        <v>2010</v>
      </c>
      <c r="E66" s="10">
        <v>2012</v>
      </c>
      <c r="F66" s="10">
        <v>801</v>
      </c>
      <c r="G66" s="10">
        <v>80130</v>
      </c>
      <c r="H66" s="39">
        <f t="shared" si="22"/>
        <v>2605.92</v>
      </c>
      <c r="I66" s="39">
        <v>760.06</v>
      </c>
      <c r="J66" s="39">
        <v>1302.96</v>
      </c>
      <c r="K66" s="39">
        <v>542.9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>
        <v>0</v>
      </c>
    </row>
    <row r="67" spans="1:30" s="11" customFormat="1" ht="134.25" customHeight="1" outlineLevel="2">
      <c r="A67" s="4" t="s">
        <v>51</v>
      </c>
      <c r="B67" s="20" t="s">
        <v>97</v>
      </c>
      <c r="C67" s="37" t="s">
        <v>20</v>
      </c>
      <c r="D67" s="22">
        <v>2010</v>
      </c>
      <c r="E67" s="10">
        <v>2012</v>
      </c>
      <c r="F67" s="10">
        <v>801</v>
      </c>
      <c r="G67" s="10">
        <v>80130</v>
      </c>
      <c r="H67" s="39">
        <f t="shared" si="22"/>
        <v>7659.6</v>
      </c>
      <c r="I67" s="39">
        <v>1903.2</v>
      </c>
      <c r="J67" s="39">
        <v>3837.6</v>
      </c>
      <c r="K67" s="39">
        <v>1918.8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</row>
    <row r="68" spans="1:30" s="11" customFormat="1" ht="108" customHeight="1" outlineLevel="2">
      <c r="A68" s="4" t="s">
        <v>52</v>
      </c>
      <c r="B68" s="20" t="s">
        <v>96</v>
      </c>
      <c r="C68" s="37" t="s">
        <v>21</v>
      </c>
      <c r="D68" s="22">
        <v>2003</v>
      </c>
      <c r="E68" s="10">
        <v>2016</v>
      </c>
      <c r="F68" s="10">
        <v>801</v>
      </c>
      <c r="G68" s="10">
        <v>80130</v>
      </c>
      <c r="H68" s="39">
        <f t="shared" si="22"/>
        <v>10284</v>
      </c>
      <c r="I68" s="39">
        <f>5124+732</f>
        <v>5856</v>
      </c>
      <c r="J68" s="39">
        <v>738</v>
      </c>
      <c r="K68" s="39">
        <v>738</v>
      </c>
      <c r="L68" s="39">
        <v>738</v>
      </c>
      <c r="M68" s="39">
        <v>738</v>
      </c>
      <c r="N68" s="39">
        <v>738</v>
      </c>
      <c r="O68" s="39">
        <v>738</v>
      </c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>
        <v>4428</v>
      </c>
    </row>
    <row r="69" spans="1:30" s="11" customFormat="1" ht="114" customHeight="1" outlineLevel="2">
      <c r="A69" s="4" t="s">
        <v>53</v>
      </c>
      <c r="B69" s="25" t="s">
        <v>95</v>
      </c>
      <c r="C69" s="37" t="s">
        <v>22</v>
      </c>
      <c r="D69" s="22">
        <v>2010</v>
      </c>
      <c r="E69" s="10">
        <v>2012</v>
      </c>
      <c r="F69" s="10">
        <v>852</v>
      </c>
      <c r="G69" s="10">
        <v>85201</v>
      </c>
      <c r="H69" s="39">
        <f t="shared" si="22"/>
        <v>2321.2799999999997</v>
      </c>
      <c r="I69" s="39">
        <v>1045.91</v>
      </c>
      <c r="J69" s="39">
        <v>1156.5</v>
      </c>
      <c r="K69" s="39">
        <v>118.87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>
        <v>0</v>
      </c>
    </row>
    <row r="70" spans="1:30" s="11" customFormat="1" ht="141.75" customHeight="1" outlineLevel="2">
      <c r="A70" s="4" t="s">
        <v>54</v>
      </c>
      <c r="B70" s="25" t="s">
        <v>94</v>
      </c>
      <c r="C70" s="37" t="s">
        <v>23</v>
      </c>
      <c r="D70" s="22">
        <v>2010</v>
      </c>
      <c r="E70" s="10">
        <v>2012</v>
      </c>
      <c r="F70" s="10">
        <v>801</v>
      </c>
      <c r="G70" s="10">
        <v>80102</v>
      </c>
      <c r="H70" s="39">
        <f t="shared" si="22"/>
        <v>1353.2</v>
      </c>
      <c r="I70" s="39">
        <v>438.08</v>
      </c>
      <c r="J70" s="39">
        <v>457.56</v>
      </c>
      <c r="K70" s="39">
        <v>457.56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>
        <v>915.12</v>
      </c>
    </row>
    <row r="71" spans="1:30" s="11" customFormat="1" ht="142.5" customHeight="1" outlineLevel="2">
      <c r="A71" s="4" t="s">
        <v>55</v>
      </c>
      <c r="B71" s="25" t="s">
        <v>94</v>
      </c>
      <c r="C71" s="37" t="s">
        <v>23</v>
      </c>
      <c r="D71" s="22">
        <v>2010</v>
      </c>
      <c r="E71" s="10">
        <v>2012</v>
      </c>
      <c r="F71" s="10">
        <v>801</v>
      </c>
      <c r="G71" s="10">
        <v>80111</v>
      </c>
      <c r="H71" s="39">
        <f t="shared" si="22"/>
        <v>1130.22</v>
      </c>
      <c r="I71" s="39">
        <v>215.1</v>
      </c>
      <c r="J71" s="39">
        <v>457.56</v>
      </c>
      <c r="K71" s="39">
        <v>457.56</v>
      </c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>
        <v>915.12</v>
      </c>
    </row>
    <row r="72" spans="1:30" s="11" customFormat="1" ht="137.25" customHeight="1" outlineLevel="2">
      <c r="A72" s="4" t="s">
        <v>56</v>
      </c>
      <c r="B72" s="25" t="s">
        <v>94</v>
      </c>
      <c r="C72" s="37" t="s">
        <v>23</v>
      </c>
      <c r="D72" s="22">
        <v>2010</v>
      </c>
      <c r="E72" s="10">
        <v>2012</v>
      </c>
      <c r="F72" s="10">
        <v>854</v>
      </c>
      <c r="G72" s="10">
        <v>85403</v>
      </c>
      <c r="H72" s="39">
        <f>SUM(I72:R72)</f>
        <v>2172.36</v>
      </c>
      <c r="I72" s="39">
        <v>647.16</v>
      </c>
      <c r="J72" s="39">
        <v>915.12</v>
      </c>
      <c r="K72" s="39">
        <v>610.08</v>
      </c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>
        <v>1525.2</v>
      </c>
    </row>
    <row r="73" spans="1:30" ht="16.5" customHeight="1" outlineLevel="1">
      <c r="A73" s="5"/>
      <c r="B73" s="69" t="s">
        <v>68</v>
      </c>
      <c r="C73" s="69"/>
      <c r="D73" s="69"/>
      <c r="E73" s="69"/>
      <c r="F73" s="69"/>
      <c r="G73" s="69"/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v>0</v>
      </c>
      <c r="P73" s="39">
        <v>0</v>
      </c>
      <c r="Q73" s="39">
        <v>0</v>
      </c>
      <c r="R73" s="39">
        <v>0</v>
      </c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>
        <v>0</v>
      </c>
    </row>
    <row r="74" spans="1:30" ht="31.5" customHeight="1">
      <c r="A74" s="5" t="s">
        <v>80</v>
      </c>
      <c r="B74" s="70" t="s">
        <v>73</v>
      </c>
      <c r="C74" s="71"/>
      <c r="D74" s="71"/>
      <c r="E74" s="71"/>
      <c r="F74" s="71"/>
      <c r="G74" s="72"/>
      <c r="H74" s="39">
        <v>0</v>
      </c>
      <c r="I74" s="39">
        <v>0</v>
      </c>
      <c r="J74" s="39">
        <v>0</v>
      </c>
      <c r="K74" s="39">
        <v>0</v>
      </c>
      <c r="L74" s="39">
        <v>0</v>
      </c>
      <c r="M74" s="39">
        <v>0</v>
      </c>
      <c r="N74" s="39">
        <v>0</v>
      </c>
      <c r="O74" s="39">
        <v>0</v>
      </c>
      <c r="P74" s="39">
        <v>0</v>
      </c>
      <c r="Q74" s="39">
        <v>0</v>
      </c>
      <c r="R74" s="39">
        <v>0</v>
      </c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>
        <v>0</v>
      </c>
    </row>
    <row r="75" spans="1:30" ht="16.5" customHeight="1" outlineLevel="1" collapsed="1">
      <c r="A75" s="5"/>
      <c r="B75" s="69" t="s">
        <v>67</v>
      </c>
      <c r="C75" s="69"/>
      <c r="D75" s="69"/>
      <c r="E75" s="69"/>
      <c r="F75" s="69"/>
      <c r="G75" s="69"/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 s="39">
        <v>0</v>
      </c>
      <c r="Q75" s="39">
        <v>0</v>
      </c>
      <c r="R75" s="39">
        <v>0</v>
      </c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>
        <v>0</v>
      </c>
    </row>
    <row r="76" spans="1:30" s="11" customFormat="1" ht="15" hidden="1" outlineLevel="2">
      <c r="A76" s="4"/>
      <c r="B76" s="10" t="s">
        <v>9</v>
      </c>
      <c r="C76" s="40"/>
      <c r="D76" s="9"/>
      <c r="E76" s="10"/>
      <c r="F76" s="73" t="s">
        <v>0</v>
      </c>
      <c r="G76" s="73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s="11" customFormat="1" ht="15" hidden="1" outlineLevel="2">
      <c r="A77" s="4"/>
      <c r="B77" s="26" t="s">
        <v>10</v>
      </c>
      <c r="C77" s="74"/>
      <c r="D77" s="9"/>
      <c r="E77" s="10"/>
      <c r="F77" s="73" t="s">
        <v>0</v>
      </c>
      <c r="G77" s="73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5.75" hidden="1" outlineLevel="2">
      <c r="A78" s="5"/>
      <c r="B78" s="27"/>
      <c r="C78" s="75"/>
      <c r="D78" s="28"/>
      <c r="E78" s="29"/>
      <c r="F78" s="30"/>
      <c r="G78" s="30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5" customHeight="1" collapsed="1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</row>
    <row r="80" spans="1:30" ht="15" customHeight="1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</row>
    <row r="81" spans="1:30" ht="33.75" customHeight="1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</row>
    <row r="82" spans="1:30" ht="15" customHeight="1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</row>
    <row r="83" spans="1:30" ht="15" customHeight="1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</row>
    <row r="84" spans="1:30" ht="15" customHeight="1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</row>
    <row r="85" spans="1:30" ht="15" customHeight="1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</row>
    <row r="86" spans="1:30" ht="15" customHeight="1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</row>
    <row r="87" spans="1:30" ht="15" customHeight="1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</row>
    <row r="88" spans="1:30" ht="15" customHeight="1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</row>
    <row r="89" spans="1:30" ht="15" customHeight="1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</row>
    <row r="90" spans="1:30" ht="14.2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</row>
  </sheetData>
  <sheetProtection/>
  <mergeCells count="53">
    <mergeCell ref="A87:AD87"/>
    <mergeCell ref="A88:AD88"/>
    <mergeCell ref="A79:AD79"/>
    <mergeCell ref="A80:AD80"/>
    <mergeCell ref="A81:AD81"/>
    <mergeCell ref="A82:AD82"/>
    <mergeCell ref="A89:AD89"/>
    <mergeCell ref="A90:AD90"/>
    <mergeCell ref="A83:AD83"/>
    <mergeCell ref="A84:AD84"/>
    <mergeCell ref="A85:AD85"/>
    <mergeCell ref="A86:AD86"/>
    <mergeCell ref="B73:G73"/>
    <mergeCell ref="B74:G74"/>
    <mergeCell ref="B75:G75"/>
    <mergeCell ref="F76:G76"/>
    <mergeCell ref="C77:C78"/>
    <mergeCell ref="F77:G77"/>
    <mergeCell ref="B28:G28"/>
    <mergeCell ref="B29:G29"/>
    <mergeCell ref="B30:G30"/>
    <mergeCell ref="B32:G32"/>
    <mergeCell ref="B38:G38"/>
    <mergeCell ref="B39:G39"/>
    <mergeCell ref="B15:G15"/>
    <mergeCell ref="B16:G16"/>
    <mergeCell ref="B17:G17"/>
    <mergeCell ref="B19:G19"/>
    <mergeCell ref="B26:G26"/>
    <mergeCell ref="B27:G27"/>
    <mergeCell ref="AD7:AD8"/>
    <mergeCell ref="B10:G10"/>
    <mergeCell ref="B11:G11"/>
    <mergeCell ref="B12:G12"/>
    <mergeCell ref="B13:G13"/>
    <mergeCell ref="B14:G14"/>
    <mergeCell ref="I4:J4"/>
    <mergeCell ref="H5:I5"/>
    <mergeCell ref="A7:A8"/>
    <mergeCell ref="B7:B8"/>
    <mergeCell ref="C7:C8"/>
    <mergeCell ref="D7:E7"/>
    <mergeCell ref="F7:G7"/>
    <mergeCell ref="H7:H8"/>
    <mergeCell ref="I7:I8"/>
    <mergeCell ref="J7:AC7"/>
    <mergeCell ref="A1:X1"/>
    <mergeCell ref="Y1:Z1"/>
    <mergeCell ref="AA1:AB1"/>
    <mergeCell ref="Q3:S3"/>
    <mergeCell ref="T3:V3"/>
    <mergeCell ref="W3:Y3"/>
    <mergeCell ref="AA3:AC3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50" r:id="rId3"/>
  <headerFooter>
    <oddFooter>&amp;CStrona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UM w Piotrkowie Tryb.</cp:lastModifiedBy>
  <cp:lastPrinted>2011-10-12T08:54:26Z</cp:lastPrinted>
  <dcterms:created xsi:type="dcterms:W3CDTF">2010-09-17T02:30:46Z</dcterms:created>
  <dcterms:modified xsi:type="dcterms:W3CDTF">2011-10-19T06:40:47Z</dcterms:modified>
  <cp:category/>
  <cp:version/>
  <cp:contentType/>
  <cp:contentStatus/>
</cp:coreProperties>
</file>