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180" yWindow="45" windowWidth="17400" windowHeight="12390" tabRatio="852"/>
  </bookViews>
  <sheets>
    <sheet name="I półrocze 2011 r." sheetId="71" r:id="rId1"/>
  </sheets>
  <definedNames>
    <definedName name="_xlnm.Print_Titles" localSheetId="0">'I półrocze 2011 r.'!$5:$7</definedName>
  </definedNames>
  <calcPr calcId="125725" fullCalcOnLoad="1"/>
</workbook>
</file>

<file path=xl/calcChain.xml><?xml version="1.0" encoding="utf-8"?>
<calcChain xmlns="http://schemas.openxmlformats.org/spreadsheetml/2006/main">
  <c r="E132" i="71"/>
  <c r="H116"/>
  <c r="H115"/>
  <c r="E116"/>
  <c r="E115"/>
  <c r="E48"/>
  <c r="E47"/>
  <c r="E46"/>
  <c r="G212"/>
  <c r="J212"/>
  <c r="D212"/>
  <c r="H211"/>
  <c r="E211"/>
  <c r="D211"/>
  <c r="G210"/>
  <c r="J210"/>
  <c r="D210"/>
  <c r="I209"/>
  <c r="H209"/>
  <c r="F209"/>
  <c r="E209"/>
  <c r="G208"/>
  <c r="J208"/>
  <c r="D208"/>
  <c r="H207"/>
  <c r="G207"/>
  <c r="J207"/>
  <c r="E207"/>
  <c r="D207"/>
  <c r="G206"/>
  <c r="J206"/>
  <c r="D206"/>
  <c r="G205"/>
  <c r="J205"/>
  <c r="D205"/>
  <c r="G204"/>
  <c r="J204"/>
  <c r="D204"/>
  <c r="I203"/>
  <c r="H203"/>
  <c r="F203"/>
  <c r="E203"/>
  <c r="G202"/>
  <c r="J202"/>
  <c r="D202"/>
  <c r="I201"/>
  <c r="H201"/>
  <c r="F201"/>
  <c r="E201"/>
  <c r="G200"/>
  <c r="J200"/>
  <c r="D200"/>
  <c r="H199"/>
  <c r="G199"/>
  <c r="J199"/>
  <c r="E199"/>
  <c r="D199"/>
  <c r="G198"/>
  <c r="J198"/>
  <c r="D198"/>
  <c r="G197"/>
  <c r="J197"/>
  <c r="D197"/>
  <c r="G196"/>
  <c r="J196"/>
  <c r="D196"/>
  <c r="G195"/>
  <c r="J195"/>
  <c r="D195"/>
  <c r="G194"/>
  <c r="J194"/>
  <c r="D194"/>
  <c r="I193"/>
  <c r="H193"/>
  <c r="F193"/>
  <c r="E193"/>
  <c r="G192"/>
  <c r="J192"/>
  <c r="D192"/>
  <c r="H191"/>
  <c r="E191"/>
  <c r="G190"/>
  <c r="J190"/>
  <c r="D190"/>
  <c r="G189"/>
  <c r="J189"/>
  <c r="D189"/>
  <c r="G188"/>
  <c r="J188"/>
  <c r="D188"/>
  <c r="I187"/>
  <c r="H187"/>
  <c r="F187"/>
  <c r="E187"/>
  <c r="I186"/>
  <c r="H186"/>
  <c r="G185"/>
  <c r="J185"/>
  <c r="E185"/>
  <c r="D185"/>
  <c r="G184"/>
  <c r="F184"/>
  <c r="F186"/>
  <c r="F183"/>
  <c r="F164"/>
  <c r="I183"/>
  <c r="H183"/>
  <c r="I182"/>
  <c r="H182"/>
  <c r="F182"/>
  <c r="E182"/>
  <c r="G181"/>
  <c r="J181"/>
  <c r="D181"/>
  <c r="G180"/>
  <c r="J180"/>
  <c r="D180"/>
  <c r="G179"/>
  <c r="G182"/>
  <c r="J182"/>
  <c r="D179"/>
  <c r="D182"/>
  <c r="G178"/>
  <c r="J178"/>
  <c r="D178"/>
  <c r="G177"/>
  <c r="J177"/>
  <c r="D177"/>
  <c r="G176"/>
  <c r="D176"/>
  <c r="G175"/>
  <c r="J175"/>
  <c r="D175"/>
  <c r="I174"/>
  <c r="H174"/>
  <c r="F174"/>
  <c r="E174"/>
  <c r="I173"/>
  <c r="H173"/>
  <c r="F173"/>
  <c r="E173"/>
  <c r="B173"/>
  <c r="I172"/>
  <c r="H172"/>
  <c r="G172"/>
  <c r="F172"/>
  <c r="E172"/>
  <c r="D172"/>
  <c r="I171"/>
  <c r="H171"/>
  <c r="F171"/>
  <c r="E171"/>
  <c r="D171"/>
  <c r="I170"/>
  <c r="H170"/>
  <c r="F170"/>
  <c r="E170"/>
  <c r="B170"/>
  <c r="I169"/>
  <c r="H169"/>
  <c r="F169"/>
  <c r="E169"/>
  <c r="I168"/>
  <c r="H168"/>
  <c r="F168"/>
  <c r="E168"/>
  <c r="B168"/>
  <c r="I167"/>
  <c r="H167"/>
  <c r="F167"/>
  <c r="E167"/>
  <c r="D167"/>
  <c r="B167"/>
  <c r="I166"/>
  <c r="H166"/>
  <c r="F166"/>
  <c r="E166"/>
  <c r="I165"/>
  <c r="H165"/>
  <c r="F165"/>
  <c r="E165"/>
  <c r="B165"/>
  <c r="I164"/>
  <c r="H164"/>
  <c r="G164"/>
  <c r="I163"/>
  <c r="H163"/>
  <c r="F163"/>
  <c r="E163"/>
  <c r="B163"/>
  <c r="G161"/>
  <c r="J161"/>
  <c r="D161"/>
  <c r="G160"/>
  <c r="J160"/>
  <c r="D160"/>
  <c r="I159"/>
  <c r="H159"/>
  <c r="F159"/>
  <c r="E159"/>
  <c r="G158"/>
  <c r="J158"/>
  <c r="D158"/>
  <c r="G157"/>
  <c r="J157"/>
  <c r="D157"/>
  <c r="I156"/>
  <c r="H156"/>
  <c r="F156"/>
  <c r="E156"/>
  <c r="G155"/>
  <c r="J155"/>
  <c r="D155"/>
  <c r="G154"/>
  <c r="J154"/>
  <c r="E154"/>
  <c r="D154"/>
  <c r="I153"/>
  <c r="H153"/>
  <c r="F153"/>
  <c r="G152"/>
  <c r="D152"/>
  <c r="I151"/>
  <c r="H151"/>
  <c r="G151"/>
  <c r="F151"/>
  <c r="E151"/>
  <c r="D151"/>
  <c r="G150"/>
  <c r="D150"/>
  <c r="I149"/>
  <c r="H149"/>
  <c r="H145"/>
  <c r="H32"/>
  <c r="F149"/>
  <c r="G148"/>
  <c r="E148"/>
  <c r="E149"/>
  <c r="G147"/>
  <c r="J147"/>
  <c r="D147"/>
  <c r="G146"/>
  <c r="J146"/>
  <c r="D146"/>
  <c r="I145"/>
  <c r="F145"/>
  <c r="G144"/>
  <c r="J144"/>
  <c r="D144"/>
  <c r="I143"/>
  <c r="H143"/>
  <c r="F143"/>
  <c r="E143"/>
  <c r="G142"/>
  <c r="J142"/>
  <c r="D142"/>
  <c r="G141"/>
  <c r="J141"/>
  <c r="D141"/>
  <c r="G140"/>
  <c r="J140"/>
  <c r="D140"/>
  <c r="G139"/>
  <c r="J139"/>
  <c r="D139"/>
  <c r="G138"/>
  <c r="J138"/>
  <c r="D138"/>
  <c r="G137"/>
  <c r="J137"/>
  <c r="D137"/>
  <c r="G136"/>
  <c r="J136"/>
  <c r="D136"/>
  <c r="G135"/>
  <c r="J135"/>
  <c r="D135"/>
  <c r="G134"/>
  <c r="J134"/>
  <c r="E134"/>
  <c r="D134"/>
  <c r="I133"/>
  <c r="H133"/>
  <c r="F133"/>
  <c r="F119"/>
  <c r="F30"/>
  <c r="E133"/>
  <c r="G132"/>
  <c r="J132"/>
  <c r="D132"/>
  <c r="G131"/>
  <c r="J131"/>
  <c r="D131"/>
  <c r="G130"/>
  <c r="J130"/>
  <c r="D130"/>
  <c r="G129"/>
  <c r="J129"/>
  <c r="D129"/>
  <c r="G128"/>
  <c r="J128"/>
  <c r="D128"/>
  <c r="G127"/>
  <c r="J127"/>
  <c r="E127"/>
  <c r="D127"/>
  <c r="I126"/>
  <c r="I119"/>
  <c r="I30"/>
  <c r="H126"/>
  <c r="G126"/>
  <c r="F126"/>
  <c r="E126"/>
  <c r="D126"/>
  <c r="G125"/>
  <c r="D125"/>
  <c r="G124"/>
  <c r="D124"/>
  <c r="G123"/>
  <c r="D123"/>
  <c r="G122"/>
  <c r="E122"/>
  <c r="D122"/>
  <c r="G121"/>
  <c r="D121"/>
  <c r="G120"/>
  <c r="D120"/>
  <c r="H119"/>
  <c r="G118"/>
  <c r="J118"/>
  <c r="D118"/>
  <c r="G117"/>
  <c r="J117"/>
  <c r="D117"/>
  <c r="G116"/>
  <c r="J116"/>
  <c r="D116"/>
  <c r="G115"/>
  <c r="J115"/>
  <c r="D115"/>
  <c r="I114"/>
  <c r="H114"/>
  <c r="F114"/>
  <c r="E114"/>
  <c r="G113"/>
  <c r="J113"/>
  <c r="D113"/>
  <c r="I112"/>
  <c r="H112"/>
  <c r="F112"/>
  <c r="E112"/>
  <c r="G111"/>
  <c r="J111"/>
  <c r="D111"/>
  <c r="I110"/>
  <c r="H110"/>
  <c r="G110"/>
  <c r="F110"/>
  <c r="E110"/>
  <c r="D110"/>
  <c r="G109"/>
  <c r="D109"/>
  <c r="H108"/>
  <c r="G108"/>
  <c r="E108"/>
  <c r="G107"/>
  <c r="D107"/>
  <c r="H106"/>
  <c r="G106"/>
  <c r="J106"/>
  <c r="E106"/>
  <c r="D106"/>
  <c r="G105"/>
  <c r="J105"/>
  <c r="D105"/>
  <c r="H104"/>
  <c r="E104"/>
  <c r="G103"/>
  <c r="J103"/>
  <c r="D103"/>
  <c r="I102"/>
  <c r="H102"/>
  <c r="F102"/>
  <c r="E102"/>
  <c r="G101"/>
  <c r="J101"/>
  <c r="D101"/>
  <c r="G100"/>
  <c r="J100"/>
  <c r="D100"/>
  <c r="G99"/>
  <c r="J99"/>
  <c r="D99"/>
  <c r="I98"/>
  <c r="H98"/>
  <c r="F98"/>
  <c r="E98"/>
  <c r="G97"/>
  <c r="J97"/>
  <c r="D97"/>
  <c r="I96"/>
  <c r="I91"/>
  <c r="I24"/>
  <c r="H96"/>
  <c r="F96"/>
  <c r="E96"/>
  <c r="G95"/>
  <c r="J95"/>
  <c r="D95"/>
  <c r="G94"/>
  <c r="J94"/>
  <c r="D94"/>
  <c r="G93"/>
  <c r="D93"/>
  <c r="G92"/>
  <c r="J92"/>
  <c r="D92"/>
  <c r="F91"/>
  <c r="G90"/>
  <c r="D90"/>
  <c r="I89"/>
  <c r="H89"/>
  <c r="G89"/>
  <c r="F89"/>
  <c r="E89"/>
  <c r="G88"/>
  <c r="D88"/>
  <c r="I87"/>
  <c r="H87"/>
  <c r="F87"/>
  <c r="E87"/>
  <c r="G86"/>
  <c r="D86"/>
  <c r="G85"/>
  <c r="D85"/>
  <c r="I84"/>
  <c r="H84"/>
  <c r="G84"/>
  <c r="F84"/>
  <c r="E84"/>
  <c r="G83"/>
  <c r="D83"/>
  <c r="G82"/>
  <c r="D82"/>
  <c r="I81"/>
  <c r="H81"/>
  <c r="F81"/>
  <c r="E81"/>
  <c r="G80"/>
  <c r="D80"/>
  <c r="G79"/>
  <c r="D79"/>
  <c r="G78"/>
  <c r="D78"/>
  <c r="I77"/>
  <c r="H77"/>
  <c r="F77"/>
  <c r="E77"/>
  <c r="G76"/>
  <c r="D76"/>
  <c r="I75"/>
  <c r="H75"/>
  <c r="F75"/>
  <c r="E75"/>
  <c r="G74"/>
  <c r="D74"/>
  <c r="I73"/>
  <c r="H73"/>
  <c r="G73"/>
  <c r="F73"/>
  <c r="E73"/>
  <c r="G72"/>
  <c r="D72"/>
  <c r="G71"/>
  <c r="D71"/>
  <c r="I70"/>
  <c r="H70"/>
  <c r="F70"/>
  <c r="E70"/>
  <c r="G69"/>
  <c r="D69"/>
  <c r="G68"/>
  <c r="D68"/>
  <c r="G67"/>
  <c r="D67"/>
  <c r="G66"/>
  <c r="D66"/>
  <c r="G65"/>
  <c r="D65"/>
  <c r="G64"/>
  <c r="D64"/>
  <c r="G63"/>
  <c r="D63"/>
  <c r="I62"/>
  <c r="H62"/>
  <c r="F62"/>
  <c r="E62"/>
  <c r="G61"/>
  <c r="D61"/>
  <c r="I60"/>
  <c r="H60"/>
  <c r="F60"/>
  <c r="E60"/>
  <c r="G59"/>
  <c r="D59"/>
  <c r="G58"/>
  <c r="D58"/>
  <c r="I57"/>
  <c r="H57"/>
  <c r="F57"/>
  <c r="E57"/>
  <c r="G56"/>
  <c r="D56"/>
  <c r="I55"/>
  <c r="H55"/>
  <c r="F55"/>
  <c r="E55"/>
  <c r="G54"/>
  <c r="D54"/>
  <c r="G53"/>
  <c r="D53"/>
  <c r="G52"/>
  <c r="D52"/>
  <c r="G51"/>
  <c r="D51"/>
  <c r="G50"/>
  <c r="D50"/>
  <c r="G49"/>
  <c r="D49"/>
  <c r="G48"/>
  <c r="D48"/>
  <c r="G47"/>
  <c r="D47"/>
  <c r="G46"/>
  <c r="G45"/>
  <c r="J45"/>
  <c r="D45"/>
  <c r="G44"/>
  <c r="J44"/>
  <c r="D44"/>
  <c r="G43"/>
  <c r="J43"/>
  <c r="D43"/>
  <c r="G42"/>
  <c r="J42"/>
  <c r="D42"/>
  <c r="G41"/>
  <c r="J41"/>
  <c r="D41"/>
  <c r="I40"/>
  <c r="H40"/>
  <c r="H11"/>
  <c r="F40"/>
  <c r="E40"/>
  <c r="G39"/>
  <c r="J39"/>
  <c r="D39"/>
  <c r="G38"/>
  <c r="J38"/>
  <c r="D38"/>
  <c r="I37"/>
  <c r="H37"/>
  <c r="F37"/>
  <c r="E37"/>
  <c r="I36"/>
  <c r="H36"/>
  <c r="F36"/>
  <c r="E36"/>
  <c r="I35"/>
  <c r="H35"/>
  <c r="F35"/>
  <c r="E35"/>
  <c r="I34"/>
  <c r="H34"/>
  <c r="F34"/>
  <c r="B34"/>
  <c r="I33"/>
  <c r="H33"/>
  <c r="F33"/>
  <c r="E33"/>
  <c r="I32"/>
  <c r="F32"/>
  <c r="I31"/>
  <c r="H31"/>
  <c r="F31"/>
  <c r="E31"/>
  <c r="H30"/>
  <c r="B30"/>
  <c r="I29"/>
  <c r="H29"/>
  <c r="F29"/>
  <c r="E29"/>
  <c r="B29"/>
  <c r="I28"/>
  <c r="H28"/>
  <c r="F28"/>
  <c r="E28"/>
  <c r="D28"/>
  <c r="I27"/>
  <c r="H27"/>
  <c r="F27"/>
  <c r="E27"/>
  <c r="B27"/>
  <c r="I26"/>
  <c r="H26"/>
  <c r="F26"/>
  <c r="E26"/>
  <c r="B26"/>
  <c r="I25"/>
  <c r="H25"/>
  <c r="F25"/>
  <c r="E25"/>
  <c r="B25"/>
  <c r="F24"/>
  <c r="I23"/>
  <c r="H23"/>
  <c r="F23"/>
  <c r="E23"/>
  <c r="I22"/>
  <c r="H22"/>
  <c r="F22"/>
  <c r="E22"/>
  <c r="I21"/>
  <c r="H21"/>
  <c r="G21"/>
  <c r="F21"/>
  <c r="E21"/>
  <c r="I20"/>
  <c r="H20"/>
  <c r="F20"/>
  <c r="E20"/>
  <c r="B20"/>
  <c r="I19"/>
  <c r="H19"/>
  <c r="F19"/>
  <c r="E19"/>
  <c r="I18"/>
  <c r="H18"/>
  <c r="F18"/>
  <c r="E18"/>
  <c r="I17"/>
  <c r="H17"/>
  <c r="F17"/>
  <c r="E17"/>
  <c r="I16"/>
  <c r="H16"/>
  <c r="F16"/>
  <c r="E16"/>
  <c r="B16"/>
  <c r="I15"/>
  <c r="H15"/>
  <c r="F15"/>
  <c r="E15"/>
  <c r="I14"/>
  <c r="H14"/>
  <c r="F14"/>
  <c r="E14"/>
  <c r="I13"/>
  <c r="H13"/>
  <c r="G13"/>
  <c r="F13"/>
  <c r="E13"/>
  <c r="B13"/>
  <c r="I12"/>
  <c r="H12"/>
  <c r="F12"/>
  <c r="E12"/>
  <c r="B12"/>
  <c r="I11"/>
  <c r="F11"/>
  <c r="E11"/>
  <c r="B11"/>
  <c r="I10"/>
  <c r="H10"/>
  <c r="F10"/>
  <c r="E10"/>
  <c r="B10"/>
  <c r="J110"/>
  <c r="J126"/>
  <c r="J151"/>
  <c r="J172"/>
  <c r="D12"/>
  <c r="D18"/>
  <c r="D33"/>
  <c r="G36"/>
  <c r="J47"/>
  <c r="J48"/>
  <c r="J49"/>
  <c r="J50"/>
  <c r="J51"/>
  <c r="J52"/>
  <c r="J53"/>
  <c r="J54"/>
  <c r="J56"/>
  <c r="J58"/>
  <c r="J59"/>
  <c r="J61"/>
  <c r="J63"/>
  <c r="J64"/>
  <c r="J65"/>
  <c r="J66"/>
  <c r="J67"/>
  <c r="J68"/>
  <c r="J69"/>
  <c r="J71"/>
  <c r="J72"/>
  <c r="J74"/>
  <c r="J76"/>
  <c r="J78"/>
  <c r="J79"/>
  <c r="J80"/>
  <c r="J82"/>
  <c r="J83"/>
  <c r="J85"/>
  <c r="J86"/>
  <c r="J88"/>
  <c r="J90"/>
  <c r="J107"/>
  <c r="J109"/>
  <c r="J120"/>
  <c r="J121"/>
  <c r="J122"/>
  <c r="J123"/>
  <c r="J124"/>
  <c r="J125"/>
  <c r="J150"/>
  <c r="J152"/>
  <c r="D13"/>
  <c r="J13"/>
  <c r="D16"/>
  <c r="D17"/>
  <c r="G17"/>
  <c r="G20"/>
  <c r="D21"/>
  <c r="J21"/>
  <c r="D31"/>
  <c r="G57"/>
  <c r="G62"/>
  <c r="G70"/>
  <c r="D73"/>
  <c r="J73"/>
  <c r="G174"/>
  <c r="G187"/>
  <c r="G193"/>
  <c r="G201"/>
  <c r="G203"/>
  <c r="D209"/>
  <c r="G209"/>
  <c r="J179"/>
  <c r="D10"/>
  <c r="G15"/>
  <c r="G23"/>
  <c r="D25"/>
  <c r="G25"/>
  <c r="D27"/>
  <c r="G27"/>
  <c r="D29"/>
  <c r="G34"/>
  <c r="G35"/>
  <c r="D36"/>
  <c r="J36"/>
  <c r="G55"/>
  <c r="D57"/>
  <c r="G77"/>
  <c r="G81"/>
  <c r="D84"/>
  <c r="J84"/>
  <c r="G96"/>
  <c r="G98"/>
  <c r="G102"/>
  <c r="G133"/>
  <c r="D143"/>
  <c r="G143"/>
  <c r="G156"/>
  <c r="G159"/>
  <c r="F162"/>
  <c r="I162"/>
  <c r="G166"/>
  <c r="G168"/>
  <c r="G169"/>
  <c r="D203"/>
  <c r="G32"/>
  <c r="E186"/>
  <c r="E183"/>
  <c r="E164"/>
  <c r="F9"/>
  <c r="F8"/>
  <c r="G14"/>
  <c r="D15"/>
  <c r="D19"/>
  <c r="G19"/>
  <c r="G22"/>
  <c r="D23"/>
  <c r="G37"/>
  <c r="G60"/>
  <c r="D62"/>
  <c r="G75"/>
  <c r="D77"/>
  <c r="G87"/>
  <c r="D89"/>
  <c r="J89"/>
  <c r="H91"/>
  <c r="D96"/>
  <c r="G104"/>
  <c r="G112"/>
  <c r="D156"/>
  <c r="E162"/>
  <c r="G163"/>
  <c r="G165"/>
  <c r="D166"/>
  <c r="D168"/>
  <c r="D170"/>
  <c r="G170"/>
  <c r="G173"/>
  <c r="G186"/>
  <c r="D187"/>
  <c r="G191"/>
  <c r="G211"/>
  <c r="J211"/>
  <c r="G183"/>
  <c r="D174"/>
  <c r="D163"/>
  <c r="G30"/>
  <c r="G29"/>
  <c r="J29"/>
  <c r="G114"/>
  <c r="D114"/>
  <c r="G26"/>
  <c r="D102"/>
  <c r="G11"/>
  <c r="G40"/>
  <c r="G10"/>
  <c r="J10"/>
  <c r="G12"/>
  <c r="J12"/>
  <c r="D14"/>
  <c r="G16"/>
  <c r="J16"/>
  <c r="G18"/>
  <c r="J18"/>
  <c r="D20"/>
  <c r="D22"/>
  <c r="D26"/>
  <c r="G28"/>
  <c r="J28"/>
  <c r="G31"/>
  <c r="J31"/>
  <c r="G33"/>
  <c r="J33"/>
  <c r="D35"/>
  <c r="D37"/>
  <c r="D46"/>
  <c r="J46"/>
  <c r="D55"/>
  <c r="D60"/>
  <c r="D70"/>
  <c r="D75"/>
  <c r="D81"/>
  <c r="D87"/>
  <c r="E91"/>
  <c r="D98"/>
  <c r="D104"/>
  <c r="D108"/>
  <c r="J108"/>
  <c r="D112"/>
  <c r="D11"/>
  <c r="D40"/>
  <c r="I9"/>
  <c r="I8"/>
  <c r="G145"/>
  <c r="G149"/>
  <c r="E153"/>
  <c r="G153"/>
  <c r="D159"/>
  <c r="D165"/>
  <c r="G167"/>
  <c r="J167"/>
  <c r="D169"/>
  <c r="G171"/>
  <c r="J171"/>
  <c r="D173"/>
  <c r="D183"/>
  <c r="D164"/>
  <c r="J164"/>
  <c r="D191"/>
  <c r="D193"/>
  <c r="D201"/>
  <c r="E145"/>
  <c r="D149"/>
  <c r="G119"/>
  <c r="D162"/>
  <c r="D133"/>
  <c r="D186"/>
  <c r="E119"/>
  <c r="D148"/>
  <c r="J148"/>
  <c r="H162"/>
  <c r="G162"/>
  <c r="D184"/>
  <c r="J184"/>
  <c r="J162"/>
  <c r="J149"/>
  <c r="J170"/>
  <c r="J143"/>
  <c r="J11"/>
  <c r="J26"/>
  <c r="J114"/>
  <c r="J173"/>
  <c r="J163"/>
  <c r="J104"/>
  <c r="J87"/>
  <c r="J75"/>
  <c r="J60"/>
  <c r="J19"/>
  <c r="J169"/>
  <c r="J166"/>
  <c r="J156"/>
  <c r="J102"/>
  <c r="J96"/>
  <c r="J81"/>
  <c r="J27"/>
  <c r="J25"/>
  <c r="J23"/>
  <c r="J209"/>
  <c r="J203"/>
  <c r="J193"/>
  <c r="J174"/>
  <c r="J70"/>
  <c r="J57"/>
  <c r="J17"/>
  <c r="J40"/>
  <c r="J183"/>
  <c r="J191"/>
  <c r="J186"/>
  <c r="J165"/>
  <c r="J112"/>
  <c r="J37"/>
  <c r="J22"/>
  <c r="J14"/>
  <c r="J168"/>
  <c r="J159"/>
  <c r="J133"/>
  <c r="J98"/>
  <c r="J77"/>
  <c r="J55"/>
  <c r="J35"/>
  <c r="J15"/>
  <c r="J201"/>
  <c r="J187"/>
  <c r="J62"/>
  <c r="J20"/>
  <c r="G91"/>
  <c r="H24"/>
  <c r="E34"/>
  <c r="D34"/>
  <c r="J34"/>
  <c r="D153"/>
  <c r="J153"/>
  <c r="D91"/>
  <c r="E24"/>
  <c r="D24"/>
  <c r="E32"/>
  <c r="D32"/>
  <c r="J32"/>
  <c r="D145"/>
  <c r="J145"/>
  <c r="E30"/>
  <c r="D119"/>
  <c r="J119"/>
  <c r="J91"/>
  <c r="G24"/>
  <c r="J24"/>
  <c r="H9"/>
  <c r="D30"/>
  <c r="J30"/>
  <c r="E9"/>
  <c r="G9"/>
  <c r="H8"/>
  <c r="G8"/>
  <c r="D9"/>
  <c r="E8"/>
  <c r="D8"/>
  <c r="J9"/>
  <c r="J8"/>
</calcChain>
</file>

<file path=xl/sharedStrings.xml><?xml version="1.0" encoding="utf-8"?>
<sst xmlns="http://schemas.openxmlformats.org/spreadsheetml/2006/main" count="475" uniqueCount="269">
  <si>
    <t>Bezpieczeństwo publiczne                                                                                                                                                                                              straż miejska</t>
  </si>
  <si>
    <t>Szpitale ogólne</t>
  </si>
  <si>
    <t>852-85203</t>
  </si>
  <si>
    <t>Budowa nowej Miejskiej Bliblioteki Publicznej                            w Piotrkowie Trybunalskim</t>
  </si>
  <si>
    <t>Lp.</t>
  </si>
  <si>
    <t>Dział rozdział</t>
  </si>
  <si>
    <t>NAZWA  ZADANIA  INWESTYCYJNEGO</t>
  </si>
  <si>
    <t>INWESTYCJE  OGÓŁEM = A + B</t>
  </si>
  <si>
    <t>A</t>
  </si>
  <si>
    <t>GMINA</t>
  </si>
  <si>
    <t>RAZEM wydatki na zadania inwestycyjne dotyczące gminy</t>
  </si>
  <si>
    <t>Lokalny transport zbiorowy</t>
  </si>
  <si>
    <t>Drogi publiczne gminne</t>
  </si>
  <si>
    <t>Gospodarka gruntami i nieruchomościami</t>
  </si>
  <si>
    <t>Pozostała działalność w gospodarce mieszkaniowej</t>
  </si>
  <si>
    <t>Szkoły podstawowe</t>
  </si>
  <si>
    <t>Ośrodki pomocy społecznej</t>
  </si>
  <si>
    <t>Gospodarka ściekowa i ochrona wód</t>
  </si>
  <si>
    <t>Oświetlenie ulic</t>
  </si>
  <si>
    <t>Pozostała działalność w gospodarce komunalnej</t>
  </si>
  <si>
    <t>Instytucje kultury fizycznej</t>
  </si>
  <si>
    <t>600-60016</t>
  </si>
  <si>
    <t>Transport i łączność                                                                                                                                                                                                      drogi publiczne gminne</t>
  </si>
  <si>
    <t>1.</t>
  </si>
  <si>
    <t>2.</t>
  </si>
  <si>
    <t>3.</t>
  </si>
  <si>
    <t>§ 6050</t>
  </si>
  <si>
    <t>4.</t>
  </si>
  <si>
    <t>5.</t>
  </si>
  <si>
    <t>6.</t>
  </si>
  <si>
    <t>7.</t>
  </si>
  <si>
    <t>8.</t>
  </si>
  <si>
    <t>9.</t>
  </si>
  <si>
    <t>700-70095</t>
  </si>
  <si>
    <t>750-75023</t>
  </si>
  <si>
    <t>801-80101</t>
  </si>
  <si>
    <t>900-90001</t>
  </si>
  <si>
    <t>900-90015</t>
  </si>
  <si>
    <t>900-90095</t>
  </si>
  <si>
    <t>§ 6060</t>
  </si>
  <si>
    <t>700-70005</t>
  </si>
  <si>
    <t>§ 6300</t>
  </si>
  <si>
    <t>600-60004</t>
  </si>
  <si>
    <t>Transport i łączność                                                                                                                                                                                           lokalny transport zbiorowy</t>
  </si>
  <si>
    <t>926-92604</t>
  </si>
  <si>
    <t>Kultura fizyczna i sport                                                                                                                                                                                        instytucje kultury fizycznej</t>
  </si>
  <si>
    <t>710-71095</t>
  </si>
  <si>
    <t>754-75416</t>
  </si>
  <si>
    <t>B</t>
  </si>
  <si>
    <t>POWIAT</t>
  </si>
  <si>
    <t>RAZEM wydatki na zadania inwestycyjne dotyczące powiatu</t>
  </si>
  <si>
    <t>Drogi publiczne w miastach na prawach powiatu</t>
  </si>
  <si>
    <t>Szkoły zawodowe</t>
  </si>
  <si>
    <t>600-60015</t>
  </si>
  <si>
    <t>Transport i łączność - drogi publiczne                                                                                                                                                                                         w miastach na prawach  powiatu</t>
  </si>
  <si>
    <t>§ 6059</t>
  </si>
  <si>
    <t>801-80130</t>
  </si>
  <si>
    <t>921-92195</t>
  </si>
  <si>
    <t>754-75411</t>
  </si>
  <si>
    <t>Bezpieczeństwo publiczne - Komenda Miejska Państwowej Straży Pożarnej</t>
  </si>
  <si>
    <t>Komenda Miejska Państwowej Straży Pożarnej</t>
  </si>
  <si>
    <t>RAZEM</t>
  </si>
  <si>
    <t>851-85111</t>
  </si>
  <si>
    <t>Dotacja na zakup  specjalistycznego sprzętu medycznego dla szpitali</t>
  </si>
  <si>
    <t>Edukacyjna opieka wychowawcza                                 - świetlice szkolne</t>
  </si>
  <si>
    <t>Przebudowa nawierzchni dróg klasy ,,L'' i ,,D'' w strefie zamieszkania</t>
  </si>
  <si>
    <t xml:space="preserve">Tworzenie zasobu lokali komunalnych </t>
  </si>
  <si>
    <t xml:space="preserve">Inwestycje na kortach tenisowych </t>
  </si>
  <si>
    <t>§  6059</t>
  </si>
  <si>
    <t>Pozostała działalność w oświacie</t>
  </si>
  <si>
    <t>801 - 80195</t>
  </si>
  <si>
    <t>926-92605</t>
  </si>
  <si>
    <t>Pozostałe zadania z zakresu kultury fizycznej i sportu</t>
  </si>
  <si>
    <t>Transport i łączność                                                                                                                                                                                           drogi wewnętrzne</t>
  </si>
  <si>
    <t>Zakupy inwestycyjne dla Pracowni Planowania Przestrzennego</t>
  </si>
  <si>
    <t>Pomoc społeczna                                                                   Ośrodki wsparcia</t>
  </si>
  <si>
    <t>Trakt Wielu Kultur (Biuro Inwestycji i Remontów )</t>
  </si>
  <si>
    <t>Zakupy inwestycyjne dla OSiR</t>
  </si>
  <si>
    <t>Dzialalność usługowa - pozostała działalność</t>
  </si>
  <si>
    <t>854-85401</t>
  </si>
  <si>
    <t>Ochrona zdrowia - szpitale ogólne</t>
  </si>
  <si>
    <t>Wymiana stolarki okiennej w świetlicy szkolnej SP 5</t>
  </si>
  <si>
    <t>Urząd Miasta</t>
  </si>
  <si>
    <t>Ochrona zbiornika Bugaj wraz z regulacją dolin rzek</t>
  </si>
  <si>
    <t>§  6050</t>
  </si>
  <si>
    <t>851-85154</t>
  </si>
  <si>
    <t>Doposażenie placów gier i zabaw na terenie miasta</t>
  </si>
  <si>
    <t>Przeciwdzialanie alkoholizmowi</t>
  </si>
  <si>
    <t>Modernizacja i rozbudowa oczyszczalni ścieków                                        w Piotrkowie Trybunalskim</t>
  </si>
  <si>
    <t>Gospodarka komunalna i ochrona środowiska  gospodarka ściekowa i ochrona wód</t>
  </si>
  <si>
    <t>Gospodarka komunalna i ochrona środowiska   oświetlenie ulic</t>
  </si>
  <si>
    <t>Gospodarka komunalna i ochrona środowiska  pozostała działalność</t>
  </si>
  <si>
    <t>Razem</t>
  </si>
  <si>
    <t>§  6060</t>
  </si>
  <si>
    <t>853-85305</t>
  </si>
  <si>
    <t>Pozostałe zadania w zakresie polityki społecznej - żłobek</t>
  </si>
  <si>
    <t>§  6220</t>
  </si>
  <si>
    <t>Modernizacja i dostosowanie wiatrołapu do bezpiecznych warunków stanu technicznego obiektu                                        i zdrowia użytkowników w Miejskim Żłobku Dziennym</t>
  </si>
  <si>
    <t>Pozostała działalność</t>
  </si>
  <si>
    <t xml:space="preserve">Przebudowa nawierzchni dróg klasy ,,L'' i ,,D'' w strefie zamieszkania </t>
  </si>
  <si>
    <t xml:space="preserve">Przebudowa przepustów </t>
  </si>
  <si>
    <t>Roszczenia z tytułu miejscowych planów zagospodarowania przestrzennego</t>
  </si>
  <si>
    <t xml:space="preserve">Zakupy inwestycyjne dla Referatu Edukacji                                 </t>
  </si>
  <si>
    <t xml:space="preserve">Regulacja rzeki Strawy - dokumentacja techniczna </t>
  </si>
  <si>
    <t xml:space="preserve">Dokumentacja na zadania przyszłościowe </t>
  </si>
  <si>
    <t xml:space="preserve">Zakup wiat przystankowych </t>
  </si>
  <si>
    <t>Ośrodki informacji turystycznej</t>
  </si>
  <si>
    <t>Modernizacja sieci komputerowej PPP</t>
  </si>
  <si>
    <t xml:space="preserve">Zakup sprzętu komputerowego                                                     i oprogramowania </t>
  </si>
  <si>
    <t>Infrastruktura Regionalnego Systemu Informacji Przestrzennej</t>
  </si>
  <si>
    <t>Działalność uslugowa -                                                                                 Pozostała działalność</t>
  </si>
  <si>
    <t>754-75414</t>
  </si>
  <si>
    <t>Bezpieczeństwo publiczne i ohcrona pzreciwpożarowa - Obrona cywilna</t>
  </si>
  <si>
    <t>921 - 92116</t>
  </si>
  <si>
    <t>Biblioteki</t>
  </si>
  <si>
    <t>§ 6057</t>
  </si>
  <si>
    <t>Piotrkowska Platforma E-learningowa</t>
  </si>
  <si>
    <t>Obrona cywilna</t>
  </si>
  <si>
    <t>Kultura i ochrona dziedzictwa narodowego  - biblioteki</t>
  </si>
  <si>
    <t>§  6057</t>
  </si>
  <si>
    <t>926-92695</t>
  </si>
  <si>
    <t>Budowa boiska wraz z zapleczem w ramach programu "Moje boisko - ORLIK 2012"</t>
  </si>
  <si>
    <t xml:space="preserve">Modernizacja wiat przystankowych </t>
  </si>
  <si>
    <t>Zakup urządzeń bezpieczeństwa ruchu drogowego</t>
  </si>
  <si>
    <t xml:space="preserve">Przebudowa ul.Śląskiej </t>
  </si>
  <si>
    <t xml:space="preserve">Poprawa bezpieczeństwa ruchu drogowego w ciągu drogi krajowej nr 91 w PT poprzez: a) budowę ronda u zbiegu ulic: Wolborska, Wierzejska, Wyzwolenia, Rzemieślnicza,    b) rozbudowę skrzyżowania ulic: Krakowskie Przedmieście, Żeromskiego, Przedborska, Śląska                                   </t>
  </si>
  <si>
    <t xml:space="preserve">Budowa ulic wraz z kanalizacją deszczową na osiedlu Jeziorna I </t>
  </si>
  <si>
    <t xml:space="preserve">Przebudowa ul.Polnej                                                                            </t>
  </si>
  <si>
    <t>600-     60017</t>
  </si>
  <si>
    <t xml:space="preserve">Pozyskiwanie gruntów i nieruchomości do zasobów gminy                                                                                      </t>
  </si>
  <si>
    <t xml:space="preserve">Wykonanie obudów pojemników na odpady komunalne </t>
  </si>
  <si>
    <t xml:space="preserve">Zakupy inwestycyjne dla Urzędu Miasta                                                                           </t>
  </si>
  <si>
    <t xml:space="preserve">Modernizacja budynku SP Nr 13 </t>
  </si>
  <si>
    <t xml:space="preserve">Budowa przyłącza kanalizacji sanitarnej do budynku przy ul.Topolowej 5                                          </t>
  </si>
  <si>
    <t xml:space="preserve">Budowa przyłącza kanalizacji sanitarnej do budynku przy ul. Przemysłowej                                           </t>
  </si>
  <si>
    <t xml:space="preserve">Budowa kanalizacji deszczowej w ul.Złotej i w ul.Górnej </t>
  </si>
  <si>
    <t xml:space="preserve">Budowa placów gier i zabaw  </t>
  </si>
  <si>
    <t>Pozostała działalność w kulturze fizycznej</t>
  </si>
  <si>
    <t xml:space="preserve"> Modernizacja systemu ostrzegania i alarmowania</t>
  </si>
  <si>
    <t xml:space="preserve">Zakup i montaż klimatyzacji w pomieszczeniach służby dyżurnej </t>
  </si>
  <si>
    <t>Straż Miejska</t>
  </si>
  <si>
    <t xml:space="preserve">Zakup zestawów komputerowych z oprogramowaniem dla MZDiK </t>
  </si>
  <si>
    <t xml:space="preserve">Wykonanie nowych przyłączy energetycznych, CO,kanalizacji sanitarnej, wodociągowej do budynków ZSP 2  </t>
  </si>
  <si>
    <t xml:space="preserve">Montaż instalacji kolektorów słonecznych na budynku Pogotowia Opiekuńczego </t>
  </si>
  <si>
    <t>750 -  75020</t>
  </si>
  <si>
    <t>Starostwo powiatowe</t>
  </si>
  <si>
    <t xml:space="preserve">Dotacja dla Miejskiej Biblioteki Publicznej na wydatki inwestycyjne </t>
  </si>
  <si>
    <t>Modernizacja kolektora sanitarnego Nr 2 przebiegającego pod Halą Relax</t>
  </si>
  <si>
    <t xml:space="preserve">Zwrot kosztów budowy infrastruktury technicznej dla osob fizycznych oraz wypłata odszkodowań za bezumowne korzystanie z gruntów zajętych pod budowę infrastruktury technicznej                                        </t>
  </si>
  <si>
    <t>Standaryzacja i uzupełnienie zasobów sprzętu i wyposażenia technicznego oraz modernizacja infrastruktury</t>
  </si>
  <si>
    <t>Pozostala działalność w dziedzictwie narodowym</t>
  </si>
  <si>
    <t>Gospodarka mieszkaniowa                                            gospodarka gruntami i nieruchomościami</t>
  </si>
  <si>
    <t>Gospodarka mieszkaniowa                                                                                                        pozostała działalność</t>
  </si>
  <si>
    <t>Dzialalność usługowa                                                     pozostała działalność</t>
  </si>
  <si>
    <t>Administracja publiczna                                               Urząd Miasta</t>
  </si>
  <si>
    <t>Oświata i wychowanie                                           szkoły podstawowe</t>
  </si>
  <si>
    <t>Oświata i wychowanie                                                 pozostała działalność</t>
  </si>
  <si>
    <t>Ochrona zdrowia                                                             przeciwdziałanie alkoholizmowi</t>
  </si>
  <si>
    <t>Kultura i ochrona dziedzictwa narodowego    pozostała działalność</t>
  </si>
  <si>
    <t>Kultura fizyczna i sport                                                                                                                                                                                         pozostała działalność</t>
  </si>
  <si>
    <t>Oświata i wychowanie                                                                  szkoły zawodowe</t>
  </si>
  <si>
    <t>Kultura i ochrona dziedzictwa narodowego   pozostała działalność</t>
  </si>
  <si>
    <t>Budowa centrali telefonicznej  w ZSP Nr 2</t>
  </si>
  <si>
    <t>Dotacje</t>
  </si>
  <si>
    <t>Docieplanie ścian i modernizacja dachu budynku przy ul.Belzackiej</t>
  </si>
  <si>
    <t>700-70021</t>
  </si>
  <si>
    <t>Gospodarka mieszkaniowa                                                                                                                                                                                           towarzystwo budownictwa społecznego</t>
  </si>
  <si>
    <t>Wykonanie utwardzenia ciągu pieszego do budynku  przy ul. Przemysłowej</t>
  </si>
  <si>
    <t>Towarzystwo Budownictwa Społecznego</t>
  </si>
  <si>
    <t>§  6067</t>
  </si>
  <si>
    <t>§  6069</t>
  </si>
  <si>
    <t>900-90013</t>
  </si>
  <si>
    <t>Urządzanie schroniska dla bezdomnych zwierząt</t>
  </si>
  <si>
    <t>Schroniska</t>
  </si>
  <si>
    <t>Przebudowa sieci elektroenergetycznej w obrębie Starego Miasta - Plac Czarnieckiego w PT</t>
  </si>
  <si>
    <t>Montaż instalacji kolektorów słonecznych na budynku Krytej Pływalni w PT</t>
  </si>
  <si>
    <t>10.</t>
  </si>
  <si>
    <t>Budowa boiska wraz z zapleczem w ramach programu "Moje boisko - ORLIK 2012" przy gimnazjum nr 2</t>
  </si>
  <si>
    <t>Przebudowa mostu w ciągu ul.Wolborskiej</t>
  </si>
  <si>
    <t>Montaz instalacji kolektorów słonecznych  na budynku Domu Dziecka w PT</t>
  </si>
  <si>
    <t>Odszkodowania z tytułu wcześniej prowadzonych inwestycji</t>
  </si>
  <si>
    <t>Oświetlenie uliczne ul.Słowackiego na odc. od Placu Kościuszki do torów PKP-partycypacja</t>
  </si>
  <si>
    <t>11.</t>
  </si>
  <si>
    <t>Podłaczenie Miejskiej Ciepłowni C-1 do miejskiej sieci wodociągowej</t>
  </si>
  <si>
    <t>Zakup programu do ewidencji i naliczania dotacji szkołom i placówkom niepublicznym</t>
  </si>
  <si>
    <t>12.</t>
  </si>
  <si>
    <t>13.</t>
  </si>
  <si>
    <t>14.</t>
  </si>
  <si>
    <t>Budowa ul. Zawiłej i Gołębiej wraz z uzbrojeniem</t>
  </si>
  <si>
    <t>Przebudowa ul. Narutowicza wraz z kanalizacją deszczową</t>
  </si>
  <si>
    <t>Przebudowa ul. Rolniczej od torów PKP                                do ul. Spacerowej i przebudowa ul. Spacerowej</t>
  </si>
  <si>
    <t>Budowa ul. Żeglarskiej wraz z infrastrukturą techniczną</t>
  </si>
  <si>
    <t>Budowa i modernizacja kanalizacji deszczowej na terenie miasta.</t>
  </si>
  <si>
    <t>Wykonanie przyłącza cieplnego oraz węzła do budynku przy ul. Słowackiego 16</t>
  </si>
  <si>
    <t>801-80110</t>
  </si>
  <si>
    <t>Oświata i wychowanie                                           gimnazja</t>
  </si>
  <si>
    <t>Gimnazja</t>
  </si>
  <si>
    <t>15.</t>
  </si>
  <si>
    <t>Rozbudowa wodociągu w ul. Pawłowskiej</t>
  </si>
  <si>
    <t>Budowa wodociągu w ul. Zawiłej i Koralowej na osiedlu Jeziorna II - etap II</t>
  </si>
  <si>
    <t>16.</t>
  </si>
  <si>
    <t>Budowa kanalizacji deszczowej w ul. Słowackiego na odcinku od przepustu w ul. Słowackiego do ul. Jedności Narodowej</t>
  </si>
  <si>
    <t>921-92109</t>
  </si>
  <si>
    <t>Kultura i ochrona dziedzictwa narodowego    domy kultury</t>
  </si>
  <si>
    <t>Dotacja dla MOK na zakupy inwestycyjne</t>
  </si>
  <si>
    <t>Domy kultury</t>
  </si>
  <si>
    <t>Rozbudowa ul. Zalesickiej</t>
  </si>
  <si>
    <t>Zakup sprzętu techniki specjalnej</t>
  </si>
  <si>
    <t>921 - 92118</t>
  </si>
  <si>
    <t>Kultura i ochrona dziedzictwa narodowego  - muzeum</t>
  </si>
  <si>
    <t>Dotacja dla Muzeum na iluminacje Zamku</t>
  </si>
  <si>
    <t>Muzeum</t>
  </si>
  <si>
    <t>Rekultywacja składowiska odpadów w Dołach Brzeskich</t>
  </si>
  <si>
    <t>Zakup lekkiego samochodu kwatermistrzowskiego dla KM PSP</t>
  </si>
  <si>
    <t>Koordynowanie Ogólnopolskiej Kampanii "Zachowaj Trzeźwy Umysł"</t>
  </si>
  <si>
    <t>17.</t>
  </si>
  <si>
    <t>Budowa suszarni osadów ściekowych w zmodernizowanej oczyszczalni ścieków w Piotrkowie Tryb.</t>
  </si>
  <si>
    <t>Kultura fizyczna i sport                                                                                                                                                                                         pozostałe zadania z zakresu kultury fizycznej                              i sportu</t>
  </si>
  <si>
    <t>Budowa placów gier i zabaw oraz skwerów miejskich</t>
  </si>
  <si>
    <t>Zakup samochodu dla UM</t>
  </si>
  <si>
    <t>801-80120</t>
  </si>
  <si>
    <t>Oświata i wychowanie                                                                   licea</t>
  </si>
  <si>
    <t>Monitoring w II LO</t>
  </si>
  <si>
    <t>Licea</t>
  </si>
  <si>
    <t>Montaż urządzenia elektronicznego do pomiaru czasu gry na hali sportowej w ZSP Nr 4</t>
  </si>
  <si>
    <t>Montaż instalacji kolektorów słonecznych na budynku Domu Pomocy Społecznej w PT</t>
  </si>
  <si>
    <t>801-80104</t>
  </si>
  <si>
    <t>Oświata i wychowanie                                           przedszkola</t>
  </si>
  <si>
    <t>Zakupy inwestycyjne dla PS Nr 19</t>
  </si>
  <si>
    <t>Rozbudowa ul. Krętej wraz z budową i przebudową infrastruktury towarzyszącej - etap I projekt techniczny</t>
  </si>
  <si>
    <t>Przedszkola</t>
  </si>
  <si>
    <t>926-92601</t>
  </si>
  <si>
    <t>Kultura fizyczna i sport                                                                ośrodki kultury</t>
  </si>
  <si>
    <t>Wykonanie poręczy przy schodach prowadzących na trybuny stadionu Concordia</t>
  </si>
  <si>
    <t>Ośrodki kultury</t>
  </si>
  <si>
    <t>Trakt Wielu Kultur - rozwój potencjału turystycznego Miasta poprzez rewitalizację zabytkowych obszarów Piotrkowa Trybunalskiego - etap II cz. I</t>
  </si>
  <si>
    <t xml:space="preserve">Wykonanie instalacji gazowej w budynku przy                    ul. Zamurowej 4 </t>
  </si>
  <si>
    <t>Przebudowa sieci elektroenergetycznej ringu ulic: Pijarskiej, Łaziennej - Mokrej, Konarskiego, Krakowskie Przedmieście</t>
  </si>
  <si>
    <t>Zakupy inwestycyjne dla PS Nr 26</t>
  </si>
  <si>
    <t>801-80114</t>
  </si>
  <si>
    <t>Oświata i wychowanie                                           zespoły ekonomicznio-administracyjne</t>
  </si>
  <si>
    <t>Zakupy inwestycyjne dla MZEA</t>
  </si>
  <si>
    <t>Zespoły ekonomiczno-administracyjne</t>
  </si>
  <si>
    <t>Modernizacja wejśca do budynku ZSP Nr 5 oraz bramy wjazdowej</t>
  </si>
  <si>
    <t>Edukacyjna opieka wychowawcza  - poradnie</t>
  </si>
  <si>
    <t>Zakupy inwestycyjne dla Poradni Psychologiczno-Pedagogicznej</t>
  </si>
  <si>
    <t>Poradnia Psychologiczno-Pedagogiczna</t>
  </si>
  <si>
    <t xml:space="preserve">Zakupy inwestycyjne dla ZSPiPOW </t>
  </si>
  <si>
    <t>Wykonanie przyłączy oraz modernizacja węzłów cieplnych</t>
  </si>
  <si>
    <t>Utworzenie szkolnych placów zabaw</t>
  </si>
  <si>
    <t>Pozostała dzialalność w gospodarce komunalnej</t>
  </si>
  <si>
    <t>Remont (modernizacja) głównej klatki schodowej                                             w budynku przy ul. Słowackiego 19</t>
  </si>
  <si>
    <t xml:space="preserve">Skablowanie napowietrznej energetycznej sieci rozdzielczej wraz z przebudową WLZ                                      w budynkach i obiektach w ul. Zamkowej                         </t>
  </si>
  <si>
    <t xml:space="preserve">6. WYKONANIE  NAKŁADÓW NA  INWESTYCJE  ZA I PÓŁROCZE 2011 R.                                        </t>
  </si>
  <si>
    <t>Plan na 2011 r.</t>
  </si>
  <si>
    <t>Środki własne, kredyty, pożyczki</t>
  </si>
  <si>
    <t>Wykonanie za I półrocze 2011 r.</t>
  </si>
  <si>
    <t>% wyk. 7:4</t>
  </si>
  <si>
    <t>Tabela Nr 7</t>
  </si>
  <si>
    <t>854-85406</t>
  </si>
  <si>
    <t>Nakłady na inwestycje                z budżetu (5+6)</t>
  </si>
  <si>
    <t>Nakłady na inwestycje                z budżetu (8+9)</t>
  </si>
  <si>
    <t>Gospodarka komunalna                                                        schroniska</t>
  </si>
  <si>
    <t>Budowa kanalizacji sanitarnej i wodociągu                                                                           w ul. Macierzanki</t>
  </si>
  <si>
    <t xml:space="preserve">Budowa obwodnicy Miasta Piotrkowa Trybunalskiego                                   - III etap  </t>
  </si>
  <si>
    <t xml:space="preserve">Rozbudowa i przebudowa ul.Dmowskiego na odc.od.ul.Sygietyńskiego do ul.Energetyków                                                    wraz z niezbędną infrastrukturą techniczną                                         </t>
  </si>
  <si>
    <t>Termomodernizacja budynków Gimnazjum Nr 2                                       wraz z podłączeniem do MSC</t>
  </si>
  <si>
    <t xml:space="preserve">Przebudowa pomieszczeń noclegowni dla bezdomnych                             w Piotrkowie Tryb. </t>
  </si>
  <si>
    <t xml:space="preserve">Budowa części dróg na osiedlu Pawłowska                                                               wraz z budową kanalizacji sanitarnej </t>
  </si>
</sst>
</file>

<file path=xl/styles.xml><?xml version="1.0" encoding="utf-8"?>
<styleSheet xmlns="http://schemas.openxmlformats.org/spreadsheetml/2006/main">
  <fonts count="10">
    <font>
      <sz val="10"/>
      <name val="Arial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9"/>
      <name val="Arial"/>
      <family val="2"/>
      <charset val="238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b/>
      <sz val="12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3" fontId="2" fillId="0" borderId="0" xfId="0" applyNumberFormat="1" applyFont="1" applyFill="1" applyAlignment="1">
      <alignment vertical="center"/>
    </xf>
    <xf numFmtId="3" fontId="3" fillId="0" borderId="0" xfId="0" applyNumberFormat="1" applyFont="1" applyFill="1" applyBorder="1" applyAlignment="1">
      <alignment horizontal="right" vertical="center"/>
    </xf>
    <xf numFmtId="0" fontId="1" fillId="0" borderId="0" xfId="0" applyFont="1" applyFill="1"/>
    <xf numFmtId="0" fontId="2" fillId="0" borderId="0" xfId="0" applyFont="1" applyFill="1"/>
    <xf numFmtId="0" fontId="1" fillId="0" borderId="0" xfId="0" applyFont="1" applyFill="1" applyBorder="1"/>
    <xf numFmtId="0" fontId="5" fillId="0" borderId="1" xfId="0" applyFont="1" applyFill="1" applyBorder="1" applyAlignment="1">
      <alignment horizontal="center"/>
    </xf>
    <xf numFmtId="0" fontId="3" fillId="0" borderId="1" xfId="0" applyFont="1" applyFill="1" applyBorder="1"/>
    <xf numFmtId="0" fontId="1" fillId="0" borderId="3" xfId="0" applyFont="1" applyFill="1" applyBorder="1"/>
    <xf numFmtId="0" fontId="1" fillId="0" borderId="1" xfId="0" applyFont="1" applyFill="1" applyBorder="1"/>
    <xf numFmtId="0" fontId="2" fillId="0" borderId="0" xfId="0" applyFont="1" applyFill="1" applyBorder="1"/>
    <xf numFmtId="3" fontId="1" fillId="0" borderId="0" xfId="0" applyNumberFormat="1" applyFont="1" applyFill="1" applyBorder="1"/>
    <xf numFmtId="3" fontId="1" fillId="0" borderId="0" xfId="0" applyNumberFormat="1" applyFont="1" applyFill="1"/>
    <xf numFmtId="3" fontId="2" fillId="0" borderId="0" xfId="0" applyNumberFormat="1" applyFont="1" applyFill="1"/>
    <xf numFmtId="0" fontId="0" fillId="0" borderId="1" xfId="0" applyFill="1" applyBorder="1" applyAlignment="1">
      <alignment horizontal="center" vertical="center" wrapText="1"/>
    </xf>
    <xf numFmtId="3" fontId="1" fillId="0" borderId="0" xfId="0" applyNumberFormat="1" applyFont="1" applyFill="1" applyBorder="1" applyAlignment="1">
      <alignment horizontal="right" vertical="center"/>
    </xf>
    <xf numFmtId="3" fontId="2" fillId="0" borderId="0" xfId="0" applyNumberFormat="1" applyFont="1" applyFill="1" applyBorder="1"/>
    <xf numFmtId="0" fontId="5" fillId="0" borderId="4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8" fillId="0" borderId="3" xfId="0" applyFont="1" applyFill="1" applyBorder="1" applyAlignment="1">
      <alignment vertical="center"/>
    </xf>
    <xf numFmtId="0" fontId="6" fillId="0" borderId="5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/>
    </xf>
    <xf numFmtId="4" fontId="3" fillId="0" borderId="7" xfId="0" applyNumberFormat="1" applyFont="1" applyFill="1" applyBorder="1" applyAlignment="1">
      <alignment horizontal="right" vertical="center" wrapText="1"/>
    </xf>
    <xf numFmtId="4" fontId="3" fillId="0" borderId="6" xfId="0" applyNumberFormat="1" applyFont="1" applyFill="1" applyBorder="1" applyAlignment="1">
      <alignment horizontal="right" vertical="center"/>
    </xf>
    <xf numFmtId="4" fontId="1" fillId="0" borderId="6" xfId="0" applyNumberFormat="1" applyFont="1" applyFill="1" applyBorder="1" applyAlignment="1">
      <alignment horizontal="right" vertical="center"/>
    </xf>
    <xf numFmtId="0" fontId="5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/>
    </xf>
    <xf numFmtId="4" fontId="5" fillId="0" borderId="9" xfId="0" applyNumberFormat="1" applyFont="1" applyFill="1" applyBorder="1" applyAlignment="1">
      <alignment horizontal="right" vertical="center"/>
    </xf>
    <xf numFmtId="4" fontId="2" fillId="0" borderId="10" xfId="0" applyNumberFormat="1" applyFont="1" applyFill="1" applyBorder="1" applyAlignment="1">
      <alignment horizontal="right" vertical="center"/>
    </xf>
    <xf numFmtId="4" fontId="2" fillId="0" borderId="8" xfId="0" applyNumberFormat="1" applyFont="1" applyFill="1" applyBorder="1" applyAlignment="1">
      <alignment horizontal="right" vertical="center"/>
    </xf>
    <xf numFmtId="4" fontId="5" fillId="0" borderId="8" xfId="0" applyNumberFormat="1" applyFont="1" applyFill="1" applyBorder="1" applyAlignment="1">
      <alignment horizontal="right" vertical="center"/>
    </xf>
    <xf numFmtId="0" fontId="2" fillId="0" borderId="8" xfId="0" applyFont="1" applyFill="1" applyBorder="1"/>
    <xf numFmtId="4" fontId="5" fillId="0" borderId="8" xfId="0" applyNumberFormat="1" applyFont="1" applyFill="1" applyBorder="1" applyAlignment="1">
      <alignment horizontal="right" vertical="center" wrapText="1"/>
    </xf>
    <xf numFmtId="3" fontId="2" fillId="0" borderId="8" xfId="0" applyNumberFormat="1" applyFont="1" applyFill="1" applyBorder="1" applyAlignment="1">
      <alignment vertical="center"/>
    </xf>
    <xf numFmtId="4" fontId="2" fillId="0" borderId="8" xfId="0" applyNumberFormat="1" applyFont="1" applyFill="1" applyBorder="1"/>
    <xf numFmtId="4" fontId="5" fillId="0" borderId="8" xfId="0" applyNumberFormat="1" applyFont="1" applyFill="1" applyBorder="1" applyAlignment="1">
      <alignment vertical="center"/>
    </xf>
    <xf numFmtId="4" fontId="3" fillId="0" borderId="8" xfId="0" applyNumberFormat="1" applyFont="1" applyFill="1" applyBorder="1" applyAlignment="1">
      <alignment horizontal="right" vertical="center"/>
    </xf>
    <xf numFmtId="4" fontId="2" fillId="0" borderId="8" xfId="0" applyNumberFormat="1" applyFont="1" applyFill="1" applyBorder="1" applyAlignment="1">
      <alignment horizontal="right" vertical="center" wrapText="1"/>
    </xf>
    <xf numFmtId="4" fontId="2" fillId="0" borderId="8" xfId="0" applyNumberFormat="1" applyFont="1" applyFill="1" applyBorder="1" applyAlignment="1">
      <alignment vertical="center"/>
    </xf>
    <xf numFmtId="0" fontId="5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left" vertical="center" wrapText="1"/>
    </xf>
    <xf numFmtId="0" fontId="2" fillId="0" borderId="14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left" vertical="center"/>
    </xf>
    <xf numFmtId="0" fontId="2" fillId="0" borderId="14" xfId="0" applyNumberFormat="1" applyFont="1" applyFill="1" applyBorder="1" applyAlignment="1">
      <alignment horizontal="left" vertical="center" wrapText="1"/>
    </xf>
    <xf numFmtId="0" fontId="5" fillId="0" borderId="14" xfId="0" applyNumberFormat="1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left" vertical="center" wrapText="1"/>
    </xf>
    <xf numFmtId="0" fontId="3" fillId="0" borderId="17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left" vertical="center" wrapText="1"/>
    </xf>
    <xf numFmtId="4" fontId="2" fillId="0" borderId="18" xfId="0" applyNumberFormat="1" applyFont="1" applyFill="1" applyBorder="1"/>
    <xf numFmtId="0" fontId="2" fillId="0" borderId="16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/>
    </xf>
    <xf numFmtId="0" fontId="5" fillId="0" borderId="12" xfId="0" applyFont="1" applyFill="1" applyBorder="1" applyAlignment="1">
      <alignment vertical="center"/>
    </xf>
    <xf numFmtId="0" fontId="6" fillId="0" borderId="17" xfId="0" applyFont="1" applyFill="1" applyBorder="1" applyAlignment="1">
      <alignment horizontal="left" vertical="center" wrapText="1"/>
    </xf>
    <xf numFmtId="4" fontId="5" fillId="0" borderId="19" xfId="0" applyNumberFormat="1" applyFont="1" applyFill="1" applyBorder="1" applyAlignment="1">
      <alignment horizontal="right" vertical="center"/>
    </xf>
    <xf numFmtId="4" fontId="2" fillId="0" borderId="20" xfId="0" applyNumberFormat="1" applyFont="1" applyFill="1" applyBorder="1" applyAlignment="1">
      <alignment horizontal="right" vertical="center"/>
    </xf>
    <xf numFmtId="4" fontId="2" fillId="0" borderId="6" xfId="0" applyNumberFormat="1" applyFont="1" applyFill="1" applyBorder="1" applyAlignment="1">
      <alignment horizontal="right" vertical="center"/>
    </xf>
    <xf numFmtId="4" fontId="5" fillId="0" borderId="6" xfId="0" applyNumberFormat="1" applyFont="1" applyFill="1" applyBorder="1" applyAlignment="1">
      <alignment horizontal="right" vertical="center"/>
    </xf>
    <xf numFmtId="4" fontId="5" fillId="0" borderId="6" xfId="0" applyNumberFormat="1" applyFont="1" applyFill="1" applyBorder="1" applyAlignment="1">
      <alignment horizontal="right" vertical="center" wrapText="1"/>
    </xf>
    <xf numFmtId="4" fontId="2" fillId="0" borderId="6" xfId="0" applyNumberFormat="1" applyFont="1" applyFill="1" applyBorder="1" applyAlignment="1">
      <alignment vertical="center"/>
    </xf>
    <xf numFmtId="4" fontId="5" fillId="0" borderId="6" xfId="0" applyNumberFormat="1" applyFont="1" applyFill="1" applyBorder="1" applyAlignment="1">
      <alignment vertical="center"/>
    </xf>
    <xf numFmtId="4" fontId="2" fillId="0" borderId="6" xfId="0" applyNumberFormat="1" applyFont="1" applyFill="1" applyBorder="1" applyAlignment="1">
      <alignment horizontal="right" vertical="center" wrapText="1"/>
    </xf>
    <xf numFmtId="4" fontId="2" fillId="0" borderId="7" xfId="0" applyNumberFormat="1" applyFont="1" applyFill="1" applyBorder="1" applyAlignment="1">
      <alignment vertical="center"/>
    </xf>
    <xf numFmtId="4" fontId="3" fillId="0" borderId="15" xfId="0" applyNumberFormat="1" applyFont="1" applyFill="1" applyBorder="1" applyAlignment="1">
      <alignment horizontal="right" vertical="center" wrapText="1"/>
    </xf>
    <xf numFmtId="4" fontId="3" fillId="0" borderId="17" xfId="0" applyNumberFormat="1" applyFont="1" applyFill="1" applyBorder="1" applyAlignment="1">
      <alignment horizontal="right" vertical="center" wrapText="1"/>
    </xf>
    <xf numFmtId="4" fontId="7" fillId="0" borderId="16" xfId="0" applyNumberFormat="1" applyFont="1" applyFill="1" applyBorder="1" applyAlignment="1">
      <alignment horizontal="right" vertical="center"/>
    </xf>
    <xf numFmtId="4" fontId="7" fillId="0" borderId="14" xfId="0" applyNumberFormat="1" applyFont="1" applyFill="1" applyBorder="1" applyAlignment="1">
      <alignment horizontal="right" vertical="center"/>
    </xf>
    <xf numFmtId="4" fontId="3" fillId="0" borderId="14" xfId="0" applyNumberFormat="1" applyFont="1" applyFill="1" applyBorder="1" applyAlignment="1">
      <alignment horizontal="right" vertical="center"/>
    </xf>
    <xf numFmtId="4" fontId="1" fillId="0" borderId="14" xfId="0" applyNumberFormat="1" applyFont="1" applyFill="1" applyBorder="1" applyAlignment="1">
      <alignment horizontal="right" vertical="center"/>
    </xf>
    <xf numFmtId="4" fontId="7" fillId="0" borderId="15" xfId="0" applyNumberFormat="1" applyFont="1" applyFill="1" applyBorder="1" applyAlignment="1">
      <alignment horizontal="right" vertical="center"/>
    </xf>
    <xf numFmtId="4" fontId="3" fillId="0" borderId="17" xfId="0" applyNumberFormat="1" applyFont="1" applyFill="1" applyBorder="1" applyAlignment="1">
      <alignment horizontal="right" vertical="center"/>
    </xf>
    <xf numFmtId="4" fontId="3" fillId="0" borderId="15" xfId="0" applyNumberFormat="1" applyFont="1" applyFill="1" applyBorder="1"/>
    <xf numFmtId="4" fontId="3" fillId="0" borderId="17" xfId="0" applyNumberFormat="1" applyFont="1" applyFill="1" applyBorder="1"/>
    <xf numFmtId="4" fontId="1" fillId="0" borderId="16" xfId="0" applyNumberFormat="1" applyFont="1" applyFill="1" applyBorder="1"/>
    <xf numFmtId="4" fontId="1" fillId="0" borderId="14" xfId="0" applyNumberFormat="1" applyFont="1" applyFill="1" applyBorder="1"/>
    <xf numFmtId="4" fontId="1" fillId="0" borderId="15" xfId="0" applyNumberFormat="1" applyFont="1" applyFill="1" applyBorder="1"/>
    <xf numFmtId="4" fontId="1" fillId="0" borderId="17" xfId="0" applyNumberFormat="1" applyFont="1" applyFill="1" applyBorder="1"/>
    <xf numFmtId="0" fontId="5" fillId="0" borderId="0" xfId="0" applyFont="1" applyFill="1" applyAlignment="1">
      <alignment vertical="center"/>
    </xf>
    <xf numFmtId="4" fontId="3" fillId="0" borderId="18" xfId="0" applyNumberFormat="1" applyFont="1" applyFill="1" applyBorder="1" applyAlignment="1">
      <alignment horizontal="right" vertical="center" wrapText="1"/>
    </xf>
    <xf numFmtId="4" fontId="3" fillId="0" borderId="19" xfId="0" applyNumberFormat="1" applyFont="1" applyFill="1" applyBorder="1" applyAlignment="1">
      <alignment horizontal="right" vertical="center"/>
    </xf>
    <xf numFmtId="4" fontId="3" fillId="0" borderId="9" xfId="0" applyNumberFormat="1" applyFont="1" applyFill="1" applyBorder="1" applyAlignment="1">
      <alignment horizontal="right" vertical="center"/>
    </xf>
    <xf numFmtId="0" fontId="9" fillId="0" borderId="22" xfId="0" applyFont="1" applyFill="1" applyBorder="1" applyAlignment="1">
      <alignment horizontal="center" vertical="center" wrapText="1"/>
    </xf>
    <xf numFmtId="0" fontId="3" fillId="0" borderId="23" xfId="0" applyFont="1" applyBorder="1" applyAlignment="1">
      <alignment wrapText="1"/>
    </xf>
    <xf numFmtId="0" fontId="3" fillId="0" borderId="24" xfId="0" applyFont="1" applyBorder="1" applyAlignment="1">
      <alignment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wrapText="1"/>
    </xf>
    <xf numFmtId="0" fontId="0" fillId="0" borderId="0" xfId="0" applyBorder="1" applyAlignment="1">
      <alignment wrapText="1"/>
    </xf>
    <xf numFmtId="0" fontId="4" fillId="0" borderId="0" xfId="0" applyFont="1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left" vertical="center" wrapText="1"/>
    </xf>
    <xf numFmtId="0" fontId="0" fillId="0" borderId="14" xfId="0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F256"/>
  <sheetViews>
    <sheetView tabSelected="1" workbookViewId="0">
      <selection activeCell="L23" sqref="L23"/>
    </sheetView>
  </sheetViews>
  <sheetFormatPr defaultRowHeight="12.75"/>
  <cols>
    <col min="1" max="1" width="3.42578125" style="10" customWidth="1"/>
    <col min="2" max="2" width="8.7109375" style="1" customWidth="1"/>
    <col min="3" max="3" width="43" style="11" customWidth="1"/>
    <col min="4" max="4" width="12.7109375" style="10" customWidth="1"/>
    <col min="5" max="5" width="16" style="10" customWidth="1"/>
    <col min="6" max="6" width="12.5703125" style="17" customWidth="1"/>
    <col min="7" max="7" width="12.5703125" style="10" customWidth="1"/>
    <col min="8" max="8" width="15" style="10" customWidth="1"/>
    <col min="9" max="9" width="14.85546875" style="17" customWidth="1"/>
    <col min="10" max="58" width="9.140625" style="12"/>
    <col min="59" max="16384" width="9.140625" style="10"/>
  </cols>
  <sheetData>
    <row r="1" spans="1:11">
      <c r="B1" s="95"/>
      <c r="F1" s="10"/>
      <c r="I1" s="10" t="s">
        <v>258</v>
      </c>
    </row>
    <row r="2" spans="1:11" ht="28.5" customHeight="1"/>
    <row r="3" spans="1:11" s="2" customFormat="1" ht="18" customHeight="1">
      <c r="A3" s="109" t="s">
        <v>253</v>
      </c>
      <c r="B3" s="109"/>
      <c r="C3" s="109"/>
      <c r="D3" s="109"/>
      <c r="E3" s="109"/>
      <c r="F3" s="110"/>
      <c r="G3" s="110"/>
      <c r="H3" s="110"/>
      <c r="I3" s="110"/>
      <c r="J3" s="110"/>
    </row>
    <row r="4" spans="1:11" ht="13.5" customHeight="1"/>
    <row r="5" spans="1:11" ht="18.75" customHeight="1">
      <c r="A5" s="102" t="s">
        <v>4</v>
      </c>
      <c r="B5" s="103" t="s">
        <v>5</v>
      </c>
      <c r="C5" s="104" t="s">
        <v>6</v>
      </c>
      <c r="D5" s="99" t="s">
        <v>254</v>
      </c>
      <c r="E5" s="100"/>
      <c r="F5" s="101"/>
      <c r="G5" s="99" t="s">
        <v>256</v>
      </c>
      <c r="H5" s="100"/>
      <c r="I5" s="101"/>
      <c r="J5" s="105" t="s">
        <v>257</v>
      </c>
      <c r="K5" s="107"/>
    </row>
    <row r="6" spans="1:11" ht="51.75" customHeight="1">
      <c r="A6" s="102"/>
      <c r="B6" s="103"/>
      <c r="C6" s="104"/>
      <c r="D6" s="57" t="s">
        <v>260</v>
      </c>
      <c r="E6" s="29" t="s">
        <v>255</v>
      </c>
      <c r="F6" s="34" t="s">
        <v>163</v>
      </c>
      <c r="G6" s="57" t="s">
        <v>261</v>
      </c>
      <c r="H6" s="29" t="s">
        <v>255</v>
      </c>
      <c r="I6" s="34" t="s">
        <v>163</v>
      </c>
      <c r="J6" s="106"/>
      <c r="K6" s="108"/>
    </row>
    <row r="7" spans="1:11" s="17" customFormat="1" ht="12">
      <c r="A7" s="13">
        <v>1</v>
      </c>
      <c r="B7" s="24">
        <v>2</v>
      </c>
      <c r="C7" s="54">
        <v>3</v>
      </c>
      <c r="D7" s="54">
        <v>4</v>
      </c>
      <c r="E7" s="30">
        <v>5</v>
      </c>
      <c r="F7" s="35">
        <v>6</v>
      </c>
      <c r="G7" s="54">
        <v>7</v>
      </c>
      <c r="H7" s="30">
        <v>8</v>
      </c>
      <c r="I7" s="35">
        <v>9</v>
      </c>
      <c r="J7" s="54">
        <v>10</v>
      </c>
      <c r="K7" s="25"/>
    </row>
    <row r="8" spans="1:11" ht="27.75" customHeight="1" thickBot="1">
      <c r="A8" s="7"/>
      <c r="B8" s="48"/>
      <c r="C8" s="62" t="s">
        <v>7</v>
      </c>
      <c r="D8" s="81">
        <f t="shared" ref="D8:D59" si="0">SUM(E8:F8)</f>
        <v>78479798.789999992</v>
      </c>
      <c r="E8" s="31">
        <f>E9+E162</f>
        <v>44546391.209999993</v>
      </c>
      <c r="F8" s="96">
        <f>F9+F162</f>
        <v>33933407.579999998</v>
      </c>
      <c r="G8" s="81">
        <f t="shared" ref="G8:G14" si="1">SUM(H8:I8)</f>
        <v>13267373.57</v>
      </c>
      <c r="H8" s="31">
        <f>H9+H162</f>
        <v>7461486.3100000005</v>
      </c>
      <c r="I8" s="96">
        <f>I9+I162</f>
        <v>5805887.2599999998</v>
      </c>
      <c r="J8" s="89">
        <f>G8/D8*100</f>
        <v>16.905463284254175</v>
      </c>
    </row>
    <row r="9" spans="1:11" ht="30.75" customHeight="1" thickBot="1">
      <c r="A9" s="27" t="s">
        <v>8</v>
      </c>
      <c r="B9" s="49" t="s">
        <v>9</v>
      </c>
      <c r="C9" s="64" t="s">
        <v>10</v>
      </c>
      <c r="D9" s="82">
        <f t="shared" si="0"/>
        <v>72132663.140000001</v>
      </c>
      <c r="E9" s="97">
        <f>SUM(E10:E36)</f>
        <v>41125898.949999996</v>
      </c>
      <c r="F9" s="98">
        <f>SUM(F10:F36)</f>
        <v>31006764.190000001</v>
      </c>
      <c r="G9" s="82">
        <f t="shared" si="1"/>
        <v>9608859.0500000007</v>
      </c>
      <c r="H9" s="97">
        <f>SUM(H10:H36)</f>
        <v>5741382.3800000008</v>
      </c>
      <c r="I9" s="98">
        <f>SUM(I10:I36)</f>
        <v>3867476.67</v>
      </c>
      <c r="J9" s="90">
        <f t="shared" ref="J9:J71" si="2">G9/D9*100</f>
        <v>13.321092874874827</v>
      </c>
    </row>
    <row r="10" spans="1:11" ht="17.25" customHeight="1">
      <c r="A10" s="26"/>
      <c r="B10" s="50" t="str">
        <f>RIGHT(B37,5)</f>
        <v>60004</v>
      </c>
      <c r="C10" s="63" t="s">
        <v>11</v>
      </c>
      <c r="D10" s="83">
        <f t="shared" si="0"/>
        <v>39000</v>
      </c>
      <c r="E10" s="73">
        <f>SUM(E37)</f>
        <v>39000</v>
      </c>
      <c r="F10" s="37">
        <f>SUM(F37)</f>
        <v>0</v>
      </c>
      <c r="G10" s="83">
        <f t="shared" si="1"/>
        <v>20424.489999999998</v>
      </c>
      <c r="H10" s="73">
        <f>SUM(H37)</f>
        <v>20424.489999999998</v>
      </c>
      <c r="I10" s="37">
        <f>SUM(I37)</f>
        <v>0</v>
      </c>
      <c r="J10" s="91">
        <f t="shared" si="2"/>
        <v>52.370487179487178</v>
      </c>
    </row>
    <row r="11" spans="1:11" ht="16.5" customHeight="1">
      <c r="A11" s="14"/>
      <c r="B11" s="51" t="str">
        <f>RIGHT(B40,5)</f>
        <v>60016</v>
      </c>
      <c r="C11" s="56" t="s">
        <v>12</v>
      </c>
      <c r="D11" s="84">
        <f>SUM(E11:F11)</f>
        <v>11788000</v>
      </c>
      <c r="E11" s="74">
        <f>E40</f>
        <v>11788000</v>
      </c>
      <c r="F11" s="38">
        <f>F40</f>
        <v>0</v>
      </c>
      <c r="G11" s="84">
        <f t="shared" si="1"/>
        <v>1619285.46</v>
      </c>
      <c r="H11" s="74">
        <f>H40</f>
        <v>1619285.46</v>
      </c>
      <c r="I11" s="38">
        <f>I40</f>
        <v>0</v>
      </c>
      <c r="J11" s="92">
        <f t="shared" si="2"/>
        <v>13.736727689175432</v>
      </c>
    </row>
    <row r="12" spans="1:11" ht="16.5" customHeight="1">
      <c r="A12" s="14"/>
      <c r="B12" s="51" t="str">
        <f>RIGHT(B55,5)</f>
        <v>60017</v>
      </c>
      <c r="C12" s="56" t="s">
        <v>106</v>
      </c>
      <c r="D12" s="84">
        <f t="shared" si="0"/>
        <v>40000</v>
      </c>
      <c r="E12" s="74">
        <f>SUM(E55)</f>
        <v>40000</v>
      </c>
      <c r="F12" s="38">
        <f>SUM(F55)</f>
        <v>0</v>
      </c>
      <c r="G12" s="84">
        <f t="shared" si="1"/>
        <v>0</v>
      </c>
      <c r="H12" s="74">
        <f>SUM(H55)</f>
        <v>0</v>
      </c>
      <c r="I12" s="38">
        <f>SUM(I55)</f>
        <v>0</v>
      </c>
      <c r="J12" s="92">
        <f t="shared" si="2"/>
        <v>0</v>
      </c>
    </row>
    <row r="13" spans="1:11" ht="16.5" customHeight="1">
      <c r="A13" s="14"/>
      <c r="B13" s="51" t="str">
        <f>RIGHT(B57,5)</f>
        <v>70005</v>
      </c>
      <c r="C13" s="56" t="s">
        <v>13</v>
      </c>
      <c r="D13" s="84">
        <f t="shared" si="0"/>
        <v>1100000</v>
      </c>
      <c r="E13" s="74">
        <f>E57</f>
        <v>1100000</v>
      </c>
      <c r="F13" s="38">
        <f>F57</f>
        <v>0</v>
      </c>
      <c r="G13" s="84">
        <f t="shared" si="1"/>
        <v>447186.57</v>
      </c>
      <c r="H13" s="74">
        <f>H57</f>
        <v>447186.57</v>
      </c>
      <c r="I13" s="38">
        <f>I57</f>
        <v>0</v>
      </c>
      <c r="J13" s="92">
        <f t="shared" si="2"/>
        <v>40.653324545454545</v>
      </c>
    </row>
    <row r="14" spans="1:11" ht="15.75" customHeight="1">
      <c r="A14" s="14"/>
      <c r="B14" s="51">
        <v>70095</v>
      </c>
      <c r="C14" s="56" t="s">
        <v>14</v>
      </c>
      <c r="D14" s="84">
        <f>SUM(E14:F14)</f>
        <v>957000</v>
      </c>
      <c r="E14" s="74">
        <f>E62</f>
        <v>957000</v>
      </c>
      <c r="F14" s="38">
        <f>F62</f>
        <v>0</v>
      </c>
      <c r="G14" s="84">
        <f t="shared" si="1"/>
        <v>0</v>
      </c>
      <c r="H14" s="74">
        <f>H62</f>
        <v>0</v>
      </c>
      <c r="I14" s="38">
        <f>I62</f>
        <v>0</v>
      </c>
      <c r="J14" s="92">
        <f t="shared" si="2"/>
        <v>0</v>
      </c>
    </row>
    <row r="15" spans="1:11" ht="15.75" customHeight="1">
      <c r="A15" s="14"/>
      <c r="B15" s="51">
        <v>70021</v>
      </c>
      <c r="C15" s="56" t="s">
        <v>168</v>
      </c>
      <c r="D15" s="84">
        <f t="shared" si="0"/>
        <v>20000</v>
      </c>
      <c r="E15" s="74">
        <f>E60</f>
        <v>20000</v>
      </c>
      <c r="F15" s="38">
        <f>F60</f>
        <v>0</v>
      </c>
      <c r="G15" s="84">
        <f t="shared" ref="G15:G33" si="3">SUM(H15:I15)</f>
        <v>0</v>
      </c>
      <c r="H15" s="74">
        <f>H60</f>
        <v>0</v>
      </c>
      <c r="I15" s="38">
        <f>I60</f>
        <v>0</v>
      </c>
      <c r="J15" s="92">
        <f t="shared" si="2"/>
        <v>0</v>
      </c>
    </row>
    <row r="16" spans="1:11" ht="16.5" customHeight="1">
      <c r="A16" s="14"/>
      <c r="B16" s="51" t="str">
        <f>RIGHT(B70,5)</f>
        <v>71095</v>
      </c>
      <c r="C16" s="56" t="s">
        <v>78</v>
      </c>
      <c r="D16" s="84">
        <f t="shared" si="0"/>
        <v>8000</v>
      </c>
      <c r="E16" s="74">
        <f>E70</f>
        <v>8000</v>
      </c>
      <c r="F16" s="38">
        <f>F70</f>
        <v>0</v>
      </c>
      <c r="G16" s="84">
        <f t="shared" si="3"/>
        <v>0</v>
      </c>
      <c r="H16" s="74">
        <f>H70</f>
        <v>0</v>
      </c>
      <c r="I16" s="38">
        <f>I70</f>
        <v>0</v>
      </c>
      <c r="J16" s="92">
        <f t="shared" si="2"/>
        <v>0</v>
      </c>
    </row>
    <row r="17" spans="1:10" ht="16.5" customHeight="1">
      <c r="A17" s="14"/>
      <c r="B17" s="51">
        <v>75023</v>
      </c>
      <c r="C17" s="56" t="s">
        <v>82</v>
      </c>
      <c r="D17" s="84">
        <f t="shared" si="0"/>
        <v>550000</v>
      </c>
      <c r="E17" s="74">
        <f>E77</f>
        <v>550000</v>
      </c>
      <c r="F17" s="38">
        <f>F77</f>
        <v>0</v>
      </c>
      <c r="G17" s="84">
        <f t="shared" si="3"/>
        <v>10587.02</v>
      </c>
      <c r="H17" s="74">
        <f>H77</f>
        <v>10587.02</v>
      </c>
      <c r="I17" s="38">
        <f>I77</f>
        <v>0</v>
      </c>
      <c r="J17" s="92">
        <f t="shared" si="2"/>
        <v>1.9249127272727273</v>
      </c>
    </row>
    <row r="18" spans="1:10" ht="16.5" customHeight="1">
      <c r="A18" s="14"/>
      <c r="B18" s="51">
        <v>75414</v>
      </c>
      <c r="C18" s="56" t="s">
        <v>117</v>
      </c>
      <c r="D18" s="84">
        <f t="shared" si="0"/>
        <v>60000</v>
      </c>
      <c r="E18" s="74">
        <f>E73</f>
        <v>60000</v>
      </c>
      <c r="F18" s="38">
        <f>F73</f>
        <v>0</v>
      </c>
      <c r="G18" s="84">
        <f t="shared" si="3"/>
        <v>59995</v>
      </c>
      <c r="H18" s="74">
        <f>H73</f>
        <v>59995</v>
      </c>
      <c r="I18" s="38">
        <f>I73</f>
        <v>0</v>
      </c>
      <c r="J18" s="92">
        <f t="shared" si="2"/>
        <v>99.991666666666674</v>
      </c>
    </row>
    <row r="19" spans="1:10" ht="16.5" customHeight="1">
      <c r="A19" s="14"/>
      <c r="B19" s="51">
        <v>75416</v>
      </c>
      <c r="C19" s="56" t="s">
        <v>140</v>
      </c>
      <c r="D19" s="84">
        <f t="shared" si="0"/>
        <v>10000</v>
      </c>
      <c r="E19" s="74">
        <f>E75</f>
        <v>10000</v>
      </c>
      <c r="F19" s="38">
        <f>F75</f>
        <v>0</v>
      </c>
      <c r="G19" s="84">
        <f t="shared" si="3"/>
        <v>0</v>
      </c>
      <c r="H19" s="74">
        <f>H75</f>
        <v>0</v>
      </c>
      <c r="I19" s="38">
        <f>I75</f>
        <v>0</v>
      </c>
      <c r="J19" s="92">
        <f t="shared" si="2"/>
        <v>0</v>
      </c>
    </row>
    <row r="20" spans="1:10" ht="16.5" customHeight="1">
      <c r="A20" s="14"/>
      <c r="B20" s="51" t="str">
        <f>RIGHT(B81,5)</f>
        <v>80101</v>
      </c>
      <c r="C20" s="56" t="s">
        <v>15</v>
      </c>
      <c r="D20" s="84">
        <f t="shared" si="0"/>
        <v>1965450</v>
      </c>
      <c r="E20" s="74">
        <f>E81</f>
        <v>1850000</v>
      </c>
      <c r="F20" s="38">
        <f>F81</f>
        <v>115450</v>
      </c>
      <c r="G20" s="84">
        <f t="shared" si="3"/>
        <v>173067.7</v>
      </c>
      <c r="H20" s="74">
        <f>H81</f>
        <v>173067.7</v>
      </c>
      <c r="I20" s="38">
        <f>I81</f>
        <v>0</v>
      </c>
      <c r="J20" s="92">
        <f t="shared" si="2"/>
        <v>8.8055000127197349</v>
      </c>
    </row>
    <row r="21" spans="1:10" ht="16.5" customHeight="1">
      <c r="A21" s="14"/>
      <c r="B21" s="51">
        <v>80104</v>
      </c>
      <c r="C21" s="56" t="s">
        <v>230</v>
      </c>
      <c r="D21" s="84">
        <f t="shared" si="0"/>
        <v>17800</v>
      </c>
      <c r="E21" s="74">
        <f>E84</f>
        <v>17800</v>
      </c>
      <c r="F21" s="38">
        <f>F84</f>
        <v>0</v>
      </c>
      <c r="G21" s="84">
        <f t="shared" si="3"/>
        <v>0</v>
      </c>
      <c r="H21" s="74">
        <f>H84</f>
        <v>0</v>
      </c>
      <c r="I21" s="38">
        <f>I84</f>
        <v>0</v>
      </c>
      <c r="J21" s="92">
        <f t="shared" si="2"/>
        <v>0</v>
      </c>
    </row>
    <row r="22" spans="1:10" ht="16.5" customHeight="1">
      <c r="A22" s="14"/>
      <c r="B22" s="51">
        <v>80110</v>
      </c>
      <c r="C22" s="56" t="s">
        <v>196</v>
      </c>
      <c r="D22" s="84">
        <f t="shared" si="0"/>
        <v>50000</v>
      </c>
      <c r="E22" s="74">
        <f>E87</f>
        <v>50000</v>
      </c>
      <c r="F22" s="38">
        <f>F87</f>
        <v>0</v>
      </c>
      <c r="G22" s="84">
        <f t="shared" si="3"/>
        <v>0</v>
      </c>
      <c r="H22" s="74">
        <f>H87</f>
        <v>0</v>
      </c>
      <c r="I22" s="38">
        <f>I87</f>
        <v>0</v>
      </c>
      <c r="J22" s="92">
        <f t="shared" si="2"/>
        <v>0</v>
      </c>
    </row>
    <row r="23" spans="1:10" ht="16.5" customHeight="1">
      <c r="A23" s="14"/>
      <c r="B23" s="51">
        <v>80114</v>
      </c>
      <c r="C23" s="56" t="s">
        <v>242</v>
      </c>
      <c r="D23" s="84">
        <f t="shared" si="0"/>
        <v>15000</v>
      </c>
      <c r="E23" s="74">
        <f>E89</f>
        <v>15000</v>
      </c>
      <c r="F23" s="38">
        <f>F89</f>
        <v>0</v>
      </c>
      <c r="G23" s="84">
        <f t="shared" si="3"/>
        <v>0</v>
      </c>
      <c r="H23" s="74">
        <f>H89</f>
        <v>0</v>
      </c>
      <c r="I23" s="38">
        <f>I89</f>
        <v>0</v>
      </c>
      <c r="J23" s="92">
        <f t="shared" si="2"/>
        <v>0</v>
      </c>
    </row>
    <row r="24" spans="1:10" ht="16.5" customHeight="1">
      <c r="A24" s="14"/>
      <c r="B24" s="51">
        <v>80195</v>
      </c>
      <c r="C24" s="56" t="s">
        <v>69</v>
      </c>
      <c r="D24" s="84">
        <f t="shared" si="0"/>
        <v>1374154.4</v>
      </c>
      <c r="E24" s="74">
        <f>E91</f>
        <v>221508.16</v>
      </c>
      <c r="F24" s="38">
        <f>F91</f>
        <v>1152646.24</v>
      </c>
      <c r="G24" s="84">
        <f t="shared" si="3"/>
        <v>29250</v>
      </c>
      <c r="H24" s="74">
        <f>H91</f>
        <v>17979</v>
      </c>
      <c r="I24" s="38">
        <f>I91</f>
        <v>11271</v>
      </c>
      <c r="J24" s="92">
        <f t="shared" si="2"/>
        <v>2.1285817663575504</v>
      </c>
    </row>
    <row r="25" spans="1:10" ht="16.5" customHeight="1">
      <c r="A25" s="14"/>
      <c r="B25" s="51" t="str">
        <f>RIGHT(B98,5)</f>
        <v>85154</v>
      </c>
      <c r="C25" s="56" t="s">
        <v>87</v>
      </c>
      <c r="D25" s="84">
        <f t="shared" si="0"/>
        <v>144500</v>
      </c>
      <c r="E25" s="74">
        <f>E98</f>
        <v>144500</v>
      </c>
      <c r="F25" s="38">
        <f>F98</f>
        <v>0</v>
      </c>
      <c r="G25" s="84">
        <f t="shared" si="3"/>
        <v>8060</v>
      </c>
      <c r="H25" s="74">
        <f>H98</f>
        <v>8060</v>
      </c>
      <c r="I25" s="38">
        <f>I98</f>
        <v>0</v>
      </c>
      <c r="J25" s="92">
        <f t="shared" si="2"/>
        <v>5.577854671280277</v>
      </c>
    </row>
    <row r="26" spans="1:10" ht="15.75" customHeight="1">
      <c r="A26" s="14"/>
      <c r="B26" s="51" t="str">
        <f>RIGHT(B102,5)</f>
        <v>85203</v>
      </c>
      <c r="C26" s="56" t="s">
        <v>16</v>
      </c>
      <c r="D26" s="84">
        <f t="shared" si="0"/>
        <v>998478.13</v>
      </c>
      <c r="E26" s="74">
        <f>E102</f>
        <v>575000</v>
      </c>
      <c r="F26" s="38">
        <f>F102</f>
        <v>423478.13</v>
      </c>
      <c r="G26" s="84">
        <f t="shared" si="3"/>
        <v>11440.24</v>
      </c>
      <c r="H26" s="74">
        <f>H102</f>
        <v>11440.24</v>
      </c>
      <c r="I26" s="38">
        <f>I102</f>
        <v>0</v>
      </c>
      <c r="J26" s="92">
        <f t="shared" si="2"/>
        <v>1.145767709504063</v>
      </c>
    </row>
    <row r="27" spans="1:10" ht="15.75" customHeight="1">
      <c r="A27" s="14"/>
      <c r="B27" s="51" t="str">
        <f>RIGHT(B110,5)</f>
        <v>90001</v>
      </c>
      <c r="C27" s="56" t="s">
        <v>17</v>
      </c>
      <c r="D27" s="84">
        <f t="shared" si="0"/>
        <v>289000</v>
      </c>
      <c r="E27" s="74">
        <f>SUM(E110)</f>
        <v>289000</v>
      </c>
      <c r="F27" s="38">
        <f>SUM(F110)</f>
        <v>0</v>
      </c>
      <c r="G27" s="84">
        <f t="shared" si="3"/>
        <v>3690</v>
      </c>
      <c r="H27" s="74">
        <f>SUM(H110)</f>
        <v>3690</v>
      </c>
      <c r="I27" s="38">
        <f>SUM(I110)</f>
        <v>0</v>
      </c>
      <c r="J27" s="92">
        <f t="shared" si="2"/>
        <v>1.2768166089965398</v>
      </c>
    </row>
    <row r="28" spans="1:10" ht="15.75" customHeight="1">
      <c r="A28" s="14"/>
      <c r="B28" s="51">
        <v>90013</v>
      </c>
      <c r="C28" s="56" t="s">
        <v>173</v>
      </c>
      <c r="D28" s="84">
        <f t="shared" si="0"/>
        <v>342239</v>
      </c>
      <c r="E28" s="74">
        <f>E112</f>
        <v>342239</v>
      </c>
      <c r="F28" s="38">
        <f>F112</f>
        <v>0</v>
      </c>
      <c r="G28" s="84">
        <f t="shared" si="3"/>
        <v>0</v>
      </c>
      <c r="H28" s="74">
        <f>H112</f>
        <v>0</v>
      </c>
      <c r="I28" s="38">
        <f>I112</f>
        <v>0</v>
      </c>
      <c r="J28" s="92">
        <f t="shared" si="2"/>
        <v>0</v>
      </c>
    </row>
    <row r="29" spans="1:10" ht="16.5" customHeight="1">
      <c r="A29" s="14"/>
      <c r="B29" s="51" t="str">
        <f>RIGHT(B114,5)</f>
        <v>90015</v>
      </c>
      <c r="C29" s="56" t="s">
        <v>18</v>
      </c>
      <c r="D29" s="84">
        <f t="shared" si="0"/>
        <v>1050904.42</v>
      </c>
      <c r="E29" s="74">
        <f>E114</f>
        <v>1050904.42</v>
      </c>
      <c r="F29" s="38">
        <f>F114</f>
        <v>0</v>
      </c>
      <c r="G29" s="84">
        <f t="shared" si="3"/>
        <v>766952.49</v>
      </c>
      <c r="H29" s="74">
        <f>H114</f>
        <v>766952.49</v>
      </c>
      <c r="I29" s="38">
        <f>I114</f>
        <v>0</v>
      </c>
      <c r="J29" s="92">
        <f t="shared" si="2"/>
        <v>72.980232588611628</v>
      </c>
    </row>
    <row r="30" spans="1:10" ht="16.5" customHeight="1">
      <c r="A30" s="14"/>
      <c r="B30" s="51" t="str">
        <f>RIGHT(B119,5)</f>
        <v>90095</v>
      </c>
      <c r="C30" s="56" t="s">
        <v>19</v>
      </c>
      <c r="D30" s="84">
        <f t="shared" si="0"/>
        <v>36487759.189999998</v>
      </c>
      <c r="E30" s="74">
        <f>E119</f>
        <v>15563456.369999999</v>
      </c>
      <c r="F30" s="38">
        <f>F119</f>
        <v>20924302.82</v>
      </c>
      <c r="G30" s="84">
        <f t="shared" si="3"/>
        <v>3038630.8200000003</v>
      </c>
      <c r="H30" s="74">
        <f>H119</f>
        <v>1603549.9000000001</v>
      </c>
      <c r="I30" s="38">
        <f>I119</f>
        <v>1435080.92</v>
      </c>
      <c r="J30" s="92">
        <f t="shared" si="2"/>
        <v>8.3278087979510165</v>
      </c>
    </row>
    <row r="31" spans="1:10" ht="16.5" customHeight="1">
      <c r="A31" s="14"/>
      <c r="B31" s="51">
        <v>92109</v>
      </c>
      <c r="C31" s="56" t="s">
        <v>205</v>
      </c>
      <c r="D31" s="84">
        <f t="shared" si="0"/>
        <v>18900</v>
      </c>
      <c r="E31" s="74">
        <f>E143</f>
        <v>18900</v>
      </c>
      <c r="F31" s="38">
        <f>F143</f>
        <v>0</v>
      </c>
      <c r="G31" s="84">
        <f t="shared" si="3"/>
        <v>18900</v>
      </c>
      <c r="H31" s="74">
        <f>H143</f>
        <v>18900</v>
      </c>
      <c r="I31" s="38">
        <f>I143</f>
        <v>0</v>
      </c>
      <c r="J31" s="92">
        <f t="shared" si="2"/>
        <v>100</v>
      </c>
    </row>
    <row r="32" spans="1:10" ht="16.5" customHeight="1">
      <c r="A32" s="14"/>
      <c r="B32" s="51">
        <v>92195</v>
      </c>
      <c r="C32" s="56" t="s">
        <v>150</v>
      </c>
      <c r="D32" s="84">
        <f t="shared" si="0"/>
        <v>13199612</v>
      </c>
      <c r="E32" s="74">
        <f>E145</f>
        <v>4808725</v>
      </c>
      <c r="F32" s="38">
        <f>F145</f>
        <v>8390887</v>
      </c>
      <c r="G32" s="84">
        <f t="shared" si="3"/>
        <v>3356779.06</v>
      </c>
      <c r="H32" s="74">
        <f>H145</f>
        <v>935654.30999999994</v>
      </c>
      <c r="I32" s="38">
        <f>I145</f>
        <v>2421124.75</v>
      </c>
      <c r="J32" s="92">
        <f t="shared" si="2"/>
        <v>25.430891908034877</v>
      </c>
    </row>
    <row r="33" spans="1:10" ht="16.5" customHeight="1">
      <c r="A33" s="14"/>
      <c r="B33" s="51">
        <v>92601</v>
      </c>
      <c r="C33" s="56" t="s">
        <v>234</v>
      </c>
      <c r="D33" s="84">
        <f t="shared" si="0"/>
        <v>20000</v>
      </c>
      <c r="E33" s="74">
        <f>E151</f>
        <v>20000</v>
      </c>
      <c r="F33" s="38">
        <f>F151</f>
        <v>0</v>
      </c>
      <c r="G33" s="84">
        <f t="shared" si="3"/>
        <v>0</v>
      </c>
      <c r="H33" s="74">
        <f>H151</f>
        <v>0</v>
      </c>
      <c r="I33" s="38">
        <f>I151</f>
        <v>0</v>
      </c>
      <c r="J33" s="92">
        <f t="shared" si="2"/>
        <v>0</v>
      </c>
    </row>
    <row r="34" spans="1:10" ht="16.5" customHeight="1">
      <c r="A34" s="14"/>
      <c r="B34" s="51" t="str">
        <f>RIGHT(B153,5)</f>
        <v>92604</v>
      </c>
      <c r="C34" s="56" t="s">
        <v>20</v>
      </c>
      <c r="D34" s="84">
        <f>SUM(E34:F34)</f>
        <v>243000</v>
      </c>
      <c r="E34" s="74">
        <f>E153</f>
        <v>243000</v>
      </c>
      <c r="F34" s="38">
        <f>F153</f>
        <v>0</v>
      </c>
      <c r="G34" s="84">
        <f t="shared" ref="G34:G41" si="4">SUM(H34:I34)</f>
        <v>44610.2</v>
      </c>
      <c r="H34" s="74">
        <f>H153</f>
        <v>44610.2</v>
      </c>
      <c r="I34" s="38">
        <f>I153</f>
        <v>0</v>
      </c>
      <c r="J34" s="92">
        <f t="shared" si="2"/>
        <v>18.358106995884775</v>
      </c>
    </row>
    <row r="35" spans="1:10" ht="16.5" customHeight="1">
      <c r="A35" s="14"/>
      <c r="B35" s="51">
        <v>92605</v>
      </c>
      <c r="C35" s="56" t="s">
        <v>72</v>
      </c>
      <c r="D35" s="84">
        <f t="shared" si="0"/>
        <v>110000</v>
      </c>
      <c r="E35" s="74">
        <f>E156</f>
        <v>110000</v>
      </c>
      <c r="F35" s="38">
        <f>F156</f>
        <v>0</v>
      </c>
      <c r="G35" s="84">
        <f t="shared" si="4"/>
        <v>0</v>
      </c>
      <c r="H35" s="74">
        <f>H156</f>
        <v>0</v>
      </c>
      <c r="I35" s="38">
        <f>I156</f>
        <v>0</v>
      </c>
      <c r="J35" s="92">
        <f t="shared" si="2"/>
        <v>0</v>
      </c>
    </row>
    <row r="36" spans="1:10" ht="16.5" customHeight="1">
      <c r="A36" s="14"/>
      <c r="B36" s="51">
        <v>92695</v>
      </c>
      <c r="C36" s="56" t="s">
        <v>137</v>
      </c>
      <c r="D36" s="84">
        <f t="shared" si="0"/>
        <v>1233866</v>
      </c>
      <c r="E36" s="74">
        <f>E159</f>
        <v>1233866</v>
      </c>
      <c r="F36" s="38">
        <f>F159</f>
        <v>0</v>
      </c>
      <c r="G36" s="84">
        <f t="shared" si="4"/>
        <v>0</v>
      </c>
      <c r="H36" s="74">
        <f>H159</f>
        <v>0</v>
      </c>
      <c r="I36" s="38">
        <f>I159</f>
        <v>0</v>
      </c>
      <c r="J36" s="92">
        <f t="shared" si="2"/>
        <v>0</v>
      </c>
    </row>
    <row r="37" spans="1:10" ht="24.75" customHeight="1">
      <c r="A37" s="3"/>
      <c r="B37" s="28" t="s">
        <v>42</v>
      </c>
      <c r="C37" s="57" t="s">
        <v>43</v>
      </c>
      <c r="D37" s="85">
        <f t="shared" si="0"/>
        <v>39000</v>
      </c>
      <c r="E37" s="75">
        <f>SUM(E38:E39)</f>
        <v>39000</v>
      </c>
      <c r="F37" s="39">
        <f>SUM(F38:F39)</f>
        <v>0</v>
      </c>
      <c r="G37" s="85">
        <f t="shared" si="4"/>
        <v>20424.489999999998</v>
      </c>
      <c r="H37" s="75">
        <f>SUM(H38:H39)</f>
        <v>20424.489999999998</v>
      </c>
      <c r="I37" s="39">
        <f>SUM(I38:I39)</f>
        <v>0</v>
      </c>
      <c r="J37" s="92">
        <f t="shared" si="2"/>
        <v>52.370487179487178</v>
      </c>
    </row>
    <row r="38" spans="1:10" ht="21" customHeight="1">
      <c r="A38" s="4" t="s">
        <v>23</v>
      </c>
      <c r="B38" s="51" t="s">
        <v>39</v>
      </c>
      <c r="C38" s="56" t="s">
        <v>105</v>
      </c>
      <c r="D38" s="84">
        <f t="shared" si="0"/>
        <v>23000</v>
      </c>
      <c r="E38" s="74">
        <v>23000</v>
      </c>
      <c r="F38" s="40"/>
      <c r="G38" s="84">
        <f t="shared" si="4"/>
        <v>4428</v>
      </c>
      <c r="H38" s="74">
        <v>4428</v>
      </c>
      <c r="I38" s="40"/>
      <c r="J38" s="92">
        <f t="shared" si="2"/>
        <v>19.252173913043478</v>
      </c>
    </row>
    <row r="39" spans="1:10" ht="21" customHeight="1">
      <c r="A39" s="4" t="s">
        <v>24</v>
      </c>
      <c r="B39" s="51" t="s">
        <v>26</v>
      </c>
      <c r="C39" s="56" t="s">
        <v>122</v>
      </c>
      <c r="D39" s="84">
        <f t="shared" si="0"/>
        <v>16000</v>
      </c>
      <c r="E39" s="74">
        <v>16000</v>
      </c>
      <c r="F39" s="40"/>
      <c r="G39" s="84">
        <f t="shared" si="4"/>
        <v>15996.49</v>
      </c>
      <c r="H39" s="74">
        <v>15996.49</v>
      </c>
      <c r="I39" s="40"/>
      <c r="J39" s="92">
        <f t="shared" si="2"/>
        <v>99.978062499999993</v>
      </c>
    </row>
    <row r="40" spans="1:10" ht="26.25" customHeight="1">
      <c r="A40" s="4"/>
      <c r="B40" s="28" t="s">
        <v>21</v>
      </c>
      <c r="C40" s="57" t="s">
        <v>22</v>
      </c>
      <c r="D40" s="85">
        <f>SUM(E40:F40)</f>
        <v>11788000</v>
      </c>
      <c r="E40" s="76">
        <f>SUM(E41:E54)</f>
        <v>11788000</v>
      </c>
      <c r="F40" s="41">
        <f>SUM(F41:F54)</f>
        <v>0</v>
      </c>
      <c r="G40" s="85">
        <f t="shared" si="4"/>
        <v>1619285.46</v>
      </c>
      <c r="H40" s="76">
        <f>SUM(H41:H54)</f>
        <v>1619285.46</v>
      </c>
      <c r="I40" s="41">
        <f>SUM(I41:I54)</f>
        <v>0</v>
      </c>
      <c r="J40" s="92">
        <f t="shared" si="2"/>
        <v>13.736727689175432</v>
      </c>
    </row>
    <row r="41" spans="1:10" ht="24" customHeight="1">
      <c r="A41" s="4" t="s">
        <v>23</v>
      </c>
      <c r="B41" s="52" t="s">
        <v>26</v>
      </c>
      <c r="C41" s="56" t="s">
        <v>99</v>
      </c>
      <c r="D41" s="84">
        <f t="shared" si="0"/>
        <v>500000</v>
      </c>
      <c r="E41" s="74">
        <v>500000</v>
      </c>
      <c r="F41" s="42"/>
      <c r="G41" s="84">
        <f t="shared" si="4"/>
        <v>0</v>
      </c>
      <c r="H41" s="74">
        <v>0</v>
      </c>
      <c r="I41" s="42"/>
      <c r="J41" s="92">
        <f t="shared" si="2"/>
        <v>0</v>
      </c>
    </row>
    <row r="42" spans="1:10" ht="24" customHeight="1">
      <c r="A42" s="4" t="s">
        <v>24</v>
      </c>
      <c r="B42" s="52" t="s">
        <v>26</v>
      </c>
      <c r="C42" s="56" t="s">
        <v>229</v>
      </c>
      <c r="D42" s="84">
        <f t="shared" si="0"/>
        <v>100000</v>
      </c>
      <c r="E42" s="74">
        <v>100000</v>
      </c>
      <c r="F42" s="42"/>
      <c r="G42" s="84">
        <f t="shared" ref="G42:G59" si="5">SUM(H42:I42)</f>
        <v>48.6</v>
      </c>
      <c r="H42" s="74">
        <v>48.6</v>
      </c>
      <c r="I42" s="42"/>
      <c r="J42" s="92">
        <f t="shared" si="2"/>
        <v>4.8599999999999997E-2</v>
      </c>
    </row>
    <row r="43" spans="1:10" ht="19.5" customHeight="1">
      <c r="A43" s="4" t="s">
        <v>25</v>
      </c>
      <c r="B43" s="51" t="s">
        <v>84</v>
      </c>
      <c r="C43" s="56" t="s">
        <v>100</v>
      </c>
      <c r="D43" s="84">
        <f>SUM(E43:F43)</f>
        <v>400000</v>
      </c>
      <c r="E43" s="74">
        <v>400000</v>
      </c>
      <c r="F43" s="42"/>
      <c r="G43" s="84">
        <f>SUM(H43:I43)</f>
        <v>30.36</v>
      </c>
      <c r="H43" s="74">
        <v>30.36</v>
      </c>
      <c r="I43" s="42"/>
      <c r="J43" s="92">
        <f t="shared" si="2"/>
        <v>7.5900000000000004E-3</v>
      </c>
    </row>
    <row r="44" spans="1:10" ht="19.5" customHeight="1">
      <c r="A44" s="4" t="s">
        <v>27</v>
      </c>
      <c r="B44" s="51" t="s">
        <v>93</v>
      </c>
      <c r="C44" s="56" t="s">
        <v>123</v>
      </c>
      <c r="D44" s="84">
        <f>SUM(E44:F44)</f>
        <v>20000</v>
      </c>
      <c r="E44" s="74">
        <v>20000</v>
      </c>
      <c r="F44" s="42"/>
      <c r="G44" s="84">
        <f>SUM(H44:I44)</f>
        <v>0</v>
      </c>
      <c r="H44" s="74">
        <v>0</v>
      </c>
      <c r="I44" s="42"/>
      <c r="J44" s="92">
        <f t="shared" si="2"/>
        <v>0</v>
      </c>
    </row>
    <row r="45" spans="1:10" ht="19.5" customHeight="1">
      <c r="A45" s="4" t="s">
        <v>28</v>
      </c>
      <c r="B45" s="51" t="s">
        <v>84</v>
      </c>
      <c r="C45" s="56" t="s">
        <v>124</v>
      </c>
      <c r="D45" s="84">
        <f>SUM(E45:F45)</f>
        <v>40000</v>
      </c>
      <c r="E45" s="74">
        <v>40000</v>
      </c>
      <c r="F45" s="40"/>
      <c r="G45" s="84">
        <f t="shared" si="5"/>
        <v>0</v>
      </c>
      <c r="H45" s="74"/>
      <c r="I45" s="40"/>
      <c r="J45" s="92">
        <f t="shared" si="2"/>
        <v>0</v>
      </c>
    </row>
    <row r="46" spans="1:10" ht="27.75" customHeight="1">
      <c r="A46" s="4" t="s">
        <v>29</v>
      </c>
      <c r="B46" s="51" t="s">
        <v>84</v>
      </c>
      <c r="C46" s="56" t="s">
        <v>264</v>
      </c>
      <c r="D46" s="84">
        <f t="shared" si="0"/>
        <v>3606000</v>
      </c>
      <c r="E46" s="74">
        <f>210335.03+3328433.75+118058-800000-20000+50.5+769122.72</f>
        <v>3606000</v>
      </c>
      <c r="F46" s="40"/>
      <c r="G46" s="84">
        <f t="shared" si="5"/>
        <v>385816.8</v>
      </c>
      <c r="H46" s="74">
        <v>385816.8</v>
      </c>
      <c r="I46" s="40"/>
      <c r="J46" s="92">
        <f t="shared" si="2"/>
        <v>10.699301164725457</v>
      </c>
    </row>
    <row r="47" spans="1:10" ht="37.5" customHeight="1">
      <c r="A47" s="4" t="s">
        <v>30</v>
      </c>
      <c r="B47" s="51" t="s">
        <v>84</v>
      </c>
      <c r="C47" s="56" t="s">
        <v>265</v>
      </c>
      <c r="D47" s="84">
        <f t="shared" si="0"/>
        <v>2307000</v>
      </c>
      <c r="E47" s="74">
        <f>1507000+800000-541357.99+541357.99</f>
        <v>2307000</v>
      </c>
      <c r="F47" s="42"/>
      <c r="G47" s="84">
        <f t="shared" si="5"/>
        <v>14</v>
      </c>
      <c r="H47" s="74">
        <v>14</v>
      </c>
      <c r="I47" s="42"/>
      <c r="J47" s="92">
        <f t="shared" si="2"/>
        <v>6.0684872128305162E-4</v>
      </c>
    </row>
    <row r="48" spans="1:10" ht="26.25" customHeight="1">
      <c r="A48" s="4" t="s">
        <v>31</v>
      </c>
      <c r="B48" s="51" t="s">
        <v>84</v>
      </c>
      <c r="C48" s="56" t="s">
        <v>126</v>
      </c>
      <c r="D48" s="84">
        <f t="shared" si="0"/>
        <v>1900000</v>
      </c>
      <c r="E48" s="74">
        <f>96300+1803700</f>
        <v>1900000</v>
      </c>
      <c r="F48" s="42"/>
      <c r="G48" s="84">
        <f t="shared" si="5"/>
        <v>1226515.05</v>
      </c>
      <c r="H48" s="74">
        <v>1226515.05</v>
      </c>
      <c r="I48" s="42"/>
      <c r="J48" s="92">
        <f t="shared" si="2"/>
        <v>64.553423684210529</v>
      </c>
    </row>
    <row r="49" spans="1:10" ht="19.5" customHeight="1">
      <c r="A49" s="4" t="s">
        <v>32</v>
      </c>
      <c r="B49" s="51" t="s">
        <v>84</v>
      </c>
      <c r="C49" s="56" t="s">
        <v>127</v>
      </c>
      <c r="D49" s="84">
        <f t="shared" si="0"/>
        <v>1850000</v>
      </c>
      <c r="E49" s="74">
        <v>1850000</v>
      </c>
      <c r="F49" s="40"/>
      <c r="G49" s="84">
        <f>SUM(H49:I49)</f>
        <v>6464.64</v>
      </c>
      <c r="H49" s="74">
        <v>6464.64</v>
      </c>
      <c r="I49" s="40"/>
      <c r="J49" s="92">
        <f t="shared" si="2"/>
        <v>0.34944000000000003</v>
      </c>
    </row>
    <row r="50" spans="1:10" ht="19.5" customHeight="1">
      <c r="A50" s="4" t="s">
        <v>176</v>
      </c>
      <c r="B50" s="51" t="s">
        <v>84</v>
      </c>
      <c r="C50" s="56" t="s">
        <v>188</v>
      </c>
      <c r="D50" s="84">
        <f t="shared" si="0"/>
        <v>50000</v>
      </c>
      <c r="E50" s="74">
        <v>50000</v>
      </c>
      <c r="F50" s="40"/>
      <c r="G50" s="84">
        <f t="shared" si="5"/>
        <v>97.2</v>
      </c>
      <c r="H50" s="74">
        <v>97.2</v>
      </c>
      <c r="I50" s="40"/>
      <c r="J50" s="92">
        <f t="shared" si="2"/>
        <v>0.19439999999999999</v>
      </c>
    </row>
    <row r="51" spans="1:10" ht="25.5" customHeight="1">
      <c r="A51" s="4" t="s">
        <v>182</v>
      </c>
      <c r="B51" s="51" t="s">
        <v>84</v>
      </c>
      <c r="C51" s="56" t="s">
        <v>189</v>
      </c>
      <c r="D51" s="84">
        <f>SUM(E51:F51)</f>
        <v>800000</v>
      </c>
      <c r="E51" s="74">
        <v>800000</v>
      </c>
      <c r="F51" s="40"/>
      <c r="G51" s="84">
        <f>SUM(H51:I51)</f>
        <v>250.21</v>
      </c>
      <c r="H51" s="74">
        <v>250.21</v>
      </c>
      <c r="I51" s="40"/>
      <c r="J51" s="92">
        <f t="shared" si="2"/>
        <v>3.1276250000000005E-2</v>
      </c>
    </row>
    <row r="52" spans="1:10" ht="26.25" customHeight="1">
      <c r="A52" s="4" t="s">
        <v>185</v>
      </c>
      <c r="B52" s="51" t="s">
        <v>84</v>
      </c>
      <c r="C52" s="56" t="s">
        <v>190</v>
      </c>
      <c r="D52" s="84">
        <f t="shared" si="0"/>
        <v>25000</v>
      </c>
      <c r="E52" s="74">
        <v>25000</v>
      </c>
      <c r="F52" s="40"/>
      <c r="G52" s="84">
        <f t="shared" si="5"/>
        <v>0</v>
      </c>
      <c r="H52" s="74"/>
      <c r="I52" s="40"/>
      <c r="J52" s="92">
        <f t="shared" si="2"/>
        <v>0</v>
      </c>
    </row>
    <row r="53" spans="1:10" ht="19.5" customHeight="1">
      <c r="A53" s="4" t="s">
        <v>186</v>
      </c>
      <c r="B53" s="51" t="s">
        <v>84</v>
      </c>
      <c r="C53" s="56" t="s">
        <v>191</v>
      </c>
      <c r="D53" s="84">
        <f t="shared" si="0"/>
        <v>80000</v>
      </c>
      <c r="E53" s="74">
        <v>80000</v>
      </c>
      <c r="F53" s="40"/>
      <c r="G53" s="84">
        <f t="shared" si="5"/>
        <v>48.6</v>
      </c>
      <c r="H53" s="74">
        <v>48.6</v>
      </c>
      <c r="I53" s="40"/>
      <c r="J53" s="92">
        <f t="shared" si="2"/>
        <v>6.0749999999999998E-2</v>
      </c>
    </row>
    <row r="54" spans="1:10" ht="28.5" customHeight="1">
      <c r="A54" s="4" t="s">
        <v>187</v>
      </c>
      <c r="B54" s="51" t="s">
        <v>84</v>
      </c>
      <c r="C54" s="56" t="s">
        <v>192</v>
      </c>
      <c r="D54" s="84">
        <f t="shared" si="0"/>
        <v>110000</v>
      </c>
      <c r="E54" s="74">
        <v>110000</v>
      </c>
      <c r="F54" s="40"/>
      <c r="G54" s="84">
        <f t="shared" si="5"/>
        <v>0</v>
      </c>
      <c r="H54" s="74">
        <v>0</v>
      </c>
      <c r="I54" s="40"/>
      <c r="J54" s="92">
        <f t="shared" si="2"/>
        <v>0</v>
      </c>
    </row>
    <row r="55" spans="1:10" ht="27.75" customHeight="1">
      <c r="A55" s="3"/>
      <c r="B55" s="28" t="s">
        <v>128</v>
      </c>
      <c r="C55" s="57" t="s">
        <v>73</v>
      </c>
      <c r="D55" s="85">
        <f t="shared" si="0"/>
        <v>40000</v>
      </c>
      <c r="E55" s="75">
        <f>SUM(E56)</f>
        <v>40000</v>
      </c>
      <c r="F55" s="39">
        <f>SUM(F56)</f>
        <v>0</v>
      </c>
      <c r="G55" s="85">
        <f t="shared" si="5"/>
        <v>0</v>
      </c>
      <c r="H55" s="75">
        <f>SUM(H56)</f>
        <v>0</v>
      </c>
      <c r="I55" s="39">
        <f>SUM(I56)</f>
        <v>0</v>
      </c>
      <c r="J55" s="92">
        <f t="shared" si="2"/>
        <v>0</v>
      </c>
    </row>
    <row r="56" spans="1:10" ht="25.5" customHeight="1">
      <c r="A56" s="4" t="s">
        <v>23</v>
      </c>
      <c r="B56" s="51" t="s">
        <v>84</v>
      </c>
      <c r="C56" s="56" t="s">
        <v>65</v>
      </c>
      <c r="D56" s="84">
        <f t="shared" si="0"/>
        <v>40000</v>
      </c>
      <c r="E56" s="74">
        <v>40000</v>
      </c>
      <c r="F56" s="40"/>
      <c r="G56" s="84">
        <f t="shared" si="5"/>
        <v>0</v>
      </c>
      <c r="H56" s="74">
        <v>0</v>
      </c>
      <c r="I56" s="40"/>
      <c r="J56" s="92">
        <f t="shared" si="2"/>
        <v>0</v>
      </c>
    </row>
    <row r="57" spans="1:10" ht="25.5">
      <c r="A57" s="4"/>
      <c r="B57" s="28" t="s">
        <v>40</v>
      </c>
      <c r="C57" s="57" t="s">
        <v>151</v>
      </c>
      <c r="D57" s="85">
        <f t="shared" si="0"/>
        <v>1100000</v>
      </c>
      <c r="E57" s="75">
        <f>SUM(E58:E59)</f>
        <v>1100000</v>
      </c>
      <c r="F57" s="39">
        <f>SUM(F58:F59)</f>
        <v>0</v>
      </c>
      <c r="G57" s="85">
        <f t="shared" si="5"/>
        <v>447186.57</v>
      </c>
      <c r="H57" s="75">
        <f>SUM(H58:H59)</f>
        <v>447186.57</v>
      </c>
      <c r="I57" s="39">
        <f>SUM(I58:I59)</f>
        <v>0</v>
      </c>
      <c r="J57" s="92">
        <f t="shared" si="2"/>
        <v>40.653324545454545</v>
      </c>
    </row>
    <row r="58" spans="1:10" ht="24" customHeight="1">
      <c r="A58" s="4" t="s">
        <v>23</v>
      </c>
      <c r="B58" s="51" t="s">
        <v>39</v>
      </c>
      <c r="C58" s="56" t="s">
        <v>129</v>
      </c>
      <c r="D58" s="86">
        <f t="shared" si="0"/>
        <v>1000000</v>
      </c>
      <c r="E58" s="74">
        <v>1000000</v>
      </c>
      <c r="F58" s="40"/>
      <c r="G58" s="86">
        <f t="shared" si="5"/>
        <v>447186.57</v>
      </c>
      <c r="H58" s="74">
        <v>447186.57</v>
      </c>
      <c r="I58" s="40"/>
      <c r="J58" s="92">
        <f t="shared" si="2"/>
        <v>44.718657</v>
      </c>
    </row>
    <row r="59" spans="1:10" ht="27" customHeight="1">
      <c r="A59" s="4" t="s">
        <v>24</v>
      </c>
      <c r="B59" s="51" t="s">
        <v>26</v>
      </c>
      <c r="C59" s="56" t="s">
        <v>101</v>
      </c>
      <c r="D59" s="86">
        <f t="shared" si="0"/>
        <v>100000</v>
      </c>
      <c r="E59" s="74">
        <v>100000</v>
      </c>
      <c r="F59" s="40"/>
      <c r="G59" s="86">
        <f t="shared" si="5"/>
        <v>0</v>
      </c>
      <c r="H59" s="74">
        <v>0</v>
      </c>
      <c r="I59" s="40"/>
      <c r="J59" s="92">
        <f t="shared" si="2"/>
        <v>0</v>
      </c>
    </row>
    <row r="60" spans="1:10" ht="27" customHeight="1">
      <c r="A60" s="4"/>
      <c r="B60" s="53" t="s">
        <v>165</v>
      </c>
      <c r="C60" s="57" t="s">
        <v>166</v>
      </c>
      <c r="D60" s="85">
        <f t="shared" ref="D60:D73" si="6">SUM(E60:F60)</f>
        <v>20000</v>
      </c>
      <c r="E60" s="75">
        <f>SUM(E61)</f>
        <v>20000</v>
      </c>
      <c r="F60" s="39">
        <f>SUM(F61)</f>
        <v>0</v>
      </c>
      <c r="G60" s="85">
        <f t="shared" ref="G60:G73" si="7">SUM(H60:I60)</f>
        <v>0</v>
      </c>
      <c r="H60" s="75">
        <f>SUM(H61)</f>
        <v>0</v>
      </c>
      <c r="I60" s="39">
        <f>SUM(I61)</f>
        <v>0</v>
      </c>
      <c r="J60" s="92">
        <f t="shared" si="2"/>
        <v>0</v>
      </c>
    </row>
    <row r="61" spans="1:10" ht="27" customHeight="1">
      <c r="A61" s="4" t="s">
        <v>23</v>
      </c>
      <c r="B61" s="51" t="s">
        <v>26</v>
      </c>
      <c r="C61" s="56" t="s">
        <v>167</v>
      </c>
      <c r="D61" s="84">
        <f t="shared" si="6"/>
        <v>20000</v>
      </c>
      <c r="E61" s="74">
        <v>20000</v>
      </c>
      <c r="F61" s="40"/>
      <c r="G61" s="84">
        <f t="shared" si="7"/>
        <v>0</v>
      </c>
      <c r="H61" s="74"/>
      <c r="I61" s="40"/>
      <c r="J61" s="92">
        <f t="shared" si="2"/>
        <v>0</v>
      </c>
    </row>
    <row r="62" spans="1:10" ht="27.75" customHeight="1">
      <c r="A62" s="4"/>
      <c r="B62" s="28" t="s">
        <v>33</v>
      </c>
      <c r="C62" s="57" t="s">
        <v>152</v>
      </c>
      <c r="D62" s="85">
        <f t="shared" si="6"/>
        <v>957000</v>
      </c>
      <c r="E62" s="75">
        <f>SUM(E63:E69)</f>
        <v>957000</v>
      </c>
      <c r="F62" s="39">
        <f>SUM(F63:F69)</f>
        <v>0</v>
      </c>
      <c r="G62" s="85">
        <f t="shared" si="7"/>
        <v>0</v>
      </c>
      <c r="H62" s="75">
        <f>SUM(H63:H69)</f>
        <v>0</v>
      </c>
      <c r="I62" s="39">
        <f>SUM(I63:I69)</f>
        <v>0</v>
      </c>
      <c r="J62" s="92">
        <f t="shared" si="2"/>
        <v>0</v>
      </c>
    </row>
    <row r="63" spans="1:10" ht="22.5" customHeight="1">
      <c r="A63" s="4" t="s">
        <v>23</v>
      </c>
      <c r="B63" s="51" t="s">
        <v>26</v>
      </c>
      <c r="C63" s="56" t="s">
        <v>130</v>
      </c>
      <c r="D63" s="86">
        <f t="shared" si="6"/>
        <v>73700</v>
      </c>
      <c r="E63" s="74">
        <v>73700</v>
      </c>
      <c r="F63" s="40"/>
      <c r="G63" s="86">
        <f t="shared" si="7"/>
        <v>0</v>
      </c>
      <c r="H63" s="74"/>
      <c r="I63" s="40"/>
      <c r="J63" s="92">
        <f t="shared" si="2"/>
        <v>0</v>
      </c>
    </row>
    <row r="64" spans="1:10" ht="22.5" customHeight="1">
      <c r="A64" s="4" t="s">
        <v>24</v>
      </c>
      <c r="B64" s="51" t="s">
        <v>84</v>
      </c>
      <c r="C64" s="56" t="s">
        <v>66</v>
      </c>
      <c r="D64" s="86">
        <f t="shared" si="6"/>
        <v>100000</v>
      </c>
      <c r="E64" s="74">
        <v>100000</v>
      </c>
      <c r="F64" s="40"/>
      <c r="G64" s="86">
        <f t="shared" si="7"/>
        <v>0</v>
      </c>
      <c r="H64" s="74"/>
      <c r="I64" s="40"/>
      <c r="J64" s="92">
        <f t="shared" si="2"/>
        <v>0</v>
      </c>
    </row>
    <row r="65" spans="1:10" ht="24" customHeight="1">
      <c r="A65" s="4" t="s">
        <v>25</v>
      </c>
      <c r="B65" s="51" t="s">
        <v>84</v>
      </c>
      <c r="C65" s="56" t="s">
        <v>236</v>
      </c>
      <c r="D65" s="86">
        <f t="shared" si="6"/>
        <v>35000</v>
      </c>
      <c r="E65" s="74">
        <v>35000</v>
      </c>
      <c r="F65" s="40"/>
      <c r="G65" s="86">
        <f t="shared" si="7"/>
        <v>0</v>
      </c>
      <c r="H65" s="74"/>
      <c r="I65" s="40"/>
      <c r="J65" s="92">
        <f t="shared" si="2"/>
        <v>0</v>
      </c>
    </row>
    <row r="66" spans="1:10" ht="27" customHeight="1">
      <c r="A66" s="4" t="s">
        <v>27</v>
      </c>
      <c r="B66" s="51" t="s">
        <v>84</v>
      </c>
      <c r="C66" s="56" t="s">
        <v>164</v>
      </c>
      <c r="D66" s="86">
        <f t="shared" si="6"/>
        <v>242000</v>
      </c>
      <c r="E66" s="74">
        <v>242000</v>
      </c>
      <c r="F66" s="40"/>
      <c r="G66" s="86">
        <f t="shared" si="7"/>
        <v>0</v>
      </c>
      <c r="H66" s="74"/>
      <c r="I66" s="40"/>
      <c r="J66" s="92">
        <f t="shared" si="2"/>
        <v>0</v>
      </c>
    </row>
    <row r="67" spans="1:10" ht="27.75" customHeight="1">
      <c r="A67" s="4" t="s">
        <v>28</v>
      </c>
      <c r="B67" s="51" t="s">
        <v>84</v>
      </c>
      <c r="C67" s="56" t="s">
        <v>193</v>
      </c>
      <c r="D67" s="86">
        <f t="shared" si="6"/>
        <v>250000</v>
      </c>
      <c r="E67" s="74">
        <v>250000</v>
      </c>
      <c r="F67" s="40"/>
      <c r="G67" s="86">
        <f t="shared" si="7"/>
        <v>0</v>
      </c>
      <c r="H67" s="74"/>
      <c r="I67" s="40"/>
      <c r="J67" s="92">
        <f t="shared" si="2"/>
        <v>0</v>
      </c>
    </row>
    <row r="68" spans="1:10" ht="24" customHeight="1">
      <c r="A68" s="4" t="s">
        <v>29</v>
      </c>
      <c r="B68" s="51" t="s">
        <v>84</v>
      </c>
      <c r="C68" s="56" t="s">
        <v>248</v>
      </c>
      <c r="D68" s="86">
        <f t="shared" si="6"/>
        <v>106300</v>
      </c>
      <c r="E68" s="74">
        <v>106300</v>
      </c>
      <c r="F68" s="40"/>
      <c r="G68" s="86">
        <f t="shared" si="7"/>
        <v>0</v>
      </c>
      <c r="H68" s="74"/>
      <c r="I68" s="40"/>
      <c r="J68" s="92">
        <f t="shared" si="2"/>
        <v>0</v>
      </c>
    </row>
    <row r="69" spans="1:10" ht="29.25" customHeight="1">
      <c r="A69" s="4" t="s">
        <v>30</v>
      </c>
      <c r="B69" s="51" t="s">
        <v>84</v>
      </c>
      <c r="C69" s="56" t="s">
        <v>251</v>
      </c>
      <c r="D69" s="86">
        <f t="shared" si="6"/>
        <v>150000</v>
      </c>
      <c r="E69" s="74">
        <v>150000</v>
      </c>
      <c r="F69" s="40"/>
      <c r="G69" s="86">
        <f t="shared" si="7"/>
        <v>0</v>
      </c>
      <c r="H69" s="74"/>
      <c r="I69" s="40"/>
      <c r="J69" s="92">
        <f t="shared" si="2"/>
        <v>0</v>
      </c>
    </row>
    <row r="70" spans="1:10" ht="27" customHeight="1">
      <c r="A70" s="4"/>
      <c r="B70" s="28" t="s">
        <v>46</v>
      </c>
      <c r="C70" s="57" t="s">
        <v>153</v>
      </c>
      <c r="D70" s="85">
        <f t="shared" si="6"/>
        <v>8000</v>
      </c>
      <c r="E70" s="75">
        <f>SUM(E71:E72)</f>
        <v>8000</v>
      </c>
      <c r="F70" s="39">
        <f>SUM(F71:F72)</f>
        <v>0</v>
      </c>
      <c r="G70" s="85">
        <f t="shared" si="7"/>
        <v>0</v>
      </c>
      <c r="H70" s="75">
        <f>SUM(H71:H72)</f>
        <v>0</v>
      </c>
      <c r="I70" s="39">
        <f>SUM(I71:I72)</f>
        <v>0</v>
      </c>
      <c r="J70" s="92">
        <f t="shared" si="2"/>
        <v>0</v>
      </c>
    </row>
    <row r="71" spans="1:10" ht="27" customHeight="1">
      <c r="A71" s="4" t="s">
        <v>23</v>
      </c>
      <c r="B71" s="52" t="s">
        <v>93</v>
      </c>
      <c r="C71" s="56" t="s">
        <v>74</v>
      </c>
      <c r="D71" s="84">
        <f t="shared" si="6"/>
        <v>4000</v>
      </c>
      <c r="E71" s="74">
        <v>4000</v>
      </c>
      <c r="F71" s="40"/>
      <c r="G71" s="84">
        <f t="shared" si="7"/>
        <v>0</v>
      </c>
      <c r="H71" s="74">
        <v>0</v>
      </c>
      <c r="I71" s="40"/>
      <c r="J71" s="92">
        <f t="shared" si="2"/>
        <v>0</v>
      </c>
    </row>
    <row r="72" spans="1:10" ht="19.5" customHeight="1">
      <c r="A72" s="4" t="s">
        <v>24</v>
      </c>
      <c r="B72" s="52" t="s">
        <v>84</v>
      </c>
      <c r="C72" s="56" t="s">
        <v>107</v>
      </c>
      <c r="D72" s="84">
        <f t="shared" si="6"/>
        <v>4000</v>
      </c>
      <c r="E72" s="74">
        <v>4000</v>
      </c>
      <c r="F72" s="40"/>
      <c r="G72" s="84">
        <f t="shared" si="7"/>
        <v>0</v>
      </c>
      <c r="H72" s="74">
        <v>0</v>
      </c>
      <c r="I72" s="40"/>
      <c r="J72" s="92">
        <f t="shared" ref="J72:J135" si="8">G72/D72*100</f>
        <v>0</v>
      </c>
    </row>
    <row r="73" spans="1:10" ht="33" customHeight="1">
      <c r="A73" s="3"/>
      <c r="B73" s="28" t="s">
        <v>111</v>
      </c>
      <c r="C73" s="58" t="s">
        <v>112</v>
      </c>
      <c r="D73" s="85">
        <f t="shared" si="6"/>
        <v>60000</v>
      </c>
      <c r="E73" s="75">
        <f>SUM(E74)</f>
        <v>60000</v>
      </c>
      <c r="F73" s="39">
        <f>SUM(F74)</f>
        <v>0</v>
      </c>
      <c r="G73" s="85">
        <f t="shared" si="7"/>
        <v>59995</v>
      </c>
      <c r="H73" s="75">
        <f>SUM(H74)</f>
        <v>59995</v>
      </c>
      <c r="I73" s="39">
        <f>SUM(I74)</f>
        <v>0</v>
      </c>
      <c r="J73" s="92">
        <f t="shared" si="8"/>
        <v>99.991666666666674</v>
      </c>
    </row>
    <row r="74" spans="1:10" ht="21" customHeight="1">
      <c r="A74" s="4" t="s">
        <v>23</v>
      </c>
      <c r="B74" s="52" t="s">
        <v>26</v>
      </c>
      <c r="C74" s="56" t="s">
        <v>138</v>
      </c>
      <c r="D74" s="84">
        <f>SUM(E74:E74)</f>
        <v>60000</v>
      </c>
      <c r="E74" s="74">
        <v>60000</v>
      </c>
      <c r="F74" s="40"/>
      <c r="G74" s="84">
        <f>SUM(H74:H74)</f>
        <v>59995</v>
      </c>
      <c r="H74" s="74">
        <v>59995</v>
      </c>
      <c r="I74" s="40"/>
      <c r="J74" s="92">
        <f t="shared" si="8"/>
        <v>99.991666666666674</v>
      </c>
    </row>
    <row r="75" spans="1:10" ht="26.25" customHeight="1">
      <c r="A75" s="3"/>
      <c r="B75" s="28" t="s">
        <v>47</v>
      </c>
      <c r="C75" s="57" t="s">
        <v>0</v>
      </c>
      <c r="D75" s="85">
        <f>SUM(E75:F75)</f>
        <v>10000</v>
      </c>
      <c r="E75" s="75">
        <f>SUM(E76)</f>
        <v>10000</v>
      </c>
      <c r="F75" s="39">
        <f>SUM(F76)</f>
        <v>0</v>
      </c>
      <c r="G75" s="85">
        <f>SUM(H75:I75)</f>
        <v>0</v>
      </c>
      <c r="H75" s="75">
        <f>SUM(H76)</f>
        <v>0</v>
      </c>
      <c r="I75" s="39">
        <f>SUM(I76)</f>
        <v>0</v>
      </c>
      <c r="J75" s="92">
        <f t="shared" si="8"/>
        <v>0</v>
      </c>
    </row>
    <row r="76" spans="1:10" ht="26.25" customHeight="1">
      <c r="A76" s="4" t="s">
        <v>23</v>
      </c>
      <c r="B76" s="51" t="s">
        <v>39</v>
      </c>
      <c r="C76" s="56" t="s">
        <v>139</v>
      </c>
      <c r="D76" s="84">
        <f>SUM(E76:E76)</f>
        <v>10000</v>
      </c>
      <c r="E76" s="74">
        <v>10000</v>
      </c>
      <c r="F76" s="40"/>
      <c r="G76" s="84">
        <f>SUM(H76:H76)</f>
        <v>0</v>
      </c>
      <c r="H76" s="74">
        <v>0</v>
      </c>
      <c r="I76" s="40"/>
      <c r="J76" s="92">
        <f t="shared" si="8"/>
        <v>0</v>
      </c>
    </row>
    <row r="77" spans="1:10" ht="25.5" customHeight="1">
      <c r="A77" s="4"/>
      <c r="B77" s="28" t="s">
        <v>34</v>
      </c>
      <c r="C77" s="57" t="s">
        <v>154</v>
      </c>
      <c r="D77" s="85">
        <f>SUM(E77:F77)</f>
        <v>550000</v>
      </c>
      <c r="E77" s="75">
        <f>SUM(E78:E80)</f>
        <v>550000</v>
      </c>
      <c r="F77" s="39">
        <f>SUM(F78:F80)</f>
        <v>0</v>
      </c>
      <c r="G77" s="85">
        <f>SUM(H77:I77)</f>
        <v>10587.02</v>
      </c>
      <c r="H77" s="75">
        <f>SUM(H78:H80)</f>
        <v>10587.02</v>
      </c>
      <c r="I77" s="39">
        <f>SUM(I78:I80)</f>
        <v>0</v>
      </c>
      <c r="J77" s="92">
        <f t="shared" si="8"/>
        <v>1.9249127272727273</v>
      </c>
    </row>
    <row r="78" spans="1:10" ht="24.75" customHeight="1">
      <c r="A78" s="4" t="s">
        <v>23</v>
      </c>
      <c r="B78" s="52" t="s">
        <v>39</v>
      </c>
      <c r="C78" s="56" t="s">
        <v>108</v>
      </c>
      <c r="D78" s="84">
        <f>SUM(E78:E78)</f>
        <v>450000</v>
      </c>
      <c r="E78" s="77">
        <v>450000</v>
      </c>
      <c r="F78" s="40"/>
      <c r="G78" s="84">
        <f>SUM(H78:H78)</f>
        <v>5878.58</v>
      </c>
      <c r="H78" s="77">
        <v>5878.58</v>
      </c>
      <c r="I78" s="40"/>
      <c r="J78" s="92">
        <f t="shared" si="8"/>
        <v>1.3063511111111112</v>
      </c>
    </row>
    <row r="79" spans="1:10" ht="21" customHeight="1">
      <c r="A79" s="4" t="s">
        <v>24</v>
      </c>
      <c r="B79" s="52" t="s">
        <v>93</v>
      </c>
      <c r="C79" s="56" t="s">
        <v>131</v>
      </c>
      <c r="D79" s="84">
        <f>SUM(E79:E79)</f>
        <v>5000</v>
      </c>
      <c r="E79" s="77">
        <v>5000</v>
      </c>
      <c r="F79" s="40"/>
      <c r="G79" s="84">
        <f>SUM(H79:H79)</f>
        <v>4708.4399999999996</v>
      </c>
      <c r="H79" s="77">
        <v>4708.4399999999996</v>
      </c>
      <c r="I79" s="40"/>
      <c r="J79" s="92">
        <f t="shared" si="8"/>
        <v>94.16879999999999</v>
      </c>
    </row>
    <row r="80" spans="1:10" ht="21" customHeight="1">
      <c r="A80" s="4" t="s">
        <v>25</v>
      </c>
      <c r="B80" s="52" t="s">
        <v>39</v>
      </c>
      <c r="C80" s="56" t="s">
        <v>219</v>
      </c>
      <c r="D80" s="84">
        <f>SUM(E80:E80)</f>
        <v>95000</v>
      </c>
      <c r="E80" s="77">
        <v>95000</v>
      </c>
      <c r="F80" s="40"/>
      <c r="G80" s="84">
        <f>SUM(H80:H80)</f>
        <v>0</v>
      </c>
      <c r="H80" s="77">
        <v>0</v>
      </c>
      <c r="I80" s="40"/>
      <c r="J80" s="92">
        <f t="shared" si="8"/>
        <v>0</v>
      </c>
    </row>
    <row r="81" spans="1:10" ht="24.75" customHeight="1">
      <c r="A81" s="4"/>
      <c r="B81" s="28" t="s">
        <v>35</v>
      </c>
      <c r="C81" s="57" t="s">
        <v>155</v>
      </c>
      <c r="D81" s="85">
        <f>SUM(E81:F81)</f>
        <v>1965450</v>
      </c>
      <c r="E81" s="76">
        <f>SUM(E82:E83)</f>
        <v>1850000</v>
      </c>
      <c r="F81" s="41">
        <f>SUM(F82:F83)</f>
        <v>115450</v>
      </c>
      <c r="G81" s="85">
        <f>SUM(H81:I81)</f>
        <v>173067.7</v>
      </c>
      <c r="H81" s="76">
        <f>SUM(H82:H83)</f>
        <v>173067.7</v>
      </c>
      <c r="I81" s="41">
        <f>SUM(I82:I83)</f>
        <v>0</v>
      </c>
      <c r="J81" s="92">
        <f t="shared" si="8"/>
        <v>8.8055000127197349</v>
      </c>
    </row>
    <row r="82" spans="1:10" ht="21.75" customHeight="1">
      <c r="A82" s="4" t="s">
        <v>23</v>
      </c>
      <c r="B82" s="51" t="s">
        <v>26</v>
      </c>
      <c r="C82" s="56" t="s">
        <v>132</v>
      </c>
      <c r="D82" s="86">
        <f>SUM(E82:F82)</f>
        <v>1850000</v>
      </c>
      <c r="E82" s="77">
        <v>1850000</v>
      </c>
      <c r="F82" s="40"/>
      <c r="G82" s="84">
        <f>SUM(H82:H82)</f>
        <v>173067.7</v>
      </c>
      <c r="H82" s="77">
        <v>173067.7</v>
      </c>
      <c r="I82" s="40"/>
      <c r="J82" s="92">
        <f t="shared" si="8"/>
        <v>9.3550108108108105</v>
      </c>
    </row>
    <row r="83" spans="1:10" ht="21.75" customHeight="1">
      <c r="A83" s="4" t="s">
        <v>24</v>
      </c>
      <c r="B83" s="51" t="s">
        <v>26</v>
      </c>
      <c r="C83" s="56" t="s">
        <v>249</v>
      </c>
      <c r="D83" s="86">
        <f>SUM(E83:F83)</f>
        <v>115450</v>
      </c>
      <c r="E83" s="77"/>
      <c r="F83" s="43">
        <v>115450</v>
      </c>
      <c r="G83" s="84">
        <f>SUM(H83:H83)</f>
        <v>0</v>
      </c>
      <c r="H83" s="77"/>
      <c r="I83" s="43"/>
      <c r="J83" s="92">
        <f t="shared" si="8"/>
        <v>0</v>
      </c>
    </row>
    <row r="84" spans="1:10" ht="26.25" customHeight="1">
      <c r="A84" s="4"/>
      <c r="B84" s="28" t="s">
        <v>226</v>
      </c>
      <c r="C84" s="57" t="s">
        <v>227</v>
      </c>
      <c r="D84" s="85">
        <f>SUM(E84:F84)</f>
        <v>17800</v>
      </c>
      <c r="E84" s="76">
        <f>SUM(E85:E86)</f>
        <v>17800</v>
      </c>
      <c r="F84" s="41">
        <f>SUM(F85:F86)</f>
        <v>0</v>
      </c>
      <c r="G84" s="85">
        <f>SUM(H84:I84)</f>
        <v>0</v>
      </c>
      <c r="H84" s="76">
        <f>SUM(H85:H86)</f>
        <v>0</v>
      </c>
      <c r="I84" s="41">
        <f>SUM(I85:I86)</f>
        <v>0</v>
      </c>
      <c r="J84" s="92">
        <f t="shared" si="8"/>
        <v>0</v>
      </c>
    </row>
    <row r="85" spans="1:10" ht="22.5" customHeight="1">
      <c r="A85" s="4" t="s">
        <v>23</v>
      </c>
      <c r="B85" s="51" t="s">
        <v>26</v>
      </c>
      <c r="C85" s="56" t="s">
        <v>228</v>
      </c>
      <c r="D85" s="84">
        <f>SUM(E85:E85)</f>
        <v>5000</v>
      </c>
      <c r="E85" s="77">
        <v>5000</v>
      </c>
      <c r="F85" s="40"/>
      <c r="G85" s="84">
        <f>SUM(H85:H85)</f>
        <v>0</v>
      </c>
      <c r="H85" s="77">
        <v>0</v>
      </c>
      <c r="I85" s="40"/>
      <c r="J85" s="92">
        <f t="shared" si="8"/>
        <v>0</v>
      </c>
    </row>
    <row r="86" spans="1:10" ht="22.5" customHeight="1">
      <c r="A86" s="4" t="s">
        <v>24</v>
      </c>
      <c r="B86" s="51" t="s">
        <v>26</v>
      </c>
      <c r="C86" s="56" t="s">
        <v>238</v>
      </c>
      <c r="D86" s="84">
        <f>SUM(E86:E86)</f>
        <v>12800</v>
      </c>
      <c r="E86" s="77">
        <v>12800</v>
      </c>
      <c r="F86" s="40"/>
      <c r="G86" s="84">
        <f>SUM(H86:H86)</f>
        <v>0</v>
      </c>
      <c r="H86" s="77">
        <v>0</v>
      </c>
      <c r="I86" s="40"/>
      <c r="J86" s="92">
        <f t="shared" si="8"/>
        <v>0</v>
      </c>
    </row>
    <row r="87" spans="1:10" ht="27.75" customHeight="1">
      <c r="A87" s="4"/>
      <c r="B87" s="28" t="s">
        <v>194</v>
      </c>
      <c r="C87" s="57" t="s">
        <v>195</v>
      </c>
      <c r="D87" s="85">
        <f>SUM(E87:F87)</f>
        <v>50000</v>
      </c>
      <c r="E87" s="76">
        <f>SUM(E88:E88)</f>
        <v>50000</v>
      </c>
      <c r="F87" s="41">
        <f>SUM(F88:F88)</f>
        <v>0</v>
      </c>
      <c r="G87" s="85">
        <f>SUM(H87:I87)</f>
        <v>0</v>
      </c>
      <c r="H87" s="76">
        <f>SUM(H88:H88)</f>
        <v>0</v>
      </c>
      <c r="I87" s="41">
        <f>SUM(I88:I88)</f>
        <v>0</v>
      </c>
      <c r="J87" s="92">
        <f t="shared" si="8"/>
        <v>0</v>
      </c>
    </row>
    <row r="88" spans="1:10" ht="27.75" customHeight="1">
      <c r="A88" s="4" t="s">
        <v>23</v>
      </c>
      <c r="B88" s="51" t="s">
        <v>26</v>
      </c>
      <c r="C88" s="56" t="s">
        <v>266</v>
      </c>
      <c r="D88" s="84">
        <f>SUM(E88:E88)</f>
        <v>50000</v>
      </c>
      <c r="E88" s="77">
        <v>50000</v>
      </c>
      <c r="F88" s="40"/>
      <c r="G88" s="84">
        <f>SUM(H88:H88)</f>
        <v>0</v>
      </c>
      <c r="H88" s="77"/>
      <c r="I88" s="40"/>
      <c r="J88" s="92">
        <f t="shared" si="8"/>
        <v>0</v>
      </c>
    </row>
    <row r="89" spans="1:10" ht="26.25" customHeight="1">
      <c r="A89" s="4"/>
      <c r="B89" s="28" t="s">
        <v>239</v>
      </c>
      <c r="C89" s="57" t="s">
        <v>240</v>
      </c>
      <c r="D89" s="85">
        <f>SUM(E89:F89)</f>
        <v>15000</v>
      </c>
      <c r="E89" s="78">
        <f>SUM(E90)</f>
        <v>15000</v>
      </c>
      <c r="F89" s="44">
        <f>SUM(F90)</f>
        <v>0</v>
      </c>
      <c r="G89" s="85">
        <f>SUM(H89:I89)</f>
        <v>0</v>
      </c>
      <c r="H89" s="78">
        <f>SUM(H90)</f>
        <v>0</v>
      </c>
      <c r="I89" s="44">
        <f>SUM(I90)</f>
        <v>0</v>
      </c>
      <c r="J89" s="92">
        <f t="shared" si="8"/>
        <v>0</v>
      </c>
    </row>
    <row r="90" spans="1:10" ht="22.5" customHeight="1">
      <c r="A90" s="4" t="s">
        <v>23</v>
      </c>
      <c r="B90" s="51" t="s">
        <v>26</v>
      </c>
      <c r="C90" s="56" t="s">
        <v>241</v>
      </c>
      <c r="D90" s="84">
        <f>SUM(E90:F90)</f>
        <v>15000</v>
      </c>
      <c r="E90" s="77">
        <v>15000</v>
      </c>
      <c r="F90" s="40"/>
      <c r="G90" s="84">
        <f>SUM(H90:I90)</f>
        <v>0</v>
      </c>
      <c r="H90" s="77">
        <v>0</v>
      </c>
      <c r="I90" s="40"/>
      <c r="J90" s="92">
        <f t="shared" si="8"/>
        <v>0</v>
      </c>
    </row>
    <row r="91" spans="1:10" ht="29.25" customHeight="1">
      <c r="A91" s="4"/>
      <c r="B91" s="28" t="s">
        <v>70</v>
      </c>
      <c r="C91" s="57" t="s">
        <v>156</v>
      </c>
      <c r="D91" s="85">
        <f t="shared" ref="D91:D98" si="9">SUM(E91:F91)</f>
        <v>1374154.4</v>
      </c>
      <c r="E91" s="76">
        <f>E92+E96+E97</f>
        <v>221508.16</v>
      </c>
      <c r="F91" s="41">
        <f>F92+F96+F97</f>
        <v>1152646.24</v>
      </c>
      <c r="G91" s="85">
        <f t="shared" ref="G91:G96" si="10">SUM(H91:I91)</f>
        <v>29250</v>
      </c>
      <c r="H91" s="76">
        <f>H92+H96+H97</f>
        <v>17979</v>
      </c>
      <c r="I91" s="41">
        <f>I92+I96+I97</f>
        <v>11271</v>
      </c>
      <c r="J91" s="92">
        <f t="shared" si="8"/>
        <v>2.1285817663575504</v>
      </c>
    </row>
    <row r="92" spans="1:10" ht="19.5" customHeight="1">
      <c r="A92" s="4" t="s">
        <v>23</v>
      </c>
      <c r="B92" s="52" t="s">
        <v>93</v>
      </c>
      <c r="C92" s="56" t="s">
        <v>102</v>
      </c>
      <c r="D92" s="84">
        <f t="shared" si="9"/>
        <v>1600</v>
      </c>
      <c r="E92" s="79">
        <v>1600</v>
      </c>
      <c r="F92" s="40"/>
      <c r="G92" s="84">
        <f t="shared" si="10"/>
        <v>0</v>
      </c>
      <c r="H92" s="79"/>
      <c r="I92" s="40"/>
      <c r="J92" s="92">
        <f t="shared" si="8"/>
        <v>0</v>
      </c>
    </row>
    <row r="93" spans="1:10" ht="11.25" customHeight="1">
      <c r="A93" s="116" t="s">
        <v>24</v>
      </c>
      <c r="B93" s="52" t="s">
        <v>93</v>
      </c>
      <c r="C93" s="114" t="s">
        <v>116</v>
      </c>
      <c r="D93" s="84">
        <f t="shared" si="9"/>
        <v>0</v>
      </c>
      <c r="E93" s="79"/>
      <c r="F93" s="40"/>
      <c r="G93" s="84">
        <f t="shared" si="10"/>
        <v>0</v>
      </c>
      <c r="H93" s="79"/>
      <c r="I93" s="40"/>
      <c r="J93" s="92"/>
    </row>
    <row r="94" spans="1:10" ht="13.5" customHeight="1">
      <c r="A94" s="116"/>
      <c r="B94" s="52" t="s">
        <v>169</v>
      </c>
      <c r="C94" s="114"/>
      <c r="D94" s="84">
        <f t="shared" si="9"/>
        <v>1152646.24</v>
      </c>
      <c r="E94" s="79"/>
      <c r="F94" s="43">
        <v>1152646.24</v>
      </c>
      <c r="G94" s="84">
        <f t="shared" si="10"/>
        <v>11271</v>
      </c>
      <c r="H94" s="79"/>
      <c r="I94" s="43">
        <v>11271</v>
      </c>
      <c r="J94" s="92">
        <f t="shared" si="8"/>
        <v>0.97783687734061409</v>
      </c>
    </row>
    <row r="95" spans="1:10" ht="12.75" customHeight="1">
      <c r="A95" s="116"/>
      <c r="B95" s="52" t="s">
        <v>170</v>
      </c>
      <c r="C95" s="114"/>
      <c r="D95" s="84">
        <f t="shared" si="9"/>
        <v>203408.16</v>
      </c>
      <c r="E95" s="79">
        <v>203408.16</v>
      </c>
      <c r="F95" s="40"/>
      <c r="G95" s="84">
        <f t="shared" si="10"/>
        <v>1989</v>
      </c>
      <c r="H95" s="79">
        <v>1989</v>
      </c>
      <c r="I95" s="40"/>
      <c r="J95" s="92">
        <f t="shared" si="8"/>
        <v>0.97783687734061409</v>
      </c>
    </row>
    <row r="96" spans="1:10" ht="16.5" customHeight="1">
      <c r="A96" s="116"/>
      <c r="B96" s="28" t="s">
        <v>61</v>
      </c>
      <c r="C96" s="114"/>
      <c r="D96" s="85">
        <f t="shared" si="9"/>
        <v>1356054.4</v>
      </c>
      <c r="E96" s="76">
        <f>SUM(E93:E95)</f>
        <v>203408.16</v>
      </c>
      <c r="F96" s="41">
        <f>SUM(F93:F95)</f>
        <v>1152646.24</v>
      </c>
      <c r="G96" s="85">
        <f t="shared" si="10"/>
        <v>13260</v>
      </c>
      <c r="H96" s="76">
        <f>SUM(H93:H95)</f>
        <v>1989</v>
      </c>
      <c r="I96" s="41">
        <f>SUM(I93:I95)</f>
        <v>11271</v>
      </c>
      <c r="J96" s="92">
        <f t="shared" si="8"/>
        <v>0.9778368773406142</v>
      </c>
    </row>
    <row r="97" spans="1:10" ht="30.75" customHeight="1">
      <c r="A97" s="4" t="s">
        <v>25</v>
      </c>
      <c r="B97" s="52" t="s">
        <v>93</v>
      </c>
      <c r="C97" s="56" t="s">
        <v>184</v>
      </c>
      <c r="D97" s="84">
        <f>SUM(E97:F97)</f>
        <v>16500</v>
      </c>
      <c r="E97" s="79">
        <v>16500</v>
      </c>
      <c r="F97" s="40"/>
      <c r="G97" s="84">
        <f>SUM(H97:I97)</f>
        <v>15990</v>
      </c>
      <c r="H97" s="79">
        <v>15990</v>
      </c>
      <c r="I97" s="40"/>
      <c r="J97" s="92">
        <f t="shared" si="8"/>
        <v>96.909090909090907</v>
      </c>
    </row>
    <row r="98" spans="1:10" ht="25.5" customHeight="1">
      <c r="A98" s="4"/>
      <c r="B98" s="28" t="s">
        <v>85</v>
      </c>
      <c r="C98" s="57" t="s">
        <v>157</v>
      </c>
      <c r="D98" s="85">
        <f t="shared" si="9"/>
        <v>144500</v>
      </c>
      <c r="E98" s="76">
        <f>SUM(E99:E101)</f>
        <v>144500</v>
      </c>
      <c r="F98" s="41">
        <f>SUM(F99:F101)</f>
        <v>0</v>
      </c>
      <c r="G98" s="85">
        <f>SUM(H98:I98)</f>
        <v>8060</v>
      </c>
      <c r="H98" s="76">
        <f>SUM(H99:H101)</f>
        <v>8060</v>
      </c>
      <c r="I98" s="41">
        <f>SUM(I99:I101)</f>
        <v>0</v>
      </c>
      <c r="J98" s="92">
        <f t="shared" si="8"/>
        <v>5.577854671280277</v>
      </c>
    </row>
    <row r="99" spans="1:10" ht="22.5" customHeight="1">
      <c r="A99" s="4" t="s">
        <v>23</v>
      </c>
      <c r="B99" s="52" t="s">
        <v>39</v>
      </c>
      <c r="C99" s="56" t="s">
        <v>86</v>
      </c>
      <c r="D99" s="84">
        <f>SUM(E99:E99)</f>
        <v>125500</v>
      </c>
      <c r="E99" s="79">
        <v>125500</v>
      </c>
      <c r="F99" s="40"/>
      <c r="G99" s="84">
        <f>SUM(H99:H99)</f>
        <v>0</v>
      </c>
      <c r="H99" s="79">
        <v>0</v>
      </c>
      <c r="I99" s="40"/>
      <c r="J99" s="92">
        <f t="shared" si="8"/>
        <v>0</v>
      </c>
    </row>
    <row r="100" spans="1:10" ht="21.75" customHeight="1">
      <c r="A100" s="4" t="s">
        <v>24</v>
      </c>
      <c r="B100" s="52" t="s">
        <v>39</v>
      </c>
      <c r="C100" s="56" t="s">
        <v>77</v>
      </c>
      <c r="D100" s="84">
        <f>SUM(E100:E100)</f>
        <v>10000</v>
      </c>
      <c r="E100" s="79">
        <v>10000</v>
      </c>
      <c r="F100" s="40"/>
      <c r="G100" s="84">
        <f>SUM(H100:H100)</f>
        <v>0</v>
      </c>
      <c r="H100" s="79">
        <v>0</v>
      </c>
      <c r="I100" s="40"/>
      <c r="J100" s="92">
        <f t="shared" si="8"/>
        <v>0</v>
      </c>
    </row>
    <row r="101" spans="1:10" ht="26.25" customHeight="1">
      <c r="A101" s="4" t="s">
        <v>25</v>
      </c>
      <c r="B101" s="52" t="s">
        <v>39</v>
      </c>
      <c r="C101" s="56" t="s">
        <v>214</v>
      </c>
      <c r="D101" s="84">
        <f>SUM(E101:E101)</f>
        <v>9000</v>
      </c>
      <c r="E101" s="79">
        <v>9000</v>
      </c>
      <c r="F101" s="40"/>
      <c r="G101" s="84">
        <f>SUM(H101:H101)</f>
        <v>8060</v>
      </c>
      <c r="H101" s="79">
        <v>8060</v>
      </c>
      <c r="I101" s="40"/>
      <c r="J101" s="92">
        <f t="shared" si="8"/>
        <v>89.555555555555557</v>
      </c>
    </row>
    <row r="102" spans="1:10" ht="24" customHeight="1">
      <c r="A102" s="4"/>
      <c r="B102" s="28" t="s">
        <v>2</v>
      </c>
      <c r="C102" s="58" t="s">
        <v>75</v>
      </c>
      <c r="D102" s="85">
        <f>SUM(E102:F102)</f>
        <v>998478.13</v>
      </c>
      <c r="E102" s="75">
        <f>SUM(E103)</f>
        <v>575000</v>
      </c>
      <c r="F102" s="39">
        <f>SUM(F103)</f>
        <v>423478.13</v>
      </c>
      <c r="G102" s="85">
        <f>SUM(H102:I102)</f>
        <v>11440.24</v>
      </c>
      <c r="H102" s="75">
        <f>SUM(H103)</f>
        <v>11440.24</v>
      </c>
      <c r="I102" s="39">
        <f>SUM(I103)</f>
        <v>0</v>
      </c>
      <c r="J102" s="92">
        <f t="shared" si="8"/>
        <v>1.145767709504063</v>
      </c>
    </row>
    <row r="103" spans="1:10" ht="25.5" customHeight="1">
      <c r="A103" s="4" t="s">
        <v>23</v>
      </c>
      <c r="B103" s="52" t="s">
        <v>84</v>
      </c>
      <c r="C103" s="56" t="s">
        <v>267</v>
      </c>
      <c r="D103" s="86">
        <f>SUM(E103:F103)</f>
        <v>998478.13</v>
      </c>
      <c r="E103" s="77">
        <v>575000</v>
      </c>
      <c r="F103" s="43">
        <v>423478.13</v>
      </c>
      <c r="G103" s="86">
        <f>SUM(H103:I103)</f>
        <v>11440.24</v>
      </c>
      <c r="H103" s="77">
        <v>11440.24</v>
      </c>
      <c r="I103" s="43"/>
      <c r="J103" s="92">
        <f t="shared" si="8"/>
        <v>1.145767709504063</v>
      </c>
    </row>
    <row r="104" spans="1:10" ht="27" hidden="1" customHeight="1">
      <c r="A104" s="4"/>
      <c r="B104" s="28" t="s">
        <v>94</v>
      </c>
      <c r="C104" s="57" t="s">
        <v>95</v>
      </c>
      <c r="D104" s="85">
        <f t="shared" ref="D104:D109" si="11">SUM(E104:E104)</f>
        <v>0</v>
      </c>
      <c r="E104" s="76">
        <f>SUM(E105)</f>
        <v>0</v>
      </c>
      <c r="F104" s="40"/>
      <c r="G104" s="85">
        <f t="shared" ref="G104:G109" si="12">SUM(H104:H104)</f>
        <v>0</v>
      </c>
      <c r="H104" s="76">
        <f>SUM(H105)</f>
        <v>0</v>
      </c>
      <c r="I104" s="40"/>
      <c r="J104" s="92" t="e">
        <f t="shared" si="8"/>
        <v>#DIV/0!</v>
      </c>
    </row>
    <row r="105" spans="1:10" ht="35.25" hidden="1" customHeight="1">
      <c r="A105" s="4" t="s">
        <v>23</v>
      </c>
      <c r="B105" s="52" t="s">
        <v>26</v>
      </c>
      <c r="C105" s="56" t="s">
        <v>97</v>
      </c>
      <c r="D105" s="84">
        <f t="shared" si="11"/>
        <v>0</v>
      </c>
      <c r="E105" s="79">
        <v>0</v>
      </c>
      <c r="F105" s="40"/>
      <c r="G105" s="84">
        <f t="shared" si="12"/>
        <v>0</v>
      </c>
      <c r="H105" s="79">
        <v>0</v>
      </c>
      <c r="I105" s="40"/>
      <c r="J105" s="92" t="e">
        <f t="shared" si="8"/>
        <v>#DIV/0!</v>
      </c>
    </row>
    <row r="106" spans="1:10" ht="30.75" hidden="1" customHeight="1">
      <c r="A106" s="4"/>
      <c r="B106" s="28" t="s">
        <v>79</v>
      </c>
      <c r="C106" s="57" t="s">
        <v>64</v>
      </c>
      <c r="D106" s="85">
        <f t="shared" si="11"/>
        <v>0</v>
      </c>
      <c r="E106" s="76">
        <f>SUM(E107)</f>
        <v>0</v>
      </c>
      <c r="F106" s="40"/>
      <c r="G106" s="85">
        <f t="shared" si="12"/>
        <v>0</v>
      </c>
      <c r="H106" s="76">
        <f>SUM(H107)</f>
        <v>0</v>
      </c>
      <c r="I106" s="40"/>
      <c r="J106" s="92" t="e">
        <f t="shared" si="8"/>
        <v>#DIV/0!</v>
      </c>
    </row>
    <row r="107" spans="1:10" ht="20.25" hidden="1" customHeight="1">
      <c r="A107" s="4" t="s">
        <v>23</v>
      </c>
      <c r="B107" s="51" t="s">
        <v>26</v>
      </c>
      <c r="C107" s="56" t="s">
        <v>81</v>
      </c>
      <c r="D107" s="84">
        <f t="shared" si="11"/>
        <v>0</v>
      </c>
      <c r="E107" s="77"/>
      <c r="F107" s="40"/>
      <c r="G107" s="84">
        <f t="shared" si="12"/>
        <v>0</v>
      </c>
      <c r="H107" s="77"/>
      <c r="I107" s="40"/>
      <c r="J107" s="92" t="e">
        <f t="shared" si="8"/>
        <v>#DIV/0!</v>
      </c>
    </row>
    <row r="108" spans="1:10" ht="25.5" hidden="1" customHeight="1">
      <c r="A108" s="4"/>
      <c r="B108" s="28" t="s">
        <v>36</v>
      </c>
      <c r="C108" s="57" t="s">
        <v>89</v>
      </c>
      <c r="D108" s="85">
        <f t="shared" si="11"/>
        <v>0</v>
      </c>
      <c r="E108" s="75">
        <f>E109</f>
        <v>0</v>
      </c>
      <c r="F108" s="40"/>
      <c r="G108" s="85">
        <f t="shared" si="12"/>
        <v>0</v>
      </c>
      <c r="H108" s="75">
        <f>H109</f>
        <v>0</v>
      </c>
      <c r="I108" s="40"/>
      <c r="J108" s="92" t="e">
        <f t="shared" si="8"/>
        <v>#DIV/0!</v>
      </c>
    </row>
    <row r="109" spans="1:10" ht="27.75" hidden="1" customHeight="1">
      <c r="A109" s="4" t="s">
        <v>23</v>
      </c>
      <c r="B109" s="52" t="s">
        <v>26</v>
      </c>
      <c r="C109" s="56" t="s">
        <v>83</v>
      </c>
      <c r="D109" s="84">
        <f t="shared" si="11"/>
        <v>0</v>
      </c>
      <c r="E109" s="74">
        <v>0</v>
      </c>
      <c r="F109" s="40"/>
      <c r="G109" s="84">
        <f t="shared" si="12"/>
        <v>0</v>
      </c>
      <c r="H109" s="74">
        <v>0</v>
      </c>
      <c r="I109" s="40"/>
      <c r="J109" s="92" t="e">
        <f t="shared" si="8"/>
        <v>#DIV/0!</v>
      </c>
    </row>
    <row r="110" spans="1:10" ht="30.75" customHeight="1">
      <c r="A110" s="4"/>
      <c r="B110" s="28" t="s">
        <v>36</v>
      </c>
      <c r="C110" s="57" t="s">
        <v>89</v>
      </c>
      <c r="D110" s="85">
        <f>SUM(E110:F110)</f>
        <v>289000</v>
      </c>
      <c r="E110" s="78">
        <f>SUM(E111)</f>
        <v>289000</v>
      </c>
      <c r="F110" s="44">
        <f>SUM(F111)</f>
        <v>0</v>
      </c>
      <c r="G110" s="85">
        <f>SUM(H110:I110)</f>
        <v>3690</v>
      </c>
      <c r="H110" s="78">
        <f>SUM(H111)</f>
        <v>3690</v>
      </c>
      <c r="I110" s="44">
        <f>SUM(I111)</f>
        <v>0</v>
      </c>
      <c r="J110" s="92">
        <f t="shared" si="8"/>
        <v>1.2768166089965398</v>
      </c>
    </row>
    <row r="111" spans="1:10" ht="19.5" customHeight="1">
      <c r="A111" s="4" t="s">
        <v>23</v>
      </c>
      <c r="B111" s="51" t="s">
        <v>26</v>
      </c>
      <c r="C111" s="56" t="s">
        <v>103</v>
      </c>
      <c r="D111" s="84">
        <f>SUM(E111:E111)</f>
        <v>289000</v>
      </c>
      <c r="E111" s="77">
        <v>289000</v>
      </c>
      <c r="F111" s="40"/>
      <c r="G111" s="84">
        <f>SUM(H111:H111)</f>
        <v>3690</v>
      </c>
      <c r="H111" s="77">
        <v>3690</v>
      </c>
      <c r="I111" s="40"/>
      <c r="J111" s="92">
        <f t="shared" si="8"/>
        <v>1.2768166089965398</v>
      </c>
    </row>
    <row r="112" spans="1:10" ht="24.75" customHeight="1">
      <c r="A112" s="4"/>
      <c r="B112" s="28" t="s">
        <v>171</v>
      </c>
      <c r="C112" s="57" t="s">
        <v>262</v>
      </c>
      <c r="D112" s="85">
        <f>SUM(E112:F112)</f>
        <v>342239</v>
      </c>
      <c r="E112" s="78">
        <f>SUM(E113)</f>
        <v>342239</v>
      </c>
      <c r="F112" s="44">
        <f>SUM(F113)</f>
        <v>0</v>
      </c>
      <c r="G112" s="85">
        <f>SUM(H112:I112)</f>
        <v>0</v>
      </c>
      <c r="H112" s="78">
        <f>SUM(H113)</f>
        <v>0</v>
      </c>
      <c r="I112" s="44">
        <f>SUM(I113)</f>
        <v>0</v>
      </c>
      <c r="J112" s="92">
        <f t="shared" si="8"/>
        <v>0</v>
      </c>
    </row>
    <row r="113" spans="1:10" ht="15.75" customHeight="1">
      <c r="A113" s="4" t="s">
        <v>23</v>
      </c>
      <c r="B113" s="51" t="s">
        <v>26</v>
      </c>
      <c r="C113" s="56" t="s">
        <v>172</v>
      </c>
      <c r="D113" s="84">
        <f>SUM(E113:E113)</f>
        <v>342239</v>
      </c>
      <c r="E113" s="77">
        <v>342239</v>
      </c>
      <c r="F113" s="40"/>
      <c r="G113" s="84">
        <f>SUM(H113:H113)</f>
        <v>0</v>
      </c>
      <c r="H113" s="77"/>
      <c r="I113" s="40"/>
      <c r="J113" s="92">
        <f t="shared" si="8"/>
        <v>0</v>
      </c>
    </row>
    <row r="114" spans="1:10" ht="25.5" customHeight="1">
      <c r="A114" s="4"/>
      <c r="B114" s="28" t="s">
        <v>37</v>
      </c>
      <c r="C114" s="57" t="s">
        <v>90</v>
      </c>
      <c r="D114" s="85">
        <f>SUM(E114:F114)</f>
        <v>1050904.42</v>
      </c>
      <c r="E114" s="75">
        <f>SUM(E115:E118)</f>
        <v>1050904.42</v>
      </c>
      <c r="F114" s="39">
        <f>SUM(F115:F118)</f>
        <v>0</v>
      </c>
      <c r="G114" s="85">
        <f>SUM(H114:I114)</f>
        <v>766952.49</v>
      </c>
      <c r="H114" s="75">
        <f>SUM(H115:H118)</f>
        <v>766952.49</v>
      </c>
      <c r="I114" s="39">
        <f>SUM(I115:I118)</f>
        <v>0</v>
      </c>
      <c r="J114" s="92">
        <f t="shared" si="8"/>
        <v>72.980232588611628</v>
      </c>
    </row>
    <row r="115" spans="1:10" ht="39" customHeight="1">
      <c r="A115" s="4" t="s">
        <v>23</v>
      </c>
      <c r="B115" s="52" t="s">
        <v>84</v>
      </c>
      <c r="C115" s="56" t="s">
        <v>252</v>
      </c>
      <c r="D115" s="84">
        <f>SUM(E115:E115)</f>
        <v>639586.71</v>
      </c>
      <c r="E115" s="74">
        <f>639586.71-1300+1300</f>
        <v>639586.71</v>
      </c>
      <c r="F115" s="40"/>
      <c r="G115" s="84">
        <f>SUM(H115:H115)</f>
        <v>639586.71</v>
      </c>
      <c r="H115" s="74">
        <f>638286.71+1300</f>
        <v>639586.71</v>
      </c>
      <c r="I115" s="40"/>
      <c r="J115" s="92">
        <f t="shared" si="8"/>
        <v>100</v>
      </c>
    </row>
    <row r="116" spans="1:10" ht="40.5" customHeight="1">
      <c r="A116" s="4" t="s">
        <v>24</v>
      </c>
      <c r="B116" s="52" t="s">
        <v>84</v>
      </c>
      <c r="C116" s="56" t="s">
        <v>237</v>
      </c>
      <c r="D116" s="84">
        <f>SUM(E116:E116)</f>
        <v>123038.78</v>
      </c>
      <c r="E116" s="74">
        <f>123038.78-23823.69+23823.69</f>
        <v>123038.78</v>
      </c>
      <c r="F116" s="40"/>
      <c r="G116" s="84">
        <f>SUM(H116:H116)</f>
        <v>120600.78</v>
      </c>
      <c r="H116" s="74">
        <f>99215.09+21385.69</f>
        <v>120600.78</v>
      </c>
      <c r="I116" s="40"/>
      <c r="J116" s="92">
        <f t="shared" si="8"/>
        <v>98.018510911762945</v>
      </c>
    </row>
    <row r="117" spans="1:10" ht="29.25" customHeight="1">
      <c r="A117" s="4" t="s">
        <v>25</v>
      </c>
      <c r="B117" s="52" t="s">
        <v>84</v>
      </c>
      <c r="C117" s="56" t="s">
        <v>174</v>
      </c>
      <c r="D117" s="84">
        <f>SUM(E117:E117)</f>
        <v>273278.93</v>
      </c>
      <c r="E117" s="74">
        <v>273278.93</v>
      </c>
      <c r="F117" s="40"/>
      <c r="G117" s="84">
        <f>SUM(H117:H117)</f>
        <v>0</v>
      </c>
      <c r="H117" s="74"/>
      <c r="I117" s="40"/>
      <c r="J117" s="92">
        <f t="shared" si="8"/>
        <v>0</v>
      </c>
    </row>
    <row r="118" spans="1:10" ht="29.25" customHeight="1">
      <c r="A118" s="4" t="s">
        <v>27</v>
      </c>
      <c r="B118" s="52" t="s">
        <v>84</v>
      </c>
      <c r="C118" s="56" t="s">
        <v>181</v>
      </c>
      <c r="D118" s="84">
        <f>SUM(E118:E118)</f>
        <v>15000</v>
      </c>
      <c r="E118" s="74">
        <v>15000</v>
      </c>
      <c r="F118" s="40"/>
      <c r="G118" s="84">
        <f>SUM(H118:H118)</f>
        <v>6765</v>
      </c>
      <c r="H118" s="74">
        <v>6765</v>
      </c>
      <c r="I118" s="40"/>
      <c r="J118" s="92">
        <f t="shared" si="8"/>
        <v>45.1</v>
      </c>
    </row>
    <row r="119" spans="1:10" ht="26.25" customHeight="1">
      <c r="A119" s="3"/>
      <c r="B119" s="28" t="s">
        <v>38</v>
      </c>
      <c r="C119" s="57" t="s">
        <v>91</v>
      </c>
      <c r="D119" s="85">
        <f t="shared" ref="D119:D162" si="13">SUM(E119:F119)</f>
        <v>36487759.189999998</v>
      </c>
      <c r="E119" s="76">
        <f>E120+E121+E122+E126+E127+E128+E129+E133+E134+E135+E136+E137+E138+E139+E140+E141+E142</f>
        <v>15563456.369999999</v>
      </c>
      <c r="F119" s="41">
        <f>F120+F121+F122+F126+F127+F128+F129+F133+F134+F135+F136+F137+F138+F139+F140+F141+F142</f>
        <v>20924302.82</v>
      </c>
      <c r="G119" s="85">
        <f>SUM(H119:I119)</f>
        <v>3038630.8200000003</v>
      </c>
      <c r="H119" s="76">
        <f>H120+H121+H122+H126+H127+H128+H129+H133+H134+H135+H136+H137+H138+H139+H140+H141+H142</f>
        <v>1603549.9000000001</v>
      </c>
      <c r="I119" s="41">
        <f>I120+I121+I122+I126+I127+I128+I129+I133+I134+I135+I136+I137+I138+I139+I140+I141+I142</f>
        <v>1435080.92</v>
      </c>
      <c r="J119" s="92">
        <f t="shared" si="8"/>
        <v>8.3278087979510165</v>
      </c>
    </row>
    <row r="120" spans="1:10" ht="19.5" customHeight="1">
      <c r="A120" s="4" t="s">
        <v>23</v>
      </c>
      <c r="B120" s="52" t="s">
        <v>84</v>
      </c>
      <c r="C120" s="56" t="s">
        <v>104</v>
      </c>
      <c r="D120" s="84">
        <f>SUM(E120:F120)</f>
        <v>28797</v>
      </c>
      <c r="E120" s="77">
        <v>28797</v>
      </c>
      <c r="F120" s="40"/>
      <c r="G120" s="84">
        <f>SUM(H120:I120)</f>
        <v>300.26</v>
      </c>
      <c r="H120" s="77">
        <v>300.26</v>
      </c>
      <c r="I120" s="40"/>
      <c r="J120" s="92">
        <f t="shared" si="8"/>
        <v>1.0426780567420217</v>
      </c>
    </row>
    <row r="121" spans="1:10" ht="26.25" customHeight="1">
      <c r="A121" s="4" t="s">
        <v>24</v>
      </c>
      <c r="B121" s="52" t="s">
        <v>26</v>
      </c>
      <c r="C121" s="56" t="s">
        <v>134</v>
      </c>
      <c r="D121" s="84">
        <f t="shared" si="13"/>
        <v>60000</v>
      </c>
      <c r="E121" s="77">
        <v>60000</v>
      </c>
      <c r="F121" s="40"/>
      <c r="G121" s="84">
        <f t="shared" ref="G121:G141" si="14">SUM(H121:I121)</f>
        <v>0</v>
      </c>
      <c r="H121" s="77">
        <v>0</v>
      </c>
      <c r="I121" s="40"/>
      <c r="J121" s="92">
        <f t="shared" si="8"/>
        <v>0</v>
      </c>
    </row>
    <row r="122" spans="1:10" ht="23.25" customHeight="1">
      <c r="A122" s="4" t="s">
        <v>25</v>
      </c>
      <c r="B122" s="52" t="s">
        <v>84</v>
      </c>
      <c r="C122" s="56" t="s">
        <v>147</v>
      </c>
      <c r="D122" s="84">
        <f t="shared" si="13"/>
        <v>300000</v>
      </c>
      <c r="E122" s="77">
        <f>400000-100000</f>
        <v>300000</v>
      </c>
      <c r="F122" s="40"/>
      <c r="G122" s="84">
        <f t="shared" si="14"/>
        <v>0</v>
      </c>
      <c r="H122" s="77"/>
      <c r="I122" s="40"/>
      <c r="J122" s="92">
        <f t="shared" si="8"/>
        <v>0</v>
      </c>
    </row>
    <row r="123" spans="1:10" ht="11.25" customHeight="1">
      <c r="A123" s="116" t="s">
        <v>27</v>
      </c>
      <c r="B123" s="52" t="s">
        <v>84</v>
      </c>
      <c r="C123" s="114" t="s">
        <v>212</v>
      </c>
      <c r="D123" s="84">
        <f t="shared" si="13"/>
        <v>213450</v>
      </c>
      <c r="E123" s="77">
        <v>213450</v>
      </c>
      <c r="F123" s="40"/>
      <c r="G123" s="84">
        <f t="shared" si="14"/>
        <v>101309</v>
      </c>
      <c r="H123" s="77">
        <v>101309</v>
      </c>
      <c r="I123" s="40"/>
      <c r="J123" s="92">
        <f t="shared" si="8"/>
        <v>47.462637620051531</v>
      </c>
    </row>
    <row r="124" spans="1:10" ht="12" customHeight="1">
      <c r="A124" s="116"/>
      <c r="B124" s="52" t="s">
        <v>119</v>
      </c>
      <c r="C124" s="114"/>
      <c r="D124" s="86">
        <f t="shared" si="13"/>
        <v>244800</v>
      </c>
      <c r="E124" s="77"/>
      <c r="F124" s="43">
        <v>244800</v>
      </c>
      <c r="G124" s="86">
        <f t="shared" si="14"/>
        <v>116640.97</v>
      </c>
      <c r="H124" s="77"/>
      <c r="I124" s="43">
        <v>116640.97</v>
      </c>
      <c r="J124" s="92">
        <f t="shared" si="8"/>
        <v>47.64745506535948</v>
      </c>
    </row>
    <row r="125" spans="1:10" ht="12.75" customHeight="1">
      <c r="A125" s="116"/>
      <c r="B125" s="52" t="s">
        <v>68</v>
      </c>
      <c r="C125" s="114"/>
      <c r="D125" s="86">
        <f t="shared" si="13"/>
        <v>43200</v>
      </c>
      <c r="E125" s="77">
        <v>43200</v>
      </c>
      <c r="F125" s="40"/>
      <c r="G125" s="86">
        <f t="shared" si="14"/>
        <v>20583.7</v>
      </c>
      <c r="H125" s="77">
        <v>20583.7</v>
      </c>
      <c r="I125" s="40"/>
      <c r="J125" s="92">
        <f t="shared" si="8"/>
        <v>47.647453703703704</v>
      </c>
    </row>
    <row r="126" spans="1:10" ht="18" customHeight="1">
      <c r="A126" s="116"/>
      <c r="B126" s="52" t="s">
        <v>61</v>
      </c>
      <c r="C126" s="114"/>
      <c r="D126" s="85">
        <f t="shared" si="13"/>
        <v>501450</v>
      </c>
      <c r="E126" s="32">
        <f>SUM(E123:E125)</f>
        <v>256650</v>
      </c>
      <c r="F126" s="45">
        <f>SUM(F123:F125)</f>
        <v>244800</v>
      </c>
      <c r="G126" s="85">
        <f t="shared" si="14"/>
        <v>238533.66999999998</v>
      </c>
      <c r="H126" s="32">
        <f>SUM(H123:H125)</f>
        <v>121892.7</v>
      </c>
      <c r="I126" s="45">
        <f>SUM(I123:I125)</f>
        <v>116640.97</v>
      </c>
      <c r="J126" s="92">
        <f t="shared" si="8"/>
        <v>47.568784524877849</v>
      </c>
    </row>
    <row r="127" spans="1:10" ht="24.75" customHeight="1">
      <c r="A127" s="4" t="s">
        <v>28</v>
      </c>
      <c r="B127" s="52" t="s">
        <v>84</v>
      </c>
      <c r="C127" s="56" t="s">
        <v>135</v>
      </c>
      <c r="D127" s="84">
        <f t="shared" si="13"/>
        <v>758000</v>
      </c>
      <c r="E127" s="77">
        <f>799000-41000</f>
        <v>758000</v>
      </c>
      <c r="F127" s="40"/>
      <c r="G127" s="84">
        <f t="shared" si="14"/>
        <v>6.7</v>
      </c>
      <c r="H127" s="77">
        <v>6.7</v>
      </c>
      <c r="I127" s="40"/>
      <c r="J127" s="92">
        <f t="shared" si="8"/>
        <v>8.8390501319261219E-4</v>
      </c>
    </row>
    <row r="128" spans="1:10" ht="48" customHeight="1">
      <c r="A128" s="4" t="s">
        <v>29</v>
      </c>
      <c r="B128" s="52" t="s">
        <v>84</v>
      </c>
      <c r="C128" s="56" t="s">
        <v>148</v>
      </c>
      <c r="D128" s="84">
        <f t="shared" si="13"/>
        <v>224000</v>
      </c>
      <c r="E128" s="77">
        <v>224000</v>
      </c>
      <c r="F128" s="40"/>
      <c r="G128" s="84">
        <f t="shared" si="14"/>
        <v>214352.59</v>
      </c>
      <c r="H128" s="77">
        <v>214352.59</v>
      </c>
      <c r="I128" s="40"/>
      <c r="J128" s="92">
        <f t="shared" si="8"/>
        <v>95.693120535714286</v>
      </c>
    </row>
    <row r="129" spans="1:10" ht="29.25" customHeight="1">
      <c r="A129" s="4" t="s">
        <v>30</v>
      </c>
      <c r="B129" s="52" t="s">
        <v>84</v>
      </c>
      <c r="C129" s="56" t="s">
        <v>133</v>
      </c>
      <c r="D129" s="84">
        <f t="shared" si="13"/>
        <v>30000</v>
      </c>
      <c r="E129" s="77">
        <v>30000</v>
      </c>
      <c r="F129" s="40"/>
      <c r="G129" s="84">
        <f t="shared" si="14"/>
        <v>0</v>
      </c>
      <c r="H129" s="77">
        <v>0</v>
      </c>
      <c r="I129" s="40"/>
      <c r="J129" s="92">
        <f t="shared" si="8"/>
        <v>0</v>
      </c>
    </row>
    <row r="130" spans="1:10" ht="13.5" customHeight="1">
      <c r="A130" s="116" t="s">
        <v>31</v>
      </c>
      <c r="B130" s="52" t="s">
        <v>26</v>
      </c>
      <c r="C130" s="114" t="s">
        <v>88</v>
      </c>
      <c r="D130" s="84">
        <f t="shared" si="13"/>
        <v>352506.37</v>
      </c>
      <c r="E130" s="79">
        <v>352506.37</v>
      </c>
      <c r="F130" s="40"/>
      <c r="G130" s="84">
        <f t="shared" si="14"/>
        <v>22142.02</v>
      </c>
      <c r="H130" s="79">
        <v>22142.02</v>
      </c>
      <c r="I130" s="40"/>
      <c r="J130" s="92">
        <f t="shared" si="8"/>
        <v>6.281310604401277</v>
      </c>
    </row>
    <row r="131" spans="1:10" ht="13.5" customHeight="1">
      <c r="A131" s="116"/>
      <c r="B131" s="52" t="s">
        <v>115</v>
      </c>
      <c r="C131" s="114"/>
      <c r="D131" s="84">
        <f t="shared" si="13"/>
        <v>20414302.82</v>
      </c>
      <c r="E131" s="79"/>
      <c r="F131" s="43">
        <v>20414302.82</v>
      </c>
      <c r="G131" s="84">
        <f t="shared" si="14"/>
        <v>1318439.95</v>
      </c>
      <c r="H131" s="79"/>
      <c r="I131" s="43">
        <v>1318439.95</v>
      </c>
      <c r="J131" s="92">
        <f t="shared" si="8"/>
        <v>6.4584128178421905</v>
      </c>
    </row>
    <row r="132" spans="1:10" ht="13.5" customHeight="1">
      <c r="A132" s="116"/>
      <c r="B132" s="52" t="s">
        <v>55</v>
      </c>
      <c r="C132" s="114"/>
      <c r="D132" s="84">
        <f t="shared" si="13"/>
        <v>11703649</v>
      </c>
      <c r="E132" s="79">
        <f>9341115.1+2362533.9</f>
        <v>11703649</v>
      </c>
      <c r="F132" s="40"/>
      <c r="G132" s="84">
        <f t="shared" si="14"/>
        <v>978257.51</v>
      </c>
      <c r="H132" s="79">
        <v>978257.51</v>
      </c>
      <c r="I132" s="40"/>
      <c r="J132" s="92">
        <f t="shared" si="8"/>
        <v>8.3585684259669772</v>
      </c>
    </row>
    <row r="133" spans="1:10" ht="16.5" customHeight="1">
      <c r="A133" s="116"/>
      <c r="B133" s="28" t="s">
        <v>61</v>
      </c>
      <c r="C133" s="115"/>
      <c r="D133" s="85">
        <f t="shared" si="13"/>
        <v>32470458.189999998</v>
      </c>
      <c r="E133" s="76">
        <f>SUM(E130:E132)</f>
        <v>12056155.369999999</v>
      </c>
      <c r="F133" s="41">
        <f>SUM(F130:F132)</f>
        <v>20414302.82</v>
      </c>
      <c r="G133" s="85">
        <f t="shared" si="14"/>
        <v>2318839.48</v>
      </c>
      <c r="H133" s="76">
        <f>SUM(H130:H132)</f>
        <v>1000399.53</v>
      </c>
      <c r="I133" s="41">
        <f>SUM(I130:I132)</f>
        <v>1318439.95</v>
      </c>
      <c r="J133" s="92">
        <f t="shared" si="8"/>
        <v>7.1413820723790655</v>
      </c>
    </row>
    <row r="134" spans="1:10" ht="25.5" customHeight="1">
      <c r="A134" s="4" t="s">
        <v>32</v>
      </c>
      <c r="B134" s="52" t="s">
        <v>84</v>
      </c>
      <c r="C134" s="56" t="s">
        <v>175</v>
      </c>
      <c r="D134" s="86">
        <f t="shared" si="13"/>
        <v>378054</v>
      </c>
      <c r="E134" s="79">
        <f>90854+22000</f>
        <v>112854</v>
      </c>
      <c r="F134" s="46">
        <v>265200</v>
      </c>
      <c r="G134" s="86">
        <f t="shared" si="14"/>
        <v>3.5</v>
      </c>
      <c r="H134" s="79">
        <v>3.5</v>
      </c>
      <c r="I134" s="46">
        <v>0</v>
      </c>
      <c r="J134" s="92">
        <f t="shared" si="8"/>
        <v>9.2579366968739924E-4</v>
      </c>
    </row>
    <row r="135" spans="1:10" ht="24.75" customHeight="1">
      <c r="A135" s="4" t="s">
        <v>176</v>
      </c>
      <c r="B135" s="52" t="s">
        <v>84</v>
      </c>
      <c r="C135" s="56" t="s">
        <v>180</v>
      </c>
      <c r="D135" s="86">
        <f t="shared" si="13"/>
        <v>537000</v>
      </c>
      <c r="E135" s="79">
        <v>537000</v>
      </c>
      <c r="F135" s="41"/>
      <c r="G135" s="86">
        <f t="shared" si="14"/>
        <v>221782.38</v>
      </c>
      <c r="H135" s="79">
        <v>221782.38</v>
      </c>
      <c r="I135" s="41"/>
      <c r="J135" s="92">
        <f t="shared" si="8"/>
        <v>41.300256983240224</v>
      </c>
    </row>
    <row r="136" spans="1:10" ht="27" customHeight="1">
      <c r="A136" s="4" t="s">
        <v>182</v>
      </c>
      <c r="B136" s="52" t="s">
        <v>84</v>
      </c>
      <c r="C136" s="56" t="s">
        <v>183</v>
      </c>
      <c r="D136" s="86">
        <f t="shared" si="13"/>
        <v>50000</v>
      </c>
      <c r="E136" s="79">
        <v>50000</v>
      </c>
      <c r="F136" s="41"/>
      <c r="G136" s="86">
        <f t="shared" si="14"/>
        <v>44603.839999999997</v>
      </c>
      <c r="H136" s="79">
        <v>44603.839999999997</v>
      </c>
      <c r="I136" s="41"/>
      <c r="J136" s="92">
        <f t="shared" ref="J136:J199" si="15">G136/D136*100</f>
        <v>89.207679999999982</v>
      </c>
    </row>
    <row r="137" spans="1:10" ht="27" customHeight="1">
      <c r="A137" s="4" t="s">
        <v>185</v>
      </c>
      <c r="B137" s="52" t="s">
        <v>84</v>
      </c>
      <c r="C137" s="56" t="s">
        <v>199</v>
      </c>
      <c r="D137" s="86">
        <f t="shared" si="13"/>
        <v>180000</v>
      </c>
      <c r="E137" s="79">
        <v>180000</v>
      </c>
      <c r="F137" s="41"/>
      <c r="G137" s="86">
        <f t="shared" si="14"/>
        <v>7</v>
      </c>
      <c r="H137" s="79">
        <v>7</v>
      </c>
      <c r="I137" s="41"/>
      <c r="J137" s="92">
        <f t="shared" si="15"/>
        <v>3.8888888888888892E-3</v>
      </c>
    </row>
    <row r="138" spans="1:10" ht="27.75" customHeight="1">
      <c r="A138" s="4" t="s">
        <v>186</v>
      </c>
      <c r="B138" s="52" t="s">
        <v>84</v>
      </c>
      <c r="C138" s="56" t="s">
        <v>263</v>
      </c>
      <c r="D138" s="86">
        <f t="shared" si="13"/>
        <v>150000</v>
      </c>
      <c r="E138" s="79">
        <v>150000</v>
      </c>
      <c r="F138" s="41"/>
      <c r="G138" s="86">
        <f t="shared" si="14"/>
        <v>7</v>
      </c>
      <c r="H138" s="79">
        <v>7</v>
      </c>
      <c r="I138" s="41"/>
      <c r="J138" s="92">
        <f t="shared" si="15"/>
        <v>4.6666666666666662E-3</v>
      </c>
    </row>
    <row r="139" spans="1:10" ht="24.75" customHeight="1">
      <c r="A139" s="4" t="s">
        <v>187</v>
      </c>
      <c r="B139" s="52" t="s">
        <v>84</v>
      </c>
      <c r="C139" s="56" t="s">
        <v>268</v>
      </c>
      <c r="D139" s="86">
        <f t="shared" si="13"/>
        <v>80000</v>
      </c>
      <c r="E139" s="79">
        <v>80000</v>
      </c>
      <c r="F139" s="41"/>
      <c r="G139" s="86">
        <f t="shared" si="14"/>
        <v>97.2</v>
      </c>
      <c r="H139" s="79">
        <v>97.2</v>
      </c>
      <c r="I139" s="41"/>
      <c r="J139" s="92">
        <f t="shared" si="15"/>
        <v>0.1215</v>
      </c>
    </row>
    <row r="140" spans="1:10" ht="18.75" customHeight="1">
      <c r="A140" s="4" t="s">
        <v>197</v>
      </c>
      <c r="B140" s="52" t="s">
        <v>84</v>
      </c>
      <c r="C140" s="56" t="s">
        <v>198</v>
      </c>
      <c r="D140" s="86">
        <f t="shared" si="13"/>
        <v>100000</v>
      </c>
      <c r="E140" s="79">
        <v>100000</v>
      </c>
      <c r="F140" s="41"/>
      <c r="G140" s="86">
        <f t="shared" si="14"/>
        <v>97.2</v>
      </c>
      <c r="H140" s="79">
        <v>97.2</v>
      </c>
      <c r="I140" s="41"/>
      <c r="J140" s="92">
        <f t="shared" si="15"/>
        <v>9.7199999999999995E-2</v>
      </c>
    </row>
    <row r="141" spans="1:10" ht="39.75" customHeight="1">
      <c r="A141" s="4" t="s">
        <v>200</v>
      </c>
      <c r="B141" s="52" t="s">
        <v>84</v>
      </c>
      <c r="C141" s="56" t="s">
        <v>201</v>
      </c>
      <c r="D141" s="86">
        <f t="shared" si="13"/>
        <v>240000</v>
      </c>
      <c r="E141" s="79">
        <v>240000</v>
      </c>
      <c r="F141" s="41"/>
      <c r="G141" s="86">
        <f t="shared" si="14"/>
        <v>0</v>
      </c>
      <c r="H141" s="79">
        <v>0</v>
      </c>
      <c r="I141" s="41"/>
      <c r="J141" s="92">
        <f t="shared" si="15"/>
        <v>0</v>
      </c>
    </row>
    <row r="142" spans="1:10" ht="36.75" customHeight="1">
      <c r="A142" s="4" t="s">
        <v>215</v>
      </c>
      <c r="B142" s="52" t="s">
        <v>84</v>
      </c>
      <c r="C142" s="56" t="s">
        <v>216</v>
      </c>
      <c r="D142" s="86">
        <f>SUM(E142:F142)</f>
        <v>400000</v>
      </c>
      <c r="E142" s="79">
        <v>400000</v>
      </c>
      <c r="F142" s="41"/>
      <c r="G142" s="86">
        <f>SUM(H142:I142)</f>
        <v>0</v>
      </c>
      <c r="H142" s="79">
        <v>0</v>
      </c>
      <c r="I142" s="41"/>
      <c r="J142" s="92">
        <f t="shared" si="15"/>
        <v>0</v>
      </c>
    </row>
    <row r="143" spans="1:10" ht="28.5" customHeight="1">
      <c r="A143" s="3"/>
      <c r="B143" s="28" t="s">
        <v>202</v>
      </c>
      <c r="C143" s="57" t="s">
        <v>203</v>
      </c>
      <c r="D143" s="85">
        <f>SUM(E143:F143)</f>
        <v>18900</v>
      </c>
      <c r="E143" s="76">
        <f>E144</f>
        <v>18900</v>
      </c>
      <c r="F143" s="41">
        <f>F144</f>
        <v>0</v>
      </c>
      <c r="G143" s="85">
        <f>SUM(H143:I143)</f>
        <v>18900</v>
      </c>
      <c r="H143" s="76">
        <f>H144</f>
        <v>18900</v>
      </c>
      <c r="I143" s="41">
        <f>I144</f>
        <v>0</v>
      </c>
      <c r="J143" s="92">
        <f t="shared" si="15"/>
        <v>100</v>
      </c>
    </row>
    <row r="144" spans="1:10" ht="21" customHeight="1">
      <c r="A144" s="4" t="s">
        <v>23</v>
      </c>
      <c r="B144" s="52" t="s">
        <v>84</v>
      </c>
      <c r="C144" s="56" t="s">
        <v>204</v>
      </c>
      <c r="D144" s="86">
        <f>SUM(E144:F144)</f>
        <v>18900</v>
      </c>
      <c r="E144" s="79">
        <v>18900</v>
      </c>
      <c r="F144" s="41"/>
      <c r="G144" s="86">
        <f>SUM(H144:I144)</f>
        <v>18900</v>
      </c>
      <c r="H144" s="79">
        <v>18900</v>
      </c>
      <c r="I144" s="41"/>
      <c r="J144" s="92">
        <f t="shared" si="15"/>
        <v>100</v>
      </c>
    </row>
    <row r="145" spans="1:10" ht="26.25" customHeight="1">
      <c r="A145" s="3"/>
      <c r="B145" s="28" t="s">
        <v>57</v>
      </c>
      <c r="C145" s="57" t="s">
        <v>158</v>
      </c>
      <c r="D145" s="85">
        <f t="shared" si="13"/>
        <v>13199612</v>
      </c>
      <c r="E145" s="76">
        <f>SUM(E149)+E150</f>
        <v>4808725</v>
      </c>
      <c r="F145" s="41">
        <f>SUM(F149)+F150</f>
        <v>8390887</v>
      </c>
      <c r="G145" s="85">
        <f t="shared" ref="G145:G150" si="16">SUM(H145:I145)</f>
        <v>3356779.06</v>
      </c>
      <c r="H145" s="76">
        <f>SUM(H149)+H150</f>
        <v>935654.30999999994</v>
      </c>
      <c r="I145" s="41">
        <f>SUM(I149)+I150</f>
        <v>2421124.75</v>
      </c>
      <c r="J145" s="92">
        <f t="shared" si="15"/>
        <v>25.430891908034877</v>
      </c>
    </row>
    <row r="146" spans="1:10" ht="12" customHeight="1">
      <c r="A146" s="116" t="s">
        <v>23</v>
      </c>
      <c r="B146" s="52" t="s">
        <v>115</v>
      </c>
      <c r="C146" s="114" t="s">
        <v>76</v>
      </c>
      <c r="D146" s="86">
        <f t="shared" si="13"/>
        <v>8390887</v>
      </c>
      <c r="E146" s="77"/>
      <c r="F146" s="43">
        <v>8390887</v>
      </c>
      <c r="G146" s="86">
        <f t="shared" si="16"/>
        <v>2421124.75</v>
      </c>
      <c r="H146" s="77"/>
      <c r="I146" s="43">
        <v>2421124.75</v>
      </c>
      <c r="J146" s="92">
        <f t="shared" si="15"/>
        <v>28.854217080983211</v>
      </c>
    </row>
    <row r="147" spans="1:10" ht="12" customHeight="1">
      <c r="A147" s="116"/>
      <c r="B147" s="52" t="s">
        <v>55</v>
      </c>
      <c r="C147" s="114"/>
      <c r="D147" s="86">
        <f t="shared" si="13"/>
        <v>2968330</v>
      </c>
      <c r="E147" s="79">
        <v>2968330</v>
      </c>
      <c r="F147" s="40"/>
      <c r="G147" s="86">
        <f t="shared" si="16"/>
        <v>864100.94</v>
      </c>
      <c r="H147" s="79">
        <v>864100.94</v>
      </c>
      <c r="I147" s="40"/>
      <c r="J147" s="92">
        <f t="shared" si="15"/>
        <v>29.1106763735838</v>
      </c>
    </row>
    <row r="148" spans="1:10" ht="12" customHeight="1">
      <c r="A148" s="116"/>
      <c r="B148" s="52" t="s">
        <v>26</v>
      </c>
      <c r="C148" s="114"/>
      <c r="D148" s="86">
        <f t="shared" si="13"/>
        <v>1737195</v>
      </c>
      <c r="E148" s="77">
        <f>1737195</f>
        <v>1737195</v>
      </c>
      <c r="F148" s="40"/>
      <c r="G148" s="86">
        <f t="shared" si="16"/>
        <v>71553.37</v>
      </c>
      <c r="H148" s="77">
        <v>71553.37</v>
      </c>
      <c r="I148" s="40"/>
      <c r="J148" s="92">
        <f t="shared" si="15"/>
        <v>4.1189025987295613</v>
      </c>
    </row>
    <row r="149" spans="1:10" ht="13.5" customHeight="1">
      <c r="A149" s="116"/>
      <c r="B149" s="28" t="s">
        <v>92</v>
      </c>
      <c r="C149" s="114"/>
      <c r="D149" s="85">
        <f t="shared" si="13"/>
        <v>13096412</v>
      </c>
      <c r="E149" s="32">
        <f>SUM(E146:E148)</f>
        <v>4705525</v>
      </c>
      <c r="F149" s="39">
        <f>SUM(F146:F148)</f>
        <v>8390887</v>
      </c>
      <c r="G149" s="85">
        <f t="shared" si="16"/>
        <v>3356779.06</v>
      </c>
      <c r="H149" s="32">
        <f>SUM(H146:H148)</f>
        <v>935654.30999999994</v>
      </c>
      <c r="I149" s="39">
        <f>SUM(I146:I148)</f>
        <v>2421124.75</v>
      </c>
      <c r="J149" s="92">
        <f t="shared" si="15"/>
        <v>25.631287867241809</v>
      </c>
    </row>
    <row r="150" spans="1:10" ht="38.25" customHeight="1">
      <c r="A150" s="4" t="s">
        <v>24</v>
      </c>
      <c r="B150" s="52" t="s">
        <v>26</v>
      </c>
      <c r="C150" s="56" t="s">
        <v>235</v>
      </c>
      <c r="D150" s="86">
        <f t="shared" si="13"/>
        <v>103200</v>
      </c>
      <c r="E150" s="33">
        <v>103200</v>
      </c>
      <c r="F150" s="39"/>
      <c r="G150" s="86">
        <f t="shared" si="16"/>
        <v>0</v>
      </c>
      <c r="H150" s="33">
        <v>0</v>
      </c>
      <c r="I150" s="39"/>
      <c r="J150" s="92">
        <f t="shared" si="15"/>
        <v>0</v>
      </c>
    </row>
    <row r="151" spans="1:10" ht="25.5" customHeight="1">
      <c r="A151" s="4"/>
      <c r="B151" s="28" t="s">
        <v>231</v>
      </c>
      <c r="C151" s="57" t="s">
        <v>232</v>
      </c>
      <c r="D151" s="85">
        <f>SUM(E151:F151)</f>
        <v>20000</v>
      </c>
      <c r="E151" s="32">
        <f>SUM(E152)</f>
        <v>20000</v>
      </c>
      <c r="F151" s="45">
        <f>SUM(F152)</f>
        <v>0</v>
      </c>
      <c r="G151" s="85">
        <f t="shared" ref="G151:G158" si="17">SUM(H151:I151)</f>
        <v>0</v>
      </c>
      <c r="H151" s="32">
        <f>SUM(H152)</f>
        <v>0</v>
      </c>
      <c r="I151" s="45">
        <f>SUM(I152)</f>
        <v>0</v>
      </c>
      <c r="J151" s="92">
        <f t="shared" si="15"/>
        <v>0</v>
      </c>
    </row>
    <row r="152" spans="1:10" ht="24" customHeight="1">
      <c r="A152" s="4" t="s">
        <v>23</v>
      </c>
      <c r="B152" s="52" t="s">
        <v>26</v>
      </c>
      <c r="C152" s="56" t="s">
        <v>233</v>
      </c>
      <c r="D152" s="86">
        <f>SUM(E152:F152)</f>
        <v>20000</v>
      </c>
      <c r="E152" s="33">
        <v>20000</v>
      </c>
      <c r="F152" s="39"/>
      <c r="G152" s="86">
        <f t="shared" si="17"/>
        <v>0</v>
      </c>
      <c r="H152" s="33">
        <v>0</v>
      </c>
      <c r="I152" s="39"/>
      <c r="J152" s="92">
        <f t="shared" si="15"/>
        <v>0</v>
      </c>
    </row>
    <row r="153" spans="1:10" ht="27" customHeight="1">
      <c r="A153" s="4"/>
      <c r="B153" s="28" t="s">
        <v>44</v>
      </c>
      <c r="C153" s="57" t="s">
        <v>45</v>
      </c>
      <c r="D153" s="85">
        <f t="shared" si="13"/>
        <v>243000</v>
      </c>
      <c r="E153" s="75">
        <f>SUM(E154:E155)</f>
        <v>243000</v>
      </c>
      <c r="F153" s="39">
        <f>SUM(F154:F155)</f>
        <v>0</v>
      </c>
      <c r="G153" s="85">
        <f t="shared" si="17"/>
        <v>44610.2</v>
      </c>
      <c r="H153" s="75">
        <f>SUM(H154:H155)</f>
        <v>44610.2</v>
      </c>
      <c r="I153" s="39">
        <f>SUM(I154:I155)</f>
        <v>0</v>
      </c>
      <c r="J153" s="92">
        <f t="shared" si="15"/>
        <v>18.358106995884775</v>
      </c>
    </row>
    <row r="154" spans="1:10" ht="24" customHeight="1">
      <c r="A154" s="4" t="s">
        <v>23</v>
      </c>
      <c r="B154" s="52" t="s">
        <v>84</v>
      </c>
      <c r="C154" s="55" t="s">
        <v>67</v>
      </c>
      <c r="D154" s="84">
        <f t="shared" si="13"/>
        <v>37000</v>
      </c>
      <c r="E154" s="74">
        <f>70000-33000</f>
        <v>37000</v>
      </c>
      <c r="F154" s="40"/>
      <c r="G154" s="84">
        <f t="shared" si="17"/>
        <v>0</v>
      </c>
      <c r="H154" s="74">
        <v>0</v>
      </c>
      <c r="I154" s="40"/>
      <c r="J154" s="92">
        <f t="shared" si="15"/>
        <v>0</v>
      </c>
    </row>
    <row r="155" spans="1:10" ht="19.5" customHeight="1">
      <c r="A155" s="4" t="s">
        <v>24</v>
      </c>
      <c r="B155" s="51" t="s">
        <v>39</v>
      </c>
      <c r="C155" s="59" t="s">
        <v>77</v>
      </c>
      <c r="D155" s="84">
        <f t="shared" si="13"/>
        <v>206000</v>
      </c>
      <c r="E155" s="77">
        <v>206000</v>
      </c>
      <c r="F155" s="40"/>
      <c r="G155" s="84">
        <f t="shared" si="17"/>
        <v>44610.2</v>
      </c>
      <c r="H155" s="77">
        <v>44610.2</v>
      </c>
      <c r="I155" s="40"/>
      <c r="J155" s="92">
        <f t="shared" si="15"/>
        <v>21.655436893203884</v>
      </c>
    </row>
    <row r="156" spans="1:10" ht="42" customHeight="1">
      <c r="A156" s="4"/>
      <c r="B156" s="28" t="s">
        <v>71</v>
      </c>
      <c r="C156" s="57" t="s">
        <v>217</v>
      </c>
      <c r="D156" s="85">
        <f t="shared" si="13"/>
        <v>110000</v>
      </c>
      <c r="E156" s="78">
        <f>SUM(E157:E158)</f>
        <v>110000</v>
      </c>
      <c r="F156" s="44">
        <f>SUM(F157:F158)</f>
        <v>0</v>
      </c>
      <c r="G156" s="85">
        <f t="shared" si="17"/>
        <v>0</v>
      </c>
      <c r="H156" s="78">
        <f>SUM(H157:H158)</f>
        <v>0</v>
      </c>
      <c r="I156" s="44">
        <f>SUM(I157:I158)</f>
        <v>0</v>
      </c>
      <c r="J156" s="92">
        <f t="shared" si="15"/>
        <v>0</v>
      </c>
    </row>
    <row r="157" spans="1:10" ht="17.25" customHeight="1">
      <c r="A157" s="4" t="s">
        <v>23</v>
      </c>
      <c r="B157" s="51" t="s">
        <v>84</v>
      </c>
      <c r="C157" s="59" t="s">
        <v>136</v>
      </c>
      <c r="D157" s="84">
        <f t="shared" si="13"/>
        <v>40000</v>
      </c>
      <c r="E157" s="77">
        <v>40000</v>
      </c>
      <c r="F157" s="40"/>
      <c r="G157" s="84">
        <f t="shared" si="17"/>
        <v>0</v>
      </c>
      <c r="H157" s="77">
        <v>0</v>
      </c>
      <c r="I157" s="40"/>
      <c r="J157" s="92">
        <f t="shared" si="15"/>
        <v>0</v>
      </c>
    </row>
    <row r="158" spans="1:10" ht="19.5" customHeight="1">
      <c r="A158" s="4" t="s">
        <v>24</v>
      </c>
      <c r="B158" s="51" t="s">
        <v>84</v>
      </c>
      <c r="C158" s="56" t="s">
        <v>218</v>
      </c>
      <c r="D158" s="84">
        <f>SUM(E158:F158)</f>
        <v>70000</v>
      </c>
      <c r="E158" s="77">
        <v>70000</v>
      </c>
      <c r="F158" s="40"/>
      <c r="G158" s="84">
        <f t="shared" si="17"/>
        <v>0</v>
      </c>
      <c r="H158" s="77">
        <v>0</v>
      </c>
      <c r="I158" s="40"/>
      <c r="J158" s="92">
        <f t="shared" si="15"/>
        <v>0</v>
      </c>
    </row>
    <row r="159" spans="1:10" ht="30.75" customHeight="1">
      <c r="A159" s="4"/>
      <c r="B159" s="28" t="s">
        <v>120</v>
      </c>
      <c r="C159" s="57" t="s">
        <v>159</v>
      </c>
      <c r="D159" s="85">
        <f t="shared" si="13"/>
        <v>1233866</v>
      </c>
      <c r="E159" s="78">
        <f>SUM(E160:E161)</f>
        <v>1233866</v>
      </c>
      <c r="F159" s="44">
        <f>SUM(F160:F161)</f>
        <v>0</v>
      </c>
      <c r="G159" s="85">
        <f t="shared" ref="G159:G173" si="18">SUM(H159:I159)</f>
        <v>0</v>
      </c>
      <c r="H159" s="78">
        <f>SUM(H160:H161)</f>
        <v>0</v>
      </c>
      <c r="I159" s="44">
        <f>SUM(I160:I161)</f>
        <v>0</v>
      </c>
      <c r="J159" s="92">
        <f t="shared" si="15"/>
        <v>0</v>
      </c>
    </row>
    <row r="160" spans="1:10" ht="31.5" customHeight="1">
      <c r="A160" s="4" t="s">
        <v>23</v>
      </c>
      <c r="B160" s="51" t="s">
        <v>84</v>
      </c>
      <c r="C160" s="56" t="s">
        <v>121</v>
      </c>
      <c r="D160" s="84">
        <f t="shared" si="13"/>
        <v>50000</v>
      </c>
      <c r="E160" s="77">
        <v>50000</v>
      </c>
      <c r="F160" s="43"/>
      <c r="G160" s="84">
        <f t="shared" si="18"/>
        <v>0</v>
      </c>
      <c r="H160" s="77">
        <v>0</v>
      </c>
      <c r="I160" s="43"/>
      <c r="J160" s="92">
        <f t="shared" si="15"/>
        <v>0</v>
      </c>
    </row>
    <row r="161" spans="1:10" ht="29.25" customHeight="1" thickBot="1">
      <c r="A161" s="5" t="s">
        <v>24</v>
      </c>
      <c r="B161" s="65" t="s">
        <v>84</v>
      </c>
      <c r="C161" s="66" t="s">
        <v>177</v>
      </c>
      <c r="D161" s="87">
        <f t="shared" si="13"/>
        <v>1183866</v>
      </c>
      <c r="E161" s="80">
        <v>1183866</v>
      </c>
      <c r="F161" s="67"/>
      <c r="G161" s="87">
        <f t="shared" si="18"/>
        <v>0</v>
      </c>
      <c r="H161" s="80">
        <v>0</v>
      </c>
      <c r="I161" s="67"/>
      <c r="J161" s="93">
        <f t="shared" si="15"/>
        <v>0</v>
      </c>
    </row>
    <row r="162" spans="1:10" ht="28.5" customHeight="1" thickBot="1">
      <c r="A162" s="69" t="s">
        <v>48</v>
      </c>
      <c r="B162" s="70" t="s">
        <v>49</v>
      </c>
      <c r="C162" s="71" t="s">
        <v>50</v>
      </c>
      <c r="D162" s="88">
        <f t="shared" si="13"/>
        <v>6347135.6499999994</v>
      </c>
      <c r="E162" s="72">
        <f>SUM(E163:E173)</f>
        <v>3420492.26</v>
      </c>
      <c r="F162" s="36">
        <f>SUM(F163:F173)</f>
        <v>2926643.3899999997</v>
      </c>
      <c r="G162" s="88">
        <f t="shared" si="18"/>
        <v>3658514.52</v>
      </c>
      <c r="H162" s="72">
        <f>SUM(H163:H173)</f>
        <v>1720103.93</v>
      </c>
      <c r="I162" s="36">
        <f>SUM(I163:I173)</f>
        <v>1938410.59</v>
      </c>
      <c r="J162" s="94">
        <f t="shared" si="15"/>
        <v>57.640402249792785</v>
      </c>
    </row>
    <row r="163" spans="1:10" ht="15.75" customHeight="1">
      <c r="A163" s="15"/>
      <c r="B163" s="50" t="str">
        <f>RIGHT(B174,5)</f>
        <v>60015</v>
      </c>
      <c r="C163" s="68" t="s">
        <v>51</v>
      </c>
      <c r="D163" s="83">
        <f t="shared" ref="D163:D212" si="19">SUM(E163:F163)</f>
        <v>3501968.8899999997</v>
      </c>
      <c r="E163" s="73">
        <f>E174</f>
        <v>1410000</v>
      </c>
      <c r="F163" s="37">
        <f>F174</f>
        <v>2091968.89</v>
      </c>
      <c r="G163" s="83">
        <f t="shared" si="18"/>
        <v>2476523.9300000002</v>
      </c>
      <c r="H163" s="73">
        <f>H174</f>
        <v>699934.39</v>
      </c>
      <c r="I163" s="37">
        <f>I174</f>
        <v>1776589.54</v>
      </c>
      <c r="J163" s="91">
        <f t="shared" si="15"/>
        <v>70.718044842482897</v>
      </c>
    </row>
    <row r="164" spans="1:10" ht="15.75" customHeight="1">
      <c r="A164" s="16"/>
      <c r="B164" s="51">
        <v>75020</v>
      </c>
      <c r="C164" s="56" t="s">
        <v>145</v>
      </c>
      <c r="D164" s="84">
        <f t="shared" si="19"/>
        <v>1135000</v>
      </c>
      <c r="E164" s="74">
        <f>E183</f>
        <v>393050.5</v>
      </c>
      <c r="F164" s="38">
        <f>F183</f>
        <v>741949.5</v>
      </c>
      <c r="G164" s="84">
        <f t="shared" si="18"/>
        <v>247546.37</v>
      </c>
      <c r="H164" s="74">
        <f>H183</f>
        <v>85725.32</v>
      </c>
      <c r="I164" s="38">
        <f>I183</f>
        <v>161821.04999999999</v>
      </c>
      <c r="J164" s="92">
        <f t="shared" si="15"/>
        <v>21.810252863436123</v>
      </c>
    </row>
    <row r="165" spans="1:10" ht="15.75" customHeight="1">
      <c r="A165" s="16"/>
      <c r="B165" s="51" t="str">
        <f>RIGHT(B187,5)</f>
        <v>75411</v>
      </c>
      <c r="C165" s="56" t="s">
        <v>60</v>
      </c>
      <c r="D165" s="84">
        <f t="shared" si="19"/>
        <v>63717.760000000002</v>
      </c>
      <c r="E165" s="74">
        <f>E187</f>
        <v>20717.760000000002</v>
      </c>
      <c r="F165" s="38">
        <f>F187</f>
        <v>43000</v>
      </c>
      <c r="G165" s="84">
        <f t="shared" si="18"/>
        <v>8715.6</v>
      </c>
      <c r="H165" s="74">
        <f>H187</f>
        <v>8715.6</v>
      </c>
      <c r="I165" s="38">
        <f>I187</f>
        <v>0</v>
      </c>
      <c r="J165" s="92">
        <f t="shared" si="15"/>
        <v>13.678446951054148</v>
      </c>
    </row>
    <row r="166" spans="1:10" ht="15.75" customHeight="1">
      <c r="A166" s="16"/>
      <c r="B166" s="51">
        <v>80120</v>
      </c>
      <c r="C166" s="56" t="s">
        <v>223</v>
      </c>
      <c r="D166" s="84">
        <f t="shared" si="19"/>
        <v>35000</v>
      </c>
      <c r="E166" s="74">
        <f>E191</f>
        <v>35000</v>
      </c>
      <c r="F166" s="38">
        <f>F191</f>
        <v>0</v>
      </c>
      <c r="G166" s="84">
        <f t="shared" si="18"/>
        <v>0</v>
      </c>
      <c r="H166" s="74">
        <f>H191</f>
        <v>0</v>
      </c>
      <c r="I166" s="38">
        <f>I191</f>
        <v>0</v>
      </c>
      <c r="J166" s="92">
        <f t="shared" si="15"/>
        <v>0</v>
      </c>
    </row>
    <row r="167" spans="1:10" ht="15.75" customHeight="1">
      <c r="A167" s="16"/>
      <c r="B167" s="51" t="str">
        <f>RIGHT(B193,5)</f>
        <v>80130</v>
      </c>
      <c r="C167" s="56" t="s">
        <v>52</v>
      </c>
      <c r="D167" s="84">
        <f t="shared" si="19"/>
        <v>1217750</v>
      </c>
      <c r="E167" s="74">
        <f>E193</f>
        <v>1217750</v>
      </c>
      <c r="F167" s="38">
        <f>F193</f>
        <v>0</v>
      </c>
      <c r="G167" s="84">
        <f t="shared" si="18"/>
        <v>910725.12</v>
      </c>
      <c r="H167" s="74">
        <f>H193</f>
        <v>910725.12</v>
      </c>
      <c r="I167" s="38">
        <f>I193</f>
        <v>0</v>
      </c>
      <c r="J167" s="92">
        <f t="shared" si="15"/>
        <v>74.787527817696571</v>
      </c>
    </row>
    <row r="168" spans="1:10" ht="15.75" customHeight="1">
      <c r="A168" s="16"/>
      <c r="B168" s="51" t="str">
        <f>RIGHT(B199,5)</f>
        <v>85111</v>
      </c>
      <c r="C168" s="56" t="s">
        <v>1</v>
      </c>
      <c r="D168" s="84">
        <f t="shared" si="19"/>
        <v>100000</v>
      </c>
      <c r="E168" s="74">
        <f>E199</f>
        <v>100000</v>
      </c>
      <c r="F168" s="38">
        <f>F199</f>
        <v>0</v>
      </c>
      <c r="G168" s="84">
        <f t="shared" si="18"/>
        <v>0</v>
      </c>
      <c r="H168" s="74">
        <f>H199</f>
        <v>0</v>
      </c>
      <c r="I168" s="38">
        <f>I199</f>
        <v>0</v>
      </c>
      <c r="J168" s="92">
        <f t="shared" si="15"/>
        <v>0</v>
      </c>
    </row>
    <row r="169" spans="1:10" ht="15.75" customHeight="1">
      <c r="A169" s="16"/>
      <c r="B169" s="51">
        <v>85406</v>
      </c>
      <c r="C169" s="56" t="s">
        <v>246</v>
      </c>
      <c r="D169" s="84">
        <f t="shared" si="19"/>
        <v>7500</v>
      </c>
      <c r="E169" s="74">
        <f>E201</f>
        <v>7500</v>
      </c>
      <c r="F169" s="38">
        <f>F201</f>
        <v>0</v>
      </c>
      <c r="G169" s="84">
        <f t="shared" si="18"/>
        <v>0</v>
      </c>
      <c r="H169" s="74">
        <f>H201</f>
        <v>0</v>
      </c>
      <c r="I169" s="38">
        <f>I201</f>
        <v>0</v>
      </c>
      <c r="J169" s="92">
        <f t="shared" si="15"/>
        <v>0</v>
      </c>
    </row>
    <row r="170" spans="1:10" ht="15.75" customHeight="1">
      <c r="A170" s="16"/>
      <c r="B170" s="51" t="str">
        <f>RIGHT(B203,5)</f>
        <v>90095</v>
      </c>
      <c r="C170" s="55" t="s">
        <v>250</v>
      </c>
      <c r="D170" s="84">
        <f t="shared" si="19"/>
        <v>146199</v>
      </c>
      <c r="E170" s="74">
        <f>E203</f>
        <v>96474</v>
      </c>
      <c r="F170" s="38">
        <f>F203</f>
        <v>49725</v>
      </c>
      <c r="G170" s="84">
        <f t="shared" si="18"/>
        <v>3.5</v>
      </c>
      <c r="H170" s="74">
        <f>H203</f>
        <v>3.5</v>
      </c>
      <c r="I170" s="38">
        <f>I203</f>
        <v>0</v>
      </c>
      <c r="J170" s="92">
        <f t="shared" si="15"/>
        <v>2.3939972229632214E-3</v>
      </c>
    </row>
    <row r="171" spans="1:10" ht="15.75" customHeight="1">
      <c r="A171" s="16"/>
      <c r="B171" s="51">
        <v>92116</v>
      </c>
      <c r="C171" s="56" t="s">
        <v>114</v>
      </c>
      <c r="D171" s="84">
        <f t="shared" si="19"/>
        <v>25000</v>
      </c>
      <c r="E171" s="74">
        <f>E207</f>
        <v>25000</v>
      </c>
      <c r="F171" s="38">
        <f>F207</f>
        <v>0</v>
      </c>
      <c r="G171" s="84">
        <f t="shared" si="18"/>
        <v>0</v>
      </c>
      <c r="H171" s="74">
        <f>H207</f>
        <v>0</v>
      </c>
      <c r="I171" s="38">
        <f>I207</f>
        <v>0</v>
      </c>
      <c r="J171" s="92">
        <f t="shared" si="15"/>
        <v>0</v>
      </c>
    </row>
    <row r="172" spans="1:10" ht="15.75" customHeight="1">
      <c r="A172" s="16"/>
      <c r="B172" s="51">
        <v>92118</v>
      </c>
      <c r="C172" s="56" t="s">
        <v>211</v>
      </c>
      <c r="D172" s="84">
        <f t="shared" si="19"/>
        <v>15000</v>
      </c>
      <c r="E172" s="74">
        <f>E209</f>
        <v>15000</v>
      </c>
      <c r="F172" s="38">
        <f>F209</f>
        <v>0</v>
      </c>
      <c r="G172" s="84">
        <f t="shared" si="18"/>
        <v>15000</v>
      </c>
      <c r="H172" s="74">
        <f>H209</f>
        <v>15000</v>
      </c>
      <c r="I172" s="38">
        <f>I209</f>
        <v>0</v>
      </c>
      <c r="J172" s="92">
        <f t="shared" si="15"/>
        <v>100</v>
      </c>
    </row>
    <row r="173" spans="1:10" ht="15.75" customHeight="1">
      <c r="A173" s="16"/>
      <c r="B173" s="51" t="str">
        <f>RIGHT(B211,5)</f>
        <v>92195</v>
      </c>
      <c r="C173" s="56" t="s">
        <v>98</v>
      </c>
      <c r="D173" s="84">
        <f t="shared" si="19"/>
        <v>100000</v>
      </c>
      <c r="E173" s="74">
        <f>E211</f>
        <v>100000</v>
      </c>
      <c r="F173" s="38">
        <f>F211</f>
        <v>0</v>
      </c>
      <c r="G173" s="84">
        <f t="shared" si="18"/>
        <v>0</v>
      </c>
      <c r="H173" s="74">
        <f>H211</f>
        <v>0</v>
      </c>
      <c r="I173" s="38">
        <f>I211</f>
        <v>0</v>
      </c>
      <c r="J173" s="92">
        <f t="shared" si="15"/>
        <v>0</v>
      </c>
    </row>
    <row r="174" spans="1:10" ht="26.25" customHeight="1">
      <c r="A174" s="3"/>
      <c r="B174" s="28" t="s">
        <v>53</v>
      </c>
      <c r="C174" s="57" t="s">
        <v>54</v>
      </c>
      <c r="D174" s="85">
        <f>SUM(E174:F174)</f>
        <v>3501968.8899999997</v>
      </c>
      <c r="E174" s="76">
        <f>SUM(E175:E178)+E182</f>
        <v>1410000</v>
      </c>
      <c r="F174" s="41">
        <f>SUM(F175:F178)+F182</f>
        <v>2091968.89</v>
      </c>
      <c r="G174" s="85">
        <f>SUM(H174:I174)</f>
        <v>2476523.9300000002</v>
      </c>
      <c r="H174" s="76">
        <f>SUM(H175:H178)+H182</f>
        <v>699934.39</v>
      </c>
      <c r="I174" s="41">
        <f>SUM(I175:I178)+I182</f>
        <v>1776589.54</v>
      </c>
      <c r="J174" s="92">
        <f t="shared" si="15"/>
        <v>70.718044842482897</v>
      </c>
    </row>
    <row r="175" spans="1:10" ht="23.25" customHeight="1">
      <c r="A175" s="6" t="s">
        <v>23</v>
      </c>
      <c r="B175" s="52" t="s">
        <v>39</v>
      </c>
      <c r="C175" s="56" t="s">
        <v>141</v>
      </c>
      <c r="D175" s="84">
        <f t="shared" si="19"/>
        <v>10000</v>
      </c>
      <c r="E175" s="77">
        <v>10000</v>
      </c>
      <c r="F175" s="40"/>
      <c r="G175" s="84">
        <f t="shared" ref="G175:G180" si="20">SUM(H175:I175)</f>
        <v>0</v>
      </c>
      <c r="H175" s="77">
        <v>0</v>
      </c>
      <c r="I175" s="40"/>
      <c r="J175" s="92">
        <f t="shared" si="15"/>
        <v>0</v>
      </c>
    </row>
    <row r="176" spans="1:10" ht="21" customHeight="1">
      <c r="A176" s="6" t="s">
        <v>24</v>
      </c>
      <c r="B176" s="52" t="s">
        <v>84</v>
      </c>
      <c r="C176" s="56" t="s">
        <v>100</v>
      </c>
      <c r="D176" s="84">
        <f t="shared" si="19"/>
        <v>0</v>
      </c>
      <c r="E176" s="77">
        <v>0</v>
      </c>
      <c r="F176" s="40"/>
      <c r="G176" s="84">
        <f t="shared" si="20"/>
        <v>0</v>
      </c>
      <c r="H176" s="77">
        <v>0</v>
      </c>
      <c r="I176" s="40"/>
      <c r="J176" s="92"/>
    </row>
    <row r="177" spans="1:10" ht="22.5" customHeight="1">
      <c r="A177" s="6" t="s">
        <v>25</v>
      </c>
      <c r="B177" s="52" t="s">
        <v>84</v>
      </c>
      <c r="C177" s="56" t="s">
        <v>178</v>
      </c>
      <c r="D177" s="84">
        <f t="shared" si="19"/>
        <v>200000</v>
      </c>
      <c r="E177" s="77">
        <v>200000</v>
      </c>
      <c r="F177" s="40"/>
      <c r="G177" s="84">
        <f t="shared" si="20"/>
        <v>187540.05</v>
      </c>
      <c r="H177" s="77">
        <v>187540.05</v>
      </c>
      <c r="I177" s="40"/>
      <c r="J177" s="92">
        <f t="shared" si="15"/>
        <v>93.77002499999999</v>
      </c>
    </row>
    <row r="178" spans="1:10" ht="20.25" customHeight="1">
      <c r="A178" s="6" t="s">
        <v>27</v>
      </c>
      <c r="B178" s="52" t="s">
        <v>84</v>
      </c>
      <c r="C178" s="56" t="s">
        <v>206</v>
      </c>
      <c r="D178" s="84">
        <f t="shared" si="19"/>
        <v>20000</v>
      </c>
      <c r="E178" s="77">
        <v>20000</v>
      </c>
      <c r="F178" s="40"/>
      <c r="G178" s="84">
        <f t="shared" si="20"/>
        <v>0</v>
      </c>
      <c r="H178" s="77">
        <v>0</v>
      </c>
      <c r="I178" s="40"/>
      <c r="J178" s="92">
        <f t="shared" si="15"/>
        <v>0</v>
      </c>
    </row>
    <row r="179" spans="1:10" ht="18.75" customHeight="1">
      <c r="A179" s="111" t="s">
        <v>28</v>
      </c>
      <c r="B179" s="52" t="s">
        <v>84</v>
      </c>
      <c r="C179" s="114" t="s">
        <v>125</v>
      </c>
      <c r="D179" s="84">
        <f>SUM(E179:F179)</f>
        <v>599747</v>
      </c>
      <c r="E179" s="77">
        <v>599747</v>
      </c>
      <c r="F179" s="40"/>
      <c r="G179" s="84">
        <f>SUM(H179:I179)</f>
        <v>20875.45</v>
      </c>
      <c r="H179" s="77">
        <v>20875.45</v>
      </c>
      <c r="I179" s="40"/>
      <c r="J179" s="92">
        <f t="shared" si="15"/>
        <v>3.4807093657825714</v>
      </c>
    </row>
    <row r="180" spans="1:10" ht="18.75" customHeight="1">
      <c r="A180" s="112"/>
      <c r="B180" s="52" t="s">
        <v>119</v>
      </c>
      <c r="C180" s="114"/>
      <c r="D180" s="84">
        <f t="shared" si="19"/>
        <v>2091968.89</v>
      </c>
      <c r="E180" s="77"/>
      <c r="F180" s="43">
        <v>2091968.89</v>
      </c>
      <c r="G180" s="84">
        <f t="shared" si="20"/>
        <v>1776589.54</v>
      </c>
      <c r="H180" s="77"/>
      <c r="I180" s="43">
        <v>1776589.54</v>
      </c>
      <c r="J180" s="92">
        <f t="shared" si="15"/>
        <v>84.924281068061205</v>
      </c>
    </row>
    <row r="181" spans="1:10" ht="18" customHeight="1">
      <c r="A181" s="112"/>
      <c r="B181" s="52" t="s">
        <v>68</v>
      </c>
      <c r="C181" s="114"/>
      <c r="D181" s="84">
        <f>SUM(E181:F181)</f>
        <v>580253</v>
      </c>
      <c r="E181" s="77">
        <v>580253</v>
      </c>
      <c r="F181" s="40"/>
      <c r="G181" s="84">
        <f>SUM(H181:I181)</f>
        <v>491518.89</v>
      </c>
      <c r="H181" s="77">
        <v>491518.89</v>
      </c>
      <c r="I181" s="40"/>
      <c r="J181" s="92">
        <f t="shared" si="15"/>
        <v>84.707686130015702</v>
      </c>
    </row>
    <row r="182" spans="1:10" ht="16.5" customHeight="1">
      <c r="A182" s="113"/>
      <c r="B182" s="52" t="s">
        <v>92</v>
      </c>
      <c r="C182" s="115"/>
      <c r="D182" s="85">
        <f t="shared" ref="D182:I182" si="21">SUM(D179:D181)</f>
        <v>3271968.8899999997</v>
      </c>
      <c r="E182" s="32">
        <f t="shared" si="21"/>
        <v>1180000</v>
      </c>
      <c r="F182" s="45">
        <f t="shared" si="21"/>
        <v>2091968.89</v>
      </c>
      <c r="G182" s="85">
        <f t="shared" si="21"/>
        <v>2288983.88</v>
      </c>
      <c r="H182" s="32">
        <f t="shared" si="21"/>
        <v>512394.34</v>
      </c>
      <c r="I182" s="45">
        <f t="shared" si="21"/>
        <v>1776589.54</v>
      </c>
      <c r="J182" s="92">
        <f t="shared" si="15"/>
        <v>69.95738519995524</v>
      </c>
    </row>
    <row r="183" spans="1:10" ht="28.5" customHeight="1">
      <c r="A183" s="14"/>
      <c r="B183" s="28" t="s">
        <v>144</v>
      </c>
      <c r="C183" s="58" t="s">
        <v>110</v>
      </c>
      <c r="D183" s="85">
        <f t="shared" si="19"/>
        <v>1135000</v>
      </c>
      <c r="E183" s="78">
        <f>SUM(E186)</f>
        <v>393050.5</v>
      </c>
      <c r="F183" s="44">
        <f>SUM(F186)</f>
        <v>741949.5</v>
      </c>
      <c r="G183" s="85">
        <f t="shared" ref="G183:G190" si="22">SUM(H183:I183)</f>
        <v>247546.37</v>
      </c>
      <c r="H183" s="78">
        <f>SUM(H186)</f>
        <v>85725.32</v>
      </c>
      <c r="I183" s="44">
        <f>SUM(I186)</f>
        <v>161821.04999999999</v>
      </c>
      <c r="J183" s="92">
        <f t="shared" si="15"/>
        <v>21.810252863436123</v>
      </c>
    </row>
    <row r="184" spans="1:10" ht="14.25" customHeight="1">
      <c r="A184" s="117" t="s">
        <v>23</v>
      </c>
      <c r="B184" s="51" t="s">
        <v>119</v>
      </c>
      <c r="C184" s="114" t="s">
        <v>109</v>
      </c>
      <c r="D184" s="84">
        <f t="shared" si="19"/>
        <v>741949.5</v>
      </c>
      <c r="E184" s="77"/>
      <c r="F184" s="43">
        <f>742000-50.5</f>
        <v>741949.5</v>
      </c>
      <c r="G184" s="84">
        <f t="shared" si="22"/>
        <v>161821.04999999999</v>
      </c>
      <c r="H184" s="77"/>
      <c r="I184" s="43">
        <v>161821.04999999999</v>
      </c>
      <c r="J184" s="92">
        <f t="shared" si="15"/>
        <v>21.810251236775546</v>
      </c>
    </row>
    <row r="185" spans="1:10" ht="13.5" customHeight="1">
      <c r="A185" s="117"/>
      <c r="B185" s="51" t="s">
        <v>68</v>
      </c>
      <c r="C185" s="114"/>
      <c r="D185" s="84">
        <f>SUM(E185:F185)</f>
        <v>393050.5</v>
      </c>
      <c r="E185" s="77">
        <f>393000+50.5</f>
        <v>393050.5</v>
      </c>
      <c r="F185" s="43"/>
      <c r="G185" s="84">
        <f>SUM(H185:I185)</f>
        <v>85725.32</v>
      </c>
      <c r="H185" s="77">
        <v>85725.32</v>
      </c>
      <c r="I185" s="43"/>
      <c r="J185" s="92">
        <f t="shared" si="15"/>
        <v>21.810255934033922</v>
      </c>
    </row>
    <row r="186" spans="1:10" ht="13.5" customHeight="1">
      <c r="A186" s="117"/>
      <c r="B186" s="53" t="s">
        <v>92</v>
      </c>
      <c r="C186" s="115"/>
      <c r="D186" s="85">
        <f t="shared" si="19"/>
        <v>1135000</v>
      </c>
      <c r="E186" s="78">
        <f>SUM(E184:E185)</f>
        <v>393050.5</v>
      </c>
      <c r="F186" s="44">
        <f>SUM(F184:F185)</f>
        <v>741949.5</v>
      </c>
      <c r="G186" s="85">
        <f t="shared" si="22"/>
        <v>247546.37</v>
      </c>
      <c r="H186" s="78">
        <f>SUM(H184:H185)</f>
        <v>85725.32</v>
      </c>
      <c r="I186" s="44">
        <f>SUM(I184:I185)</f>
        <v>161821.04999999999</v>
      </c>
      <c r="J186" s="92">
        <f t="shared" si="15"/>
        <v>21.810252863436123</v>
      </c>
    </row>
    <row r="187" spans="1:10" ht="30" customHeight="1">
      <c r="A187" s="6"/>
      <c r="B187" s="28" t="s">
        <v>58</v>
      </c>
      <c r="C187" s="58" t="s">
        <v>59</v>
      </c>
      <c r="D187" s="85">
        <f t="shared" si="19"/>
        <v>63717.760000000002</v>
      </c>
      <c r="E187" s="75">
        <f>SUM(E188:E190)</f>
        <v>20717.760000000002</v>
      </c>
      <c r="F187" s="39">
        <f>SUM(F188:F190)</f>
        <v>43000</v>
      </c>
      <c r="G187" s="85">
        <f t="shared" si="22"/>
        <v>8715.6</v>
      </c>
      <c r="H187" s="75">
        <f>SUM(H188:H190)</f>
        <v>8715.6</v>
      </c>
      <c r="I187" s="39">
        <f>SUM(I188:I190)</f>
        <v>0</v>
      </c>
      <c r="J187" s="92">
        <f t="shared" si="15"/>
        <v>13.678446951054148</v>
      </c>
    </row>
    <row r="188" spans="1:10" ht="36" customHeight="1">
      <c r="A188" s="6" t="s">
        <v>23</v>
      </c>
      <c r="B188" s="52" t="s">
        <v>93</v>
      </c>
      <c r="C188" s="56" t="s">
        <v>149</v>
      </c>
      <c r="D188" s="86">
        <f t="shared" si="19"/>
        <v>13000</v>
      </c>
      <c r="E188" s="77"/>
      <c r="F188" s="47">
        <v>13000</v>
      </c>
      <c r="G188" s="86">
        <f t="shared" si="22"/>
        <v>0</v>
      </c>
      <c r="H188" s="77">
        <v>0</v>
      </c>
      <c r="I188" s="47">
        <v>0</v>
      </c>
      <c r="J188" s="92">
        <f t="shared" si="15"/>
        <v>0</v>
      </c>
    </row>
    <row r="189" spans="1:10" ht="20.25" customHeight="1">
      <c r="A189" s="6" t="s">
        <v>24</v>
      </c>
      <c r="B189" s="52" t="s">
        <v>93</v>
      </c>
      <c r="C189" s="56" t="s">
        <v>207</v>
      </c>
      <c r="D189" s="86">
        <f t="shared" si="19"/>
        <v>8717.76</v>
      </c>
      <c r="E189" s="77">
        <v>8717.76</v>
      </c>
      <c r="F189" s="47"/>
      <c r="G189" s="86">
        <f t="shared" si="22"/>
        <v>8715.6</v>
      </c>
      <c r="H189" s="77">
        <v>8715.6</v>
      </c>
      <c r="I189" s="47"/>
      <c r="J189" s="92">
        <f t="shared" si="15"/>
        <v>99.975222993062445</v>
      </c>
    </row>
    <row r="190" spans="1:10" ht="22.5" customHeight="1">
      <c r="A190" s="6" t="s">
        <v>25</v>
      </c>
      <c r="B190" s="52" t="s">
        <v>93</v>
      </c>
      <c r="C190" s="56" t="s">
        <v>213</v>
      </c>
      <c r="D190" s="86">
        <f t="shared" si="19"/>
        <v>42000</v>
      </c>
      <c r="E190" s="77">
        <v>12000</v>
      </c>
      <c r="F190" s="47">
        <v>30000</v>
      </c>
      <c r="G190" s="86">
        <f t="shared" si="22"/>
        <v>0</v>
      </c>
      <c r="H190" s="77">
        <v>0</v>
      </c>
      <c r="I190" s="47">
        <v>0</v>
      </c>
      <c r="J190" s="92">
        <f t="shared" si="15"/>
        <v>0</v>
      </c>
    </row>
    <row r="191" spans="1:10" ht="22.5" customHeight="1">
      <c r="A191" s="6"/>
      <c r="B191" s="28" t="s">
        <v>220</v>
      </c>
      <c r="C191" s="58" t="s">
        <v>221</v>
      </c>
      <c r="D191" s="85">
        <f>SUM(E191:F191)</f>
        <v>35000</v>
      </c>
      <c r="E191" s="32">
        <f>SUM(E192)</f>
        <v>35000</v>
      </c>
      <c r="F191" s="45"/>
      <c r="G191" s="85">
        <f>SUM(H191:I191)</f>
        <v>0</v>
      </c>
      <c r="H191" s="32">
        <f>SUM(H192)</f>
        <v>0</v>
      </c>
      <c r="I191" s="45"/>
      <c r="J191" s="92">
        <f t="shared" si="15"/>
        <v>0</v>
      </c>
    </row>
    <row r="192" spans="1:10" ht="15.75" customHeight="1">
      <c r="A192" s="6"/>
      <c r="B192" s="52" t="s">
        <v>39</v>
      </c>
      <c r="C192" s="56" t="s">
        <v>222</v>
      </c>
      <c r="D192" s="86">
        <f>SUM(E192:F192)</f>
        <v>35000</v>
      </c>
      <c r="E192" s="77">
        <v>35000</v>
      </c>
      <c r="F192" s="47"/>
      <c r="G192" s="86">
        <f>SUM(H192:I192)</f>
        <v>0</v>
      </c>
      <c r="H192" s="77">
        <v>0</v>
      </c>
      <c r="I192" s="47"/>
      <c r="J192" s="92">
        <f t="shared" si="15"/>
        <v>0</v>
      </c>
    </row>
    <row r="193" spans="1:10" ht="25.5" customHeight="1">
      <c r="A193" s="4"/>
      <c r="B193" s="28" t="s">
        <v>56</v>
      </c>
      <c r="C193" s="57" t="s">
        <v>160</v>
      </c>
      <c r="D193" s="85">
        <f t="shared" si="19"/>
        <v>1217750</v>
      </c>
      <c r="E193" s="75">
        <f>SUM(E194:E198)</f>
        <v>1217750</v>
      </c>
      <c r="F193" s="39">
        <f>SUM(F194:F196)</f>
        <v>0</v>
      </c>
      <c r="G193" s="85">
        <f t="shared" ref="G193:G200" si="23">SUM(H193:I193)</f>
        <v>910725.12</v>
      </c>
      <c r="H193" s="75">
        <f>SUM(H194:H198)</f>
        <v>910725.12</v>
      </c>
      <c r="I193" s="39">
        <f>SUM(I194:I196)</f>
        <v>0</v>
      </c>
      <c r="J193" s="92">
        <f t="shared" si="15"/>
        <v>74.787527817696571</v>
      </c>
    </row>
    <row r="194" spans="1:10" ht="19.5" customHeight="1">
      <c r="A194" s="4" t="s">
        <v>23</v>
      </c>
      <c r="B194" s="51" t="s">
        <v>26</v>
      </c>
      <c r="C194" s="56" t="s">
        <v>162</v>
      </c>
      <c r="D194" s="84">
        <f t="shared" si="19"/>
        <v>20000</v>
      </c>
      <c r="E194" s="77">
        <v>20000</v>
      </c>
      <c r="F194" s="40"/>
      <c r="G194" s="84">
        <f t="shared" si="23"/>
        <v>0</v>
      </c>
      <c r="H194" s="77">
        <v>0</v>
      </c>
      <c r="I194" s="40"/>
      <c r="J194" s="92">
        <f t="shared" si="15"/>
        <v>0</v>
      </c>
    </row>
    <row r="195" spans="1:10" ht="37.5" customHeight="1">
      <c r="A195" s="4" t="s">
        <v>24</v>
      </c>
      <c r="B195" s="52" t="s">
        <v>84</v>
      </c>
      <c r="C195" s="56" t="s">
        <v>142</v>
      </c>
      <c r="D195" s="84">
        <f t="shared" si="19"/>
        <v>1125000</v>
      </c>
      <c r="E195" s="77">
        <v>1125000</v>
      </c>
      <c r="F195" s="40"/>
      <c r="G195" s="84">
        <f t="shared" si="23"/>
        <v>879975.12</v>
      </c>
      <c r="H195" s="77">
        <v>879975.12</v>
      </c>
      <c r="I195" s="40"/>
      <c r="J195" s="92">
        <f t="shared" si="15"/>
        <v>78.220010666666667</v>
      </c>
    </row>
    <row r="196" spans="1:10" ht="31.5" customHeight="1">
      <c r="A196" s="4" t="s">
        <v>25</v>
      </c>
      <c r="B196" s="52" t="s">
        <v>84</v>
      </c>
      <c r="C196" s="56" t="s">
        <v>224</v>
      </c>
      <c r="D196" s="84">
        <f t="shared" si="19"/>
        <v>30750</v>
      </c>
      <c r="E196" s="77">
        <v>30750</v>
      </c>
      <c r="F196" s="40"/>
      <c r="G196" s="84">
        <f t="shared" si="23"/>
        <v>30750</v>
      </c>
      <c r="H196" s="77">
        <v>30750</v>
      </c>
      <c r="I196" s="40"/>
      <c r="J196" s="92">
        <f t="shared" si="15"/>
        <v>100</v>
      </c>
    </row>
    <row r="197" spans="1:10" ht="31.5" customHeight="1">
      <c r="A197" s="4" t="s">
        <v>27</v>
      </c>
      <c r="B197" s="52" t="s">
        <v>93</v>
      </c>
      <c r="C197" s="56" t="s">
        <v>247</v>
      </c>
      <c r="D197" s="84">
        <f t="shared" si="19"/>
        <v>12000</v>
      </c>
      <c r="E197" s="77">
        <v>12000</v>
      </c>
      <c r="F197" s="40"/>
      <c r="G197" s="84">
        <f t="shared" si="23"/>
        <v>0</v>
      </c>
      <c r="H197" s="77">
        <v>0</v>
      </c>
      <c r="I197" s="40"/>
      <c r="J197" s="92">
        <f t="shared" si="15"/>
        <v>0</v>
      </c>
    </row>
    <row r="198" spans="1:10" ht="31.5" customHeight="1">
      <c r="A198" s="4" t="s">
        <v>28</v>
      </c>
      <c r="B198" s="52" t="s">
        <v>84</v>
      </c>
      <c r="C198" s="56" t="s">
        <v>243</v>
      </c>
      <c r="D198" s="84">
        <f t="shared" si="19"/>
        <v>30000</v>
      </c>
      <c r="E198" s="77">
        <v>30000</v>
      </c>
      <c r="F198" s="40"/>
      <c r="G198" s="84">
        <f t="shared" si="23"/>
        <v>0</v>
      </c>
      <c r="H198" s="77">
        <v>0</v>
      </c>
      <c r="I198" s="40"/>
      <c r="J198" s="92">
        <f t="shared" si="15"/>
        <v>0</v>
      </c>
    </row>
    <row r="199" spans="1:10" ht="27" customHeight="1">
      <c r="A199" s="4"/>
      <c r="B199" s="28" t="s">
        <v>62</v>
      </c>
      <c r="C199" s="57" t="s">
        <v>80</v>
      </c>
      <c r="D199" s="85">
        <f t="shared" si="19"/>
        <v>100000</v>
      </c>
      <c r="E199" s="75">
        <f>SUM(E200:E200)</f>
        <v>100000</v>
      </c>
      <c r="F199" s="40"/>
      <c r="G199" s="85">
        <f t="shared" si="23"/>
        <v>0</v>
      </c>
      <c r="H199" s="75">
        <f>SUM(H200:H200)</f>
        <v>0</v>
      </c>
      <c r="I199" s="40"/>
      <c r="J199" s="92">
        <f t="shared" si="15"/>
        <v>0</v>
      </c>
    </row>
    <row r="200" spans="1:10" ht="24" customHeight="1">
      <c r="A200" s="4" t="s">
        <v>23</v>
      </c>
      <c r="B200" s="51" t="s">
        <v>41</v>
      </c>
      <c r="C200" s="60" t="s">
        <v>63</v>
      </c>
      <c r="D200" s="84">
        <f t="shared" si="19"/>
        <v>100000</v>
      </c>
      <c r="E200" s="77">
        <v>100000</v>
      </c>
      <c r="F200" s="40"/>
      <c r="G200" s="84">
        <f t="shared" si="23"/>
        <v>0</v>
      </c>
      <c r="H200" s="77"/>
      <c r="I200" s="40"/>
      <c r="J200" s="92">
        <f t="shared" ref="J200:J212" si="24">G200/D200*100</f>
        <v>0</v>
      </c>
    </row>
    <row r="201" spans="1:10" ht="24" customHeight="1">
      <c r="A201" s="4"/>
      <c r="B201" s="28" t="s">
        <v>259</v>
      </c>
      <c r="C201" s="61" t="s">
        <v>244</v>
      </c>
      <c r="D201" s="85">
        <f>SUM(E201:F201)</f>
        <v>7500</v>
      </c>
      <c r="E201" s="78">
        <f>SUM(E202)</f>
        <v>7500</v>
      </c>
      <c r="F201" s="44">
        <f>SUM(F202)</f>
        <v>0</v>
      </c>
      <c r="G201" s="85">
        <f>SUM(H201:I201)</f>
        <v>0</v>
      </c>
      <c r="H201" s="78">
        <f>SUM(H202)</f>
        <v>0</v>
      </c>
      <c r="I201" s="44">
        <f>SUM(I202)</f>
        <v>0</v>
      </c>
      <c r="J201" s="92">
        <f t="shared" si="24"/>
        <v>0</v>
      </c>
    </row>
    <row r="202" spans="1:10" ht="27.75" customHeight="1">
      <c r="A202" s="4" t="s">
        <v>23</v>
      </c>
      <c r="B202" s="51" t="s">
        <v>93</v>
      </c>
      <c r="C202" s="60" t="s">
        <v>245</v>
      </c>
      <c r="D202" s="84">
        <f>SUM(E202:F202)</f>
        <v>7500</v>
      </c>
      <c r="E202" s="77">
        <v>7500</v>
      </c>
      <c r="F202" s="40"/>
      <c r="G202" s="84">
        <f>SUM(H202:I202)</f>
        <v>0</v>
      </c>
      <c r="H202" s="77">
        <v>0</v>
      </c>
      <c r="I202" s="40"/>
      <c r="J202" s="92">
        <f t="shared" si="24"/>
        <v>0</v>
      </c>
    </row>
    <row r="203" spans="1:10" ht="29.25" customHeight="1">
      <c r="A203" s="3"/>
      <c r="B203" s="28" t="s">
        <v>38</v>
      </c>
      <c r="C203" s="57" t="s">
        <v>91</v>
      </c>
      <c r="D203" s="85">
        <f t="shared" si="19"/>
        <v>146199</v>
      </c>
      <c r="E203" s="75">
        <f>SUM(E204:E206)</f>
        <v>96474</v>
      </c>
      <c r="F203" s="39">
        <f>SUM(F204:F206)</f>
        <v>49725</v>
      </c>
      <c r="G203" s="85">
        <f t="shared" ref="G203:G208" si="25">SUM(H203:I203)</f>
        <v>3.5</v>
      </c>
      <c r="H203" s="75">
        <f>SUM(H204:H206)</f>
        <v>3.5</v>
      </c>
      <c r="I203" s="39">
        <f>SUM(I204:I206)</f>
        <v>0</v>
      </c>
      <c r="J203" s="92">
        <f t="shared" si="24"/>
        <v>2.3939972229632214E-3</v>
      </c>
    </row>
    <row r="204" spans="1:10" ht="27.75" customHeight="1">
      <c r="A204" s="21" t="s">
        <v>23</v>
      </c>
      <c r="B204" s="52" t="s">
        <v>84</v>
      </c>
      <c r="C204" s="56" t="s">
        <v>143</v>
      </c>
      <c r="D204" s="86">
        <f t="shared" si="19"/>
        <v>16988</v>
      </c>
      <c r="E204" s="79">
        <v>16988</v>
      </c>
      <c r="F204" s="43"/>
      <c r="G204" s="86">
        <f t="shared" si="25"/>
        <v>0</v>
      </c>
      <c r="H204" s="79">
        <v>0</v>
      </c>
      <c r="I204" s="43"/>
      <c r="J204" s="92">
        <f t="shared" si="24"/>
        <v>0</v>
      </c>
    </row>
    <row r="205" spans="1:10" ht="29.25" customHeight="1">
      <c r="A205" s="21" t="s">
        <v>24</v>
      </c>
      <c r="B205" s="52" t="s">
        <v>84</v>
      </c>
      <c r="C205" s="56" t="s">
        <v>179</v>
      </c>
      <c r="D205" s="86">
        <f t="shared" si="19"/>
        <v>70211</v>
      </c>
      <c r="E205" s="79">
        <v>20486</v>
      </c>
      <c r="F205" s="43">
        <v>49725</v>
      </c>
      <c r="G205" s="86">
        <f t="shared" si="25"/>
        <v>3.5</v>
      </c>
      <c r="H205" s="79">
        <v>3.5</v>
      </c>
      <c r="I205" s="43"/>
      <c r="J205" s="92">
        <f t="shared" si="24"/>
        <v>4.9849738644941674E-3</v>
      </c>
    </row>
    <row r="206" spans="1:10" ht="38.25" customHeight="1">
      <c r="A206" s="21" t="s">
        <v>25</v>
      </c>
      <c r="B206" s="52" t="s">
        <v>84</v>
      </c>
      <c r="C206" s="56" t="s">
        <v>225</v>
      </c>
      <c r="D206" s="86">
        <f t="shared" si="19"/>
        <v>59000</v>
      </c>
      <c r="E206" s="79">
        <v>59000</v>
      </c>
      <c r="F206" s="43"/>
      <c r="G206" s="86">
        <f t="shared" si="25"/>
        <v>0</v>
      </c>
      <c r="H206" s="79">
        <v>0</v>
      </c>
      <c r="I206" s="43"/>
      <c r="J206" s="92">
        <f t="shared" si="24"/>
        <v>0</v>
      </c>
    </row>
    <row r="207" spans="1:10" ht="23.25" customHeight="1">
      <c r="A207" s="3"/>
      <c r="B207" s="28" t="s">
        <v>113</v>
      </c>
      <c r="C207" s="58" t="s">
        <v>118</v>
      </c>
      <c r="D207" s="85">
        <f t="shared" si="19"/>
        <v>25000</v>
      </c>
      <c r="E207" s="76">
        <f>SUM(E208)</f>
        <v>25000</v>
      </c>
      <c r="F207" s="40"/>
      <c r="G207" s="85">
        <f t="shared" si="25"/>
        <v>0</v>
      </c>
      <c r="H207" s="76">
        <f>SUM(H208)</f>
        <v>0</v>
      </c>
      <c r="I207" s="40"/>
      <c r="J207" s="92">
        <f t="shared" si="24"/>
        <v>0</v>
      </c>
    </row>
    <row r="208" spans="1:10" ht="24.75" customHeight="1">
      <c r="A208" s="4" t="s">
        <v>23</v>
      </c>
      <c r="B208" s="51" t="s">
        <v>96</v>
      </c>
      <c r="C208" s="56" t="s">
        <v>146</v>
      </c>
      <c r="D208" s="84">
        <f t="shared" si="19"/>
        <v>25000</v>
      </c>
      <c r="E208" s="79">
        <v>25000</v>
      </c>
      <c r="F208" s="40"/>
      <c r="G208" s="84">
        <f t="shared" si="25"/>
        <v>0</v>
      </c>
      <c r="H208" s="79">
        <v>0</v>
      </c>
      <c r="I208" s="40"/>
      <c r="J208" s="92">
        <f t="shared" si="24"/>
        <v>0</v>
      </c>
    </row>
    <row r="209" spans="1:10" ht="24.75" customHeight="1">
      <c r="A209" s="4"/>
      <c r="B209" s="28" t="s">
        <v>208</v>
      </c>
      <c r="C209" s="58" t="s">
        <v>209</v>
      </c>
      <c r="D209" s="85">
        <f>SUM(E209:F209)</f>
        <v>15000</v>
      </c>
      <c r="E209" s="76">
        <f>E210</f>
        <v>15000</v>
      </c>
      <c r="F209" s="41">
        <f>F210</f>
        <v>0</v>
      </c>
      <c r="G209" s="85">
        <f>SUM(H209:I209)</f>
        <v>15000</v>
      </c>
      <c r="H209" s="76">
        <f>H210</f>
        <v>15000</v>
      </c>
      <c r="I209" s="41">
        <f>I210</f>
        <v>0</v>
      </c>
      <c r="J209" s="92">
        <f t="shared" si="24"/>
        <v>100</v>
      </c>
    </row>
    <row r="210" spans="1:10" ht="24.75" customHeight="1">
      <c r="A210" s="4" t="s">
        <v>23</v>
      </c>
      <c r="B210" s="51" t="s">
        <v>93</v>
      </c>
      <c r="C210" s="56" t="s">
        <v>210</v>
      </c>
      <c r="D210" s="84">
        <f>SUM(E210:F210)</f>
        <v>15000</v>
      </c>
      <c r="E210" s="79">
        <v>15000</v>
      </c>
      <c r="F210" s="40"/>
      <c r="G210" s="84">
        <f>SUM(H210:I210)</f>
        <v>15000</v>
      </c>
      <c r="H210" s="79">
        <v>15000</v>
      </c>
      <c r="I210" s="40"/>
      <c r="J210" s="92">
        <f t="shared" si="24"/>
        <v>100</v>
      </c>
    </row>
    <row r="211" spans="1:10" ht="24.75" customHeight="1">
      <c r="A211" s="4"/>
      <c r="B211" s="28" t="s">
        <v>57</v>
      </c>
      <c r="C211" s="57" t="s">
        <v>161</v>
      </c>
      <c r="D211" s="85">
        <f t="shared" si="19"/>
        <v>100000</v>
      </c>
      <c r="E211" s="75">
        <f>SUM(E212)</f>
        <v>100000</v>
      </c>
      <c r="F211" s="40"/>
      <c r="G211" s="85">
        <f>SUM(H211:I211)</f>
        <v>0</v>
      </c>
      <c r="H211" s="75">
        <f>SUM(H212)</f>
        <v>0</v>
      </c>
      <c r="I211" s="40"/>
      <c r="J211" s="92">
        <f t="shared" si="24"/>
        <v>0</v>
      </c>
    </row>
    <row r="212" spans="1:10" ht="24" customHeight="1">
      <c r="A212" s="4" t="s">
        <v>23</v>
      </c>
      <c r="B212" s="51" t="s">
        <v>26</v>
      </c>
      <c r="C212" s="56" t="s">
        <v>3</v>
      </c>
      <c r="D212" s="84">
        <f t="shared" si="19"/>
        <v>100000</v>
      </c>
      <c r="E212" s="74">
        <v>100000</v>
      </c>
      <c r="F212" s="40"/>
      <c r="G212" s="84">
        <f>SUM(H212:I212)</f>
        <v>0</v>
      </c>
      <c r="H212" s="74"/>
      <c r="I212" s="40"/>
      <c r="J212" s="92">
        <f t="shared" si="24"/>
        <v>0</v>
      </c>
    </row>
    <row r="213" spans="1:10" ht="11.25" customHeight="1"/>
    <row r="214" spans="1:10" ht="21.75" customHeight="1"/>
    <row r="226" spans="2:58" s="19" customFormat="1">
      <c r="B226" s="8"/>
      <c r="C226" s="20"/>
      <c r="F226" s="23"/>
      <c r="I226" s="23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18"/>
      <c r="W226" s="18"/>
      <c r="X226" s="18"/>
      <c r="Y226" s="18"/>
      <c r="Z226" s="18"/>
      <c r="AA226" s="18"/>
      <c r="AB226" s="18"/>
      <c r="AC226" s="18"/>
      <c r="AD226" s="18"/>
      <c r="AE226" s="18"/>
      <c r="AF226" s="18"/>
      <c r="AG226" s="18"/>
      <c r="AH226" s="18"/>
      <c r="AI226" s="18"/>
      <c r="AJ226" s="18"/>
      <c r="AK226" s="18"/>
      <c r="AL226" s="18"/>
      <c r="AM226" s="18"/>
      <c r="AN226" s="18"/>
      <c r="AO226" s="18"/>
      <c r="AP226" s="18"/>
      <c r="AQ226" s="18"/>
      <c r="AR226" s="18"/>
      <c r="AS226" s="18"/>
      <c r="AT226" s="18"/>
      <c r="AU226" s="18"/>
      <c r="AV226" s="18"/>
      <c r="AW226" s="18"/>
      <c r="AX226" s="18"/>
      <c r="AY226" s="18"/>
      <c r="AZ226" s="18"/>
      <c r="BA226" s="18"/>
      <c r="BB226" s="18"/>
      <c r="BC226" s="18"/>
      <c r="BD226" s="18"/>
      <c r="BE226" s="18"/>
      <c r="BF226" s="18"/>
    </row>
    <row r="227" spans="2:58" s="19" customFormat="1">
      <c r="B227" s="8"/>
      <c r="C227" s="20"/>
      <c r="F227" s="23"/>
      <c r="I227" s="23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18"/>
      <c r="W227" s="18"/>
      <c r="X227" s="18"/>
      <c r="Y227" s="18"/>
      <c r="Z227" s="18"/>
      <c r="AA227" s="18"/>
      <c r="AB227" s="18"/>
      <c r="AC227" s="18"/>
      <c r="AD227" s="18"/>
      <c r="AE227" s="18"/>
      <c r="AF227" s="18"/>
      <c r="AG227" s="18"/>
      <c r="AH227" s="18"/>
      <c r="AI227" s="18"/>
      <c r="AJ227" s="18"/>
      <c r="AK227" s="18"/>
      <c r="AL227" s="18"/>
      <c r="AM227" s="18"/>
      <c r="AN227" s="18"/>
      <c r="AO227" s="18"/>
      <c r="AP227" s="18"/>
      <c r="AQ227" s="18"/>
      <c r="AR227" s="18"/>
      <c r="AS227" s="18"/>
      <c r="AT227" s="18"/>
      <c r="AU227" s="18"/>
      <c r="AV227" s="18"/>
      <c r="AW227" s="18"/>
      <c r="AX227" s="18"/>
      <c r="AY227" s="18"/>
      <c r="AZ227" s="18"/>
      <c r="BA227" s="18"/>
      <c r="BB227" s="18"/>
      <c r="BC227" s="18"/>
      <c r="BD227" s="18"/>
      <c r="BE227" s="18"/>
      <c r="BF227" s="18"/>
    </row>
    <row r="228" spans="2:58" s="19" customFormat="1">
      <c r="B228" s="8"/>
      <c r="C228" s="20"/>
      <c r="D228" s="18"/>
      <c r="E228" s="18"/>
      <c r="F228" s="23"/>
      <c r="G228" s="18"/>
      <c r="H228" s="18"/>
      <c r="I228" s="23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18"/>
      <c r="W228" s="18"/>
      <c r="X228" s="18"/>
      <c r="Y228" s="18"/>
      <c r="Z228" s="18"/>
      <c r="AA228" s="18"/>
      <c r="AB228" s="18"/>
      <c r="AC228" s="18"/>
      <c r="AD228" s="18"/>
      <c r="AE228" s="18"/>
      <c r="AF228" s="18"/>
      <c r="AG228" s="18"/>
      <c r="AH228" s="18"/>
      <c r="AI228" s="18"/>
      <c r="AJ228" s="18"/>
      <c r="AK228" s="18"/>
      <c r="AL228" s="18"/>
      <c r="AM228" s="18"/>
      <c r="AN228" s="18"/>
      <c r="AO228" s="18"/>
      <c r="AP228" s="18"/>
      <c r="AQ228" s="18"/>
      <c r="AR228" s="18"/>
      <c r="AS228" s="18"/>
      <c r="AT228" s="18"/>
      <c r="AU228" s="18"/>
      <c r="AV228" s="18"/>
      <c r="AW228" s="18"/>
      <c r="AX228" s="18"/>
      <c r="AY228" s="18"/>
      <c r="AZ228" s="18"/>
      <c r="BA228" s="18"/>
      <c r="BB228" s="18"/>
      <c r="BC228" s="18"/>
      <c r="BD228" s="18"/>
      <c r="BE228" s="18"/>
      <c r="BF228" s="18"/>
    </row>
    <row r="229" spans="2:58" s="19" customFormat="1">
      <c r="B229" s="8"/>
      <c r="C229" s="20"/>
      <c r="D229" s="18"/>
      <c r="E229" s="18"/>
      <c r="F229" s="23"/>
      <c r="G229" s="18"/>
      <c r="H229" s="18"/>
      <c r="I229" s="23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18"/>
      <c r="W229" s="18"/>
      <c r="X229" s="18"/>
      <c r="Y229" s="18"/>
      <c r="Z229" s="18"/>
      <c r="AA229" s="18"/>
      <c r="AB229" s="18"/>
      <c r="AC229" s="18"/>
      <c r="AD229" s="18"/>
      <c r="AE229" s="18"/>
      <c r="AF229" s="18"/>
      <c r="AG229" s="18"/>
      <c r="AH229" s="18"/>
      <c r="AI229" s="18"/>
      <c r="AJ229" s="18"/>
      <c r="AK229" s="18"/>
      <c r="AL229" s="18"/>
      <c r="AM229" s="18"/>
      <c r="AN229" s="18"/>
      <c r="AO229" s="18"/>
      <c r="AP229" s="18"/>
      <c r="AQ229" s="18"/>
      <c r="AR229" s="18"/>
      <c r="AS229" s="18"/>
      <c r="AT229" s="18"/>
      <c r="AU229" s="18"/>
      <c r="AV229" s="18"/>
      <c r="AW229" s="18"/>
      <c r="AX229" s="18"/>
      <c r="AY229" s="18"/>
      <c r="AZ229" s="18"/>
      <c r="BA229" s="18"/>
      <c r="BB229" s="18"/>
      <c r="BC229" s="18"/>
      <c r="BD229" s="18"/>
      <c r="BE229" s="18"/>
      <c r="BF229" s="18"/>
    </row>
    <row r="230" spans="2:58" s="19" customFormat="1">
      <c r="B230" s="8"/>
      <c r="C230" s="20"/>
      <c r="D230" s="18"/>
      <c r="E230" s="18"/>
      <c r="F230" s="23"/>
      <c r="G230" s="18"/>
      <c r="H230" s="18"/>
      <c r="I230" s="23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18"/>
      <c r="W230" s="18"/>
      <c r="X230" s="18"/>
      <c r="Y230" s="18"/>
      <c r="Z230" s="18"/>
      <c r="AA230" s="18"/>
      <c r="AB230" s="18"/>
      <c r="AC230" s="18"/>
      <c r="AD230" s="18"/>
      <c r="AE230" s="18"/>
      <c r="AF230" s="18"/>
      <c r="AG230" s="18"/>
      <c r="AH230" s="18"/>
      <c r="AI230" s="18"/>
      <c r="AJ230" s="18"/>
      <c r="AK230" s="18"/>
      <c r="AL230" s="18"/>
      <c r="AM230" s="18"/>
      <c r="AN230" s="18"/>
      <c r="AO230" s="18"/>
      <c r="AP230" s="18"/>
      <c r="AQ230" s="18"/>
      <c r="AR230" s="18"/>
      <c r="AS230" s="18"/>
      <c r="AT230" s="18"/>
      <c r="AU230" s="18"/>
      <c r="AV230" s="18"/>
      <c r="AW230" s="18"/>
      <c r="AX230" s="18"/>
      <c r="AY230" s="18"/>
      <c r="AZ230" s="18"/>
      <c r="BA230" s="18"/>
      <c r="BB230" s="18"/>
      <c r="BC230" s="18"/>
      <c r="BD230" s="18"/>
      <c r="BE230" s="18"/>
      <c r="BF230" s="18"/>
    </row>
    <row r="231" spans="2:58" s="19" customFormat="1">
      <c r="B231" s="8"/>
      <c r="C231" s="20"/>
      <c r="D231" s="18"/>
      <c r="E231" s="18"/>
      <c r="F231" s="23"/>
      <c r="G231" s="18"/>
      <c r="H231" s="18"/>
      <c r="I231" s="23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18"/>
      <c r="W231" s="18"/>
      <c r="X231" s="18"/>
      <c r="Y231" s="18"/>
      <c r="Z231" s="18"/>
      <c r="AA231" s="18"/>
      <c r="AB231" s="18"/>
      <c r="AC231" s="18"/>
      <c r="AD231" s="18"/>
      <c r="AE231" s="18"/>
      <c r="AF231" s="18"/>
      <c r="AG231" s="18"/>
      <c r="AH231" s="18"/>
      <c r="AI231" s="18"/>
      <c r="AJ231" s="18"/>
      <c r="AK231" s="18"/>
      <c r="AL231" s="18"/>
      <c r="AM231" s="18"/>
      <c r="AN231" s="18"/>
      <c r="AO231" s="18"/>
      <c r="AP231" s="18"/>
      <c r="AQ231" s="18"/>
      <c r="AR231" s="18"/>
      <c r="AS231" s="18"/>
      <c r="AT231" s="18"/>
      <c r="AU231" s="18"/>
      <c r="AV231" s="18"/>
      <c r="AW231" s="18"/>
      <c r="AX231" s="18"/>
      <c r="AY231" s="18"/>
      <c r="AZ231" s="18"/>
      <c r="BA231" s="18"/>
      <c r="BB231" s="18"/>
      <c r="BC231" s="18"/>
      <c r="BD231" s="18"/>
      <c r="BE231" s="18"/>
      <c r="BF231" s="18"/>
    </row>
    <row r="232" spans="2:58" s="19" customFormat="1">
      <c r="B232" s="8"/>
      <c r="C232" s="20"/>
      <c r="D232" s="18"/>
      <c r="E232" s="9"/>
      <c r="F232" s="23"/>
      <c r="G232" s="18"/>
      <c r="H232" s="9"/>
      <c r="I232" s="23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18"/>
      <c r="W232" s="18"/>
      <c r="X232" s="18"/>
      <c r="Y232" s="18"/>
      <c r="Z232" s="18"/>
      <c r="AA232" s="18"/>
      <c r="AB232" s="18"/>
      <c r="AC232" s="18"/>
      <c r="AD232" s="18"/>
      <c r="AE232" s="18"/>
      <c r="AF232" s="18"/>
      <c r="AG232" s="18"/>
      <c r="AH232" s="18"/>
      <c r="AI232" s="18"/>
      <c r="AJ232" s="18"/>
      <c r="AK232" s="18"/>
      <c r="AL232" s="18"/>
      <c r="AM232" s="18"/>
      <c r="AN232" s="18"/>
      <c r="AO232" s="18"/>
      <c r="AP232" s="18"/>
      <c r="AQ232" s="18"/>
      <c r="AR232" s="18"/>
      <c r="AS232" s="18"/>
      <c r="AT232" s="18"/>
      <c r="AU232" s="18"/>
      <c r="AV232" s="18"/>
      <c r="AW232" s="18"/>
      <c r="AX232" s="18"/>
      <c r="AY232" s="18"/>
      <c r="AZ232" s="18"/>
      <c r="BA232" s="18"/>
      <c r="BB232" s="18"/>
      <c r="BC232" s="18"/>
      <c r="BD232" s="18"/>
      <c r="BE232" s="18"/>
      <c r="BF232" s="18"/>
    </row>
    <row r="233" spans="2:58" s="19" customFormat="1">
      <c r="B233" s="8"/>
      <c r="C233" s="20"/>
      <c r="D233" s="18"/>
      <c r="E233" s="22"/>
      <c r="F233" s="23"/>
      <c r="G233" s="18"/>
      <c r="H233" s="22"/>
      <c r="I233" s="23"/>
      <c r="J233" s="18"/>
      <c r="K233" s="18"/>
      <c r="L233" s="18"/>
      <c r="M233" s="18"/>
      <c r="N233" s="18"/>
      <c r="O233" s="18"/>
      <c r="P233" s="18"/>
      <c r="Q233" s="18"/>
      <c r="R233" s="18"/>
      <c r="S233" s="18"/>
      <c r="T233" s="18"/>
      <c r="U233" s="18"/>
      <c r="V233" s="18"/>
      <c r="W233" s="18"/>
      <c r="X233" s="18"/>
      <c r="Y233" s="18"/>
      <c r="Z233" s="18"/>
      <c r="AA233" s="18"/>
      <c r="AB233" s="18"/>
      <c r="AC233" s="18"/>
      <c r="AD233" s="18"/>
      <c r="AE233" s="18"/>
      <c r="AF233" s="18"/>
      <c r="AG233" s="18"/>
      <c r="AH233" s="18"/>
      <c r="AI233" s="18"/>
      <c r="AJ233" s="18"/>
      <c r="AK233" s="18"/>
      <c r="AL233" s="18"/>
      <c r="AM233" s="18"/>
      <c r="AN233" s="18"/>
      <c r="AO233" s="18"/>
      <c r="AP233" s="18"/>
      <c r="AQ233" s="18"/>
      <c r="AR233" s="18"/>
      <c r="AS233" s="18"/>
      <c r="AT233" s="18"/>
      <c r="AU233" s="18"/>
      <c r="AV233" s="18"/>
      <c r="AW233" s="18"/>
      <c r="AX233" s="18"/>
      <c r="AY233" s="18"/>
      <c r="AZ233" s="18"/>
      <c r="BA233" s="18"/>
      <c r="BB233" s="18"/>
      <c r="BC233" s="18"/>
      <c r="BD233" s="18"/>
      <c r="BE233" s="18"/>
      <c r="BF233" s="18"/>
    </row>
    <row r="234" spans="2:58" s="19" customFormat="1">
      <c r="B234" s="8"/>
      <c r="C234" s="20"/>
      <c r="D234" s="18"/>
      <c r="E234" s="22"/>
      <c r="F234" s="23"/>
      <c r="G234" s="18"/>
      <c r="H234" s="22"/>
      <c r="I234" s="23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18"/>
      <c r="W234" s="18"/>
      <c r="X234" s="18"/>
      <c r="Y234" s="18"/>
      <c r="Z234" s="18"/>
      <c r="AA234" s="18"/>
      <c r="AB234" s="18"/>
      <c r="AC234" s="18"/>
      <c r="AD234" s="18"/>
      <c r="AE234" s="18"/>
      <c r="AF234" s="18"/>
      <c r="AG234" s="18"/>
      <c r="AH234" s="18"/>
      <c r="AI234" s="18"/>
      <c r="AJ234" s="18"/>
      <c r="AK234" s="18"/>
      <c r="AL234" s="18"/>
      <c r="AM234" s="18"/>
      <c r="AN234" s="18"/>
      <c r="AO234" s="18"/>
      <c r="AP234" s="18"/>
      <c r="AQ234" s="18"/>
      <c r="AR234" s="18"/>
      <c r="AS234" s="18"/>
      <c r="AT234" s="18"/>
      <c r="AU234" s="18"/>
      <c r="AV234" s="18"/>
      <c r="AW234" s="18"/>
      <c r="AX234" s="18"/>
      <c r="AY234" s="18"/>
      <c r="AZ234" s="18"/>
      <c r="BA234" s="18"/>
      <c r="BB234" s="18"/>
      <c r="BC234" s="18"/>
      <c r="BD234" s="18"/>
      <c r="BE234" s="18"/>
      <c r="BF234" s="18"/>
    </row>
    <row r="235" spans="2:58" s="19" customFormat="1">
      <c r="B235" s="8"/>
      <c r="C235" s="20"/>
      <c r="D235" s="18"/>
      <c r="E235" s="22"/>
      <c r="F235" s="23"/>
      <c r="G235" s="18"/>
      <c r="H235" s="22"/>
      <c r="I235" s="23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18"/>
      <c r="W235" s="18"/>
      <c r="X235" s="18"/>
      <c r="Y235" s="18"/>
      <c r="Z235" s="18"/>
      <c r="AA235" s="18"/>
      <c r="AB235" s="18"/>
      <c r="AC235" s="18"/>
      <c r="AD235" s="18"/>
      <c r="AE235" s="18"/>
      <c r="AF235" s="18"/>
      <c r="AG235" s="18"/>
      <c r="AH235" s="18"/>
      <c r="AI235" s="18"/>
      <c r="AJ235" s="18"/>
      <c r="AK235" s="18"/>
      <c r="AL235" s="18"/>
      <c r="AM235" s="18"/>
      <c r="AN235" s="18"/>
      <c r="AO235" s="18"/>
      <c r="AP235" s="18"/>
      <c r="AQ235" s="18"/>
      <c r="AR235" s="18"/>
      <c r="AS235" s="18"/>
      <c r="AT235" s="18"/>
      <c r="AU235" s="18"/>
      <c r="AV235" s="18"/>
      <c r="AW235" s="18"/>
      <c r="AX235" s="18"/>
      <c r="AY235" s="18"/>
      <c r="AZ235" s="18"/>
      <c r="BA235" s="18"/>
      <c r="BB235" s="18"/>
      <c r="BC235" s="18"/>
      <c r="BD235" s="18"/>
      <c r="BE235" s="18"/>
      <c r="BF235" s="18"/>
    </row>
    <row r="236" spans="2:58" s="19" customFormat="1">
      <c r="B236" s="8"/>
      <c r="C236" s="20"/>
      <c r="D236" s="18"/>
      <c r="E236" s="18"/>
      <c r="F236" s="23"/>
      <c r="G236" s="18"/>
      <c r="H236" s="18"/>
      <c r="I236" s="23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18"/>
      <c r="W236" s="18"/>
      <c r="X236" s="18"/>
      <c r="Y236" s="18"/>
      <c r="Z236" s="18"/>
      <c r="AA236" s="18"/>
      <c r="AB236" s="18"/>
      <c r="AC236" s="18"/>
      <c r="AD236" s="18"/>
      <c r="AE236" s="18"/>
      <c r="AF236" s="18"/>
      <c r="AG236" s="18"/>
      <c r="AH236" s="18"/>
      <c r="AI236" s="18"/>
      <c r="AJ236" s="18"/>
      <c r="AK236" s="18"/>
      <c r="AL236" s="18"/>
      <c r="AM236" s="18"/>
      <c r="AN236" s="18"/>
      <c r="AO236" s="18"/>
      <c r="AP236" s="18"/>
      <c r="AQ236" s="18"/>
      <c r="AR236" s="18"/>
      <c r="AS236" s="18"/>
      <c r="AT236" s="18"/>
      <c r="AU236" s="18"/>
      <c r="AV236" s="18"/>
      <c r="AW236" s="18"/>
      <c r="AX236" s="18"/>
      <c r="AY236" s="18"/>
      <c r="AZ236" s="18"/>
      <c r="BA236" s="18"/>
      <c r="BB236" s="18"/>
      <c r="BC236" s="18"/>
      <c r="BD236" s="18"/>
      <c r="BE236" s="18"/>
      <c r="BF236" s="18"/>
    </row>
    <row r="237" spans="2:58" s="19" customFormat="1">
      <c r="B237" s="8"/>
      <c r="C237" s="20"/>
      <c r="D237" s="18"/>
      <c r="E237" s="18"/>
      <c r="F237" s="23"/>
      <c r="G237" s="18"/>
      <c r="H237" s="18"/>
      <c r="I237" s="23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18"/>
      <c r="W237" s="18"/>
      <c r="X237" s="18"/>
      <c r="Y237" s="18"/>
      <c r="Z237" s="18"/>
      <c r="AA237" s="18"/>
      <c r="AB237" s="18"/>
      <c r="AC237" s="18"/>
      <c r="AD237" s="18"/>
      <c r="AE237" s="18"/>
      <c r="AF237" s="18"/>
      <c r="AG237" s="18"/>
      <c r="AH237" s="18"/>
      <c r="AI237" s="18"/>
      <c r="AJ237" s="18"/>
      <c r="AK237" s="18"/>
      <c r="AL237" s="18"/>
      <c r="AM237" s="18"/>
      <c r="AN237" s="18"/>
      <c r="AO237" s="18"/>
      <c r="AP237" s="18"/>
      <c r="AQ237" s="18"/>
      <c r="AR237" s="18"/>
      <c r="AS237" s="18"/>
      <c r="AT237" s="18"/>
      <c r="AU237" s="18"/>
      <c r="AV237" s="18"/>
      <c r="AW237" s="18"/>
      <c r="AX237" s="18"/>
      <c r="AY237" s="18"/>
      <c r="AZ237" s="18"/>
      <c r="BA237" s="18"/>
      <c r="BB237" s="18"/>
      <c r="BC237" s="18"/>
      <c r="BD237" s="18"/>
      <c r="BE237" s="18"/>
      <c r="BF237" s="18"/>
    </row>
    <row r="238" spans="2:58" s="19" customFormat="1">
      <c r="B238" s="8"/>
      <c r="C238" s="20"/>
      <c r="D238" s="18"/>
      <c r="E238" s="18"/>
      <c r="F238" s="23"/>
      <c r="G238" s="18"/>
      <c r="H238" s="18"/>
      <c r="I238" s="23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18"/>
      <c r="W238" s="18"/>
      <c r="X238" s="18"/>
      <c r="Y238" s="18"/>
      <c r="Z238" s="18"/>
      <c r="AA238" s="18"/>
      <c r="AB238" s="18"/>
      <c r="AC238" s="18"/>
      <c r="AD238" s="18"/>
      <c r="AE238" s="18"/>
      <c r="AF238" s="18"/>
      <c r="AG238" s="18"/>
      <c r="AH238" s="18"/>
      <c r="AI238" s="18"/>
      <c r="AJ238" s="18"/>
      <c r="AK238" s="18"/>
      <c r="AL238" s="18"/>
      <c r="AM238" s="18"/>
      <c r="AN238" s="18"/>
      <c r="AO238" s="18"/>
      <c r="AP238" s="18"/>
      <c r="AQ238" s="18"/>
      <c r="AR238" s="18"/>
      <c r="AS238" s="18"/>
      <c r="AT238" s="18"/>
      <c r="AU238" s="18"/>
      <c r="AV238" s="18"/>
      <c r="AW238" s="18"/>
      <c r="AX238" s="18"/>
      <c r="AY238" s="18"/>
      <c r="AZ238" s="18"/>
      <c r="BA238" s="18"/>
      <c r="BB238" s="18"/>
      <c r="BC238" s="18"/>
      <c r="BD238" s="18"/>
      <c r="BE238" s="18"/>
      <c r="BF238" s="18"/>
    </row>
    <row r="239" spans="2:58" s="19" customFormat="1">
      <c r="B239" s="8"/>
      <c r="C239" s="20"/>
      <c r="D239" s="18"/>
      <c r="E239" s="18"/>
      <c r="F239" s="23"/>
      <c r="G239" s="18"/>
      <c r="H239" s="18"/>
      <c r="I239" s="23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/>
      <c r="U239" s="18"/>
      <c r="V239" s="18"/>
      <c r="W239" s="18"/>
      <c r="X239" s="18"/>
      <c r="Y239" s="18"/>
      <c r="Z239" s="18"/>
      <c r="AA239" s="18"/>
      <c r="AB239" s="18"/>
      <c r="AC239" s="18"/>
      <c r="AD239" s="18"/>
      <c r="AE239" s="18"/>
      <c r="AF239" s="18"/>
      <c r="AG239" s="18"/>
      <c r="AH239" s="18"/>
      <c r="AI239" s="18"/>
      <c r="AJ239" s="18"/>
      <c r="AK239" s="18"/>
      <c r="AL239" s="18"/>
      <c r="AM239" s="18"/>
      <c r="AN239" s="18"/>
      <c r="AO239" s="18"/>
      <c r="AP239" s="18"/>
      <c r="AQ239" s="18"/>
      <c r="AR239" s="18"/>
      <c r="AS239" s="18"/>
      <c r="AT239" s="18"/>
      <c r="AU239" s="18"/>
      <c r="AV239" s="18"/>
      <c r="AW239" s="18"/>
      <c r="AX239" s="18"/>
      <c r="AY239" s="18"/>
      <c r="AZ239" s="18"/>
      <c r="BA239" s="18"/>
      <c r="BB239" s="18"/>
      <c r="BC239" s="18"/>
      <c r="BD239" s="18"/>
      <c r="BE239" s="18"/>
      <c r="BF239" s="18"/>
    </row>
    <row r="240" spans="2:58" s="19" customFormat="1">
      <c r="B240" s="8"/>
      <c r="C240" s="20"/>
      <c r="D240" s="18"/>
      <c r="E240" s="18"/>
      <c r="F240" s="23"/>
      <c r="G240" s="18"/>
      <c r="H240" s="18"/>
      <c r="I240" s="23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18"/>
      <c r="W240" s="18"/>
      <c r="X240" s="18"/>
      <c r="Y240" s="18"/>
      <c r="Z240" s="18"/>
      <c r="AA240" s="18"/>
      <c r="AB240" s="18"/>
      <c r="AC240" s="18"/>
      <c r="AD240" s="18"/>
      <c r="AE240" s="18"/>
      <c r="AF240" s="18"/>
      <c r="AG240" s="18"/>
      <c r="AH240" s="18"/>
      <c r="AI240" s="18"/>
      <c r="AJ240" s="18"/>
      <c r="AK240" s="18"/>
      <c r="AL240" s="18"/>
      <c r="AM240" s="18"/>
      <c r="AN240" s="18"/>
      <c r="AO240" s="18"/>
      <c r="AP240" s="18"/>
      <c r="AQ240" s="18"/>
      <c r="AR240" s="18"/>
      <c r="AS240" s="18"/>
      <c r="AT240" s="18"/>
      <c r="AU240" s="18"/>
      <c r="AV240" s="18"/>
      <c r="AW240" s="18"/>
      <c r="AX240" s="18"/>
      <c r="AY240" s="18"/>
      <c r="AZ240" s="18"/>
      <c r="BA240" s="18"/>
      <c r="BB240" s="18"/>
      <c r="BC240" s="18"/>
      <c r="BD240" s="18"/>
      <c r="BE240" s="18"/>
      <c r="BF240" s="18"/>
    </row>
    <row r="241" spans="2:58" s="19" customFormat="1">
      <c r="B241" s="8"/>
      <c r="C241" s="20"/>
      <c r="D241" s="18"/>
      <c r="E241" s="18"/>
      <c r="F241" s="23"/>
      <c r="G241" s="18"/>
      <c r="H241" s="18"/>
      <c r="I241" s="23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18"/>
      <c r="U241" s="18"/>
      <c r="V241" s="18"/>
      <c r="W241" s="18"/>
      <c r="X241" s="18"/>
      <c r="Y241" s="18"/>
      <c r="Z241" s="18"/>
      <c r="AA241" s="18"/>
      <c r="AB241" s="18"/>
      <c r="AC241" s="18"/>
      <c r="AD241" s="18"/>
      <c r="AE241" s="18"/>
      <c r="AF241" s="18"/>
      <c r="AG241" s="18"/>
      <c r="AH241" s="18"/>
      <c r="AI241" s="18"/>
      <c r="AJ241" s="18"/>
      <c r="AK241" s="18"/>
      <c r="AL241" s="18"/>
      <c r="AM241" s="18"/>
      <c r="AN241" s="18"/>
      <c r="AO241" s="18"/>
      <c r="AP241" s="18"/>
      <c r="AQ241" s="18"/>
      <c r="AR241" s="18"/>
      <c r="AS241" s="18"/>
      <c r="AT241" s="18"/>
      <c r="AU241" s="18"/>
      <c r="AV241" s="18"/>
      <c r="AW241" s="18"/>
      <c r="AX241" s="18"/>
      <c r="AY241" s="18"/>
      <c r="AZ241" s="18"/>
      <c r="BA241" s="18"/>
      <c r="BB241" s="18"/>
      <c r="BC241" s="18"/>
      <c r="BD241" s="18"/>
      <c r="BE241" s="18"/>
      <c r="BF241" s="18"/>
    </row>
    <row r="242" spans="2:58" s="19" customFormat="1">
      <c r="B242" s="8"/>
      <c r="C242" s="20"/>
      <c r="D242" s="18"/>
      <c r="E242" s="18"/>
      <c r="F242" s="23"/>
      <c r="G242" s="18"/>
      <c r="H242" s="18"/>
      <c r="I242" s="23"/>
      <c r="J242" s="18"/>
      <c r="K242" s="18"/>
      <c r="L242" s="18"/>
      <c r="M242" s="18"/>
      <c r="N242" s="18"/>
      <c r="O242" s="18"/>
      <c r="P242" s="18"/>
      <c r="Q242" s="18"/>
      <c r="R242" s="18"/>
      <c r="S242" s="18"/>
      <c r="T242" s="18"/>
      <c r="U242" s="18"/>
      <c r="V242" s="18"/>
      <c r="W242" s="18"/>
      <c r="X242" s="18"/>
      <c r="Y242" s="18"/>
      <c r="Z242" s="18"/>
      <c r="AA242" s="18"/>
      <c r="AB242" s="18"/>
      <c r="AC242" s="18"/>
      <c r="AD242" s="18"/>
      <c r="AE242" s="18"/>
      <c r="AF242" s="18"/>
      <c r="AG242" s="18"/>
      <c r="AH242" s="18"/>
      <c r="AI242" s="18"/>
      <c r="AJ242" s="18"/>
      <c r="AK242" s="18"/>
      <c r="AL242" s="18"/>
      <c r="AM242" s="18"/>
      <c r="AN242" s="18"/>
      <c r="AO242" s="18"/>
      <c r="AP242" s="18"/>
      <c r="AQ242" s="18"/>
      <c r="AR242" s="18"/>
      <c r="AS242" s="18"/>
      <c r="AT242" s="18"/>
      <c r="AU242" s="18"/>
      <c r="AV242" s="18"/>
      <c r="AW242" s="18"/>
      <c r="AX242" s="18"/>
      <c r="AY242" s="18"/>
      <c r="AZ242" s="18"/>
      <c r="BA242" s="18"/>
      <c r="BB242" s="18"/>
      <c r="BC242" s="18"/>
      <c r="BD242" s="18"/>
      <c r="BE242" s="18"/>
      <c r="BF242" s="18"/>
    </row>
    <row r="243" spans="2:58" s="19" customFormat="1">
      <c r="B243" s="8"/>
      <c r="C243" s="20"/>
      <c r="D243" s="18"/>
      <c r="E243" s="18"/>
      <c r="F243" s="23"/>
      <c r="G243" s="18"/>
      <c r="H243" s="18"/>
      <c r="I243" s="23"/>
      <c r="J243" s="18"/>
      <c r="K243" s="18"/>
      <c r="L243" s="18"/>
      <c r="M243" s="18"/>
      <c r="N243" s="18"/>
      <c r="O243" s="18"/>
      <c r="P243" s="18"/>
      <c r="Q243" s="18"/>
      <c r="R243" s="18"/>
      <c r="S243" s="18"/>
      <c r="T243" s="18"/>
      <c r="U243" s="18"/>
      <c r="V243" s="18"/>
      <c r="W243" s="18"/>
      <c r="X243" s="18"/>
      <c r="Y243" s="18"/>
      <c r="Z243" s="18"/>
      <c r="AA243" s="18"/>
      <c r="AB243" s="18"/>
      <c r="AC243" s="18"/>
      <c r="AD243" s="18"/>
      <c r="AE243" s="18"/>
      <c r="AF243" s="18"/>
      <c r="AG243" s="18"/>
      <c r="AH243" s="18"/>
      <c r="AI243" s="18"/>
      <c r="AJ243" s="18"/>
      <c r="AK243" s="18"/>
      <c r="AL243" s="18"/>
      <c r="AM243" s="18"/>
      <c r="AN243" s="18"/>
      <c r="AO243" s="18"/>
      <c r="AP243" s="18"/>
      <c r="AQ243" s="18"/>
      <c r="AR243" s="18"/>
      <c r="AS243" s="18"/>
      <c r="AT243" s="18"/>
      <c r="AU243" s="18"/>
      <c r="AV243" s="18"/>
      <c r="AW243" s="18"/>
      <c r="AX243" s="18"/>
      <c r="AY243" s="18"/>
      <c r="AZ243" s="18"/>
      <c r="BA243" s="18"/>
      <c r="BB243" s="18"/>
      <c r="BC243" s="18"/>
      <c r="BD243" s="18"/>
      <c r="BE243" s="18"/>
      <c r="BF243" s="18"/>
    </row>
    <row r="244" spans="2:58" s="19" customFormat="1">
      <c r="B244" s="8"/>
      <c r="C244" s="20"/>
      <c r="D244" s="18"/>
      <c r="E244" s="18"/>
      <c r="F244" s="23"/>
      <c r="G244" s="18"/>
      <c r="H244" s="18"/>
      <c r="I244" s="23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18"/>
      <c r="W244" s="18"/>
      <c r="X244" s="18"/>
      <c r="Y244" s="18"/>
      <c r="Z244" s="18"/>
      <c r="AA244" s="18"/>
      <c r="AB244" s="18"/>
      <c r="AC244" s="18"/>
      <c r="AD244" s="18"/>
      <c r="AE244" s="18"/>
      <c r="AF244" s="18"/>
      <c r="AG244" s="18"/>
      <c r="AH244" s="18"/>
      <c r="AI244" s="18"/>
      <c r="AJ244" s="18"/>
      <c r="AK244" s="18"/>
      <c r="AL244" s="18"/>
      <c r="AM244" s="18"/>
      <c r="AN244" s="18"/>
      <c r="AO244" s="18"/>
      <c r="AP244" s="18"/>
      <c r="AQ244" s="18"/>
      <c r="AR244" s="18"/>
      <c r="AS244" s="18"/>
      <c r="AT244" s="18"/>
      <c r="AU244" s="18"/>
      <c r="AV244" s="18"/>
      <c r="AW244" s="18"/>
      <c r="AX244" s="18"/>
      <c r="AY244" s="18"/>
      <c r="AZ244" s="18"/>
      <c r="BA244" s="18"/>
      <c r="BB244" s="18"/>
      <c r="BC244" s="18"/>
      <c r="BD244" s="18"/>
      <c r="BE244" s="18"/>
      <c r="BF244" s="18"/>
    </row>
    <row r="245" spans="2:58" s="19" customFormat="1">
      <c r="B245" s="8"/>
      <c r="C245" s="20"/>
      <c r="D245" s="18"/>
      <c r="E245" s="18"/>
      <c r="F245" s="23"/>
      <c r="G245" s="18"/>
      <c r="H245" s="18"/>
      <c r="I245" s="23"/>
      <c r="J245" s="18"/>
      <c r="K245" s="18"/>
      <c r="L245" s="18"/>
      <c r="M245" s="18"/>
      <c r="N245" s="18"/>
      <c r="O245" s="18"/>
      <c r="P245" s="18"/>
      <c r="Q245" s="18"/>
      <c r="R245" s="18"/>
      <c r="S245" s="18"/>
      <c r="T245" s="18"/>
      <c r="U245" s="18"/>
      <c r="V245" s="18"/>
      <c r="W245" s="18"/>
      <c r="X245" s="18"/>
      <c r="Y245" s="18"/>
      <c r="Z245" s="18"/>
      <c r="AA245" s="18"/>
      <c r="AB245" s="18"/>
      <c r="AC245" s="18"/>
      <c r="AD245" s="18"/>
      <c r="AE245" s="18"/>
      <c r="AF245" s="18"/>
      <c r="AG245" s="18"/>
      <c r="AH245" s="18"/>
      <c r="AI245" s="18"/>
      <c r="AJ245" s="18"/>
      <c r="AK245" s="18"/>
      <c r="AL245" s="18"/>
      <c r="AM245" s="18"/>
      <c r="AN245" s="18"/>
      <c r="AO245" s="18"/>
      <c r="AP245" s="18"/>
      <c r="AQ245" s="18"/>
      <c r="AR245" s="18"/>
      <c r="AS245" s="18"/>
      <c r="AT245" s="18"/>
      <c r="AU245" s="18"/>
      <c r="AV245" s="18"/>
      <c r="AW245" s="18"/>
      <c r="AX245" s="18"/>
      <c r="AY245" s="18"/>
      <c r="AZ245" s="18"/>
      <c r="BA245" s="18"/>
      <c r="BB245" s="18"/>
      <c r="BC245" s="18"/>
      <c r="BD245" s="18"/>
      <c r="BE245" s="18"/>
      <c r="BF245" s="18"/>
    </row>
    <row r="246" spans="2:58" s="19" customFormat="1">
      <c r="B246" s="8"/>
      <c r="C246" s="20"/>
      <c r="F246" s="23"/>
      <c r="I246" s="23"/>
      <c r="J246" s="18"/>
      <c r="K246" s="18"/>
      <c r="L246" s="18"/>
      <c r="M246" s="18"/>
      <c r="N246" s="18"/>
      <c r="O246" s="18"/>
      <c r="P246" s="18"/>
      <c r="Q246" s="18"/>
      <c r="R246" s="18"/>
      <c r="S246" s="18"/>
      <c r="T246" s="18"/>
      <c r="U246" s="18"/>
      <c r="V246" s="18"/>
      <c r="W246" s="18"/>
      <c r="X246" s="18"/>
      <c r="Y246" s="18"/>
      <c r="Z246" s="18"/>
      <c r="AA246" s="18"/>
      <c r="AB246" s="18"/>
      <c r="AC246" s="18"/>
      <c r="AD246" s="18"/>
      <c r="AE246" s="18"/>
      <c r="AF246" s="18"/>
      <c r="AG246" s="18"/>
      <c r="AH246" s="18"/>
      <c r="AI246" s="18"/>
      <c r="AJ246" s="18"/>
      <c r="AK246" s="18"/>
      <c r="AL246" s="18"/>
      <c r="AM246" s="18"/>
      <c r="AN246" s="18"/>
      <c r="AO246" s="18"/>
      <c r="AP246" s="18"/>
      <c r="AQ246" s="18"/>
      <c r="AR246" s="18"/>
      <c r="AS246" s="18"/>
      <c r="AT246" s="18"/>
      <c r="AU246" s="18"/>
      <c r="AV246" s="18"/>
      <c r="AW246" s="18"/>
      <c r="AX246" s="18"/>
      <c r="AY246" s="18"/>
      <c r="AZ246" s="18"/>
      <c r="BA246" s="18"/>
      <c r="BB246" s="18"/>
      <c r="BC246" s="18"/>
      <c r="BD246" s="18"/>
      <c r="BE246" s="18"/>
      <c r="BF246" s="18"/>
    </row>
    <row r="247" spans="2:58" s="19" customFormat="1">
      <c r="B247" s="8"/>
      <c r="C247" s="20"/>
      <c r="F247" s="23"/>
      <c r="I247" s="23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18"/>
      <c r="W247" s="18"/>
      <c r="X247" s="18"/>
      <c r="Y247" s="18"/>
      <c r="Z247" s="18"/>
      <c r="AA247" s="18"/>
      <c r="AB247" s="18"/>
      <c r="AC247" s="18"/>
      <c r="AD247" s="18"/>
      <c r="AE247" s="18"/>
      <c r="AF247" s="18"/>
      <c r="AG247" s="18"/>
      <c r="AH247" s="18"/>
      <c r="AI247" s="18"/>
      <c r="AJ247" s="18"/>
      <c r="AK247" s="18"/>
      <c r="AL247" s="18"/>
      <c r="AM247" s="18"/>
      <c r="AN247" s="18"/>
      <c r="AO247" s="18"/>
      <c r="AP247" s="18"/>
      <c r="AQ247" s="18"/>
      <c r="AR247" s="18"/>
      <c r="AS247" s="18"/>
      <c r="AT247" s="18"/>
      <c r="AU247" s="18"/>
      <c r="AV247" s="18"/>
      <c r="AW247" s="18"/>
      <c r="AX247" s="18"/>
      <c r="AY247" s="18"/>
      <c r="AZ247" s="18"/>
      <c r="BA247" s="18"/>
      <c r="BB247" s="18"/>
      <c r="BC247" s="18"/>
      <c r="BD247" s="18"/>
      <c r="BE247" s="18"/>
      <c r="BF247" s="18"/>
    </row>
    <row r="248" spans="2:58" s="19" customFormat="1">
      <c r="B248" s="8"/>
      <c r="C248" s="20"/>
      <c r="F248" s="23"/>
      <c r="I248" s="23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  <c r="U248" s="18"/>
      <c r="V248" s="18"/>
      <c r="W248" s="18"/>
      <c r="X248" s="18"/>
      <c r="Y248" s="18"/>
      <c r="Z248" s="18"/>
      <c r="AA248" s="18"/>
      <c r="AB248" s="18"/>
      <c r="AC248" s="18"/>
      <c r="AD248" s="18"/>
      <c r="AE248" s="18"/>
      <c r="AF248" s="18"/>
      <c r="AG248" s="18"/>
      <c r="AH248" s="18"/>
      <c r="AI248" s="18"/>
      <c r="AJ248" s="18"/>
      <c r="AK248" s="18"/>
      <c r="AL248" s="18"/>
      <c r="AM248" s="18"/>
      <c r="AN248" s="18"/>
      <c r="AO248" s="18"/>
      <c r="AP248" s="18"/>
      <c r="AQ248" s="18"/>
      <c r="AR248" s="18"/>
      <c r="AS248" s="18"/>
      <c r="AT248" s="18"/>
      <c r="AU248" s="18"/>
      <c r="AV248" s="18"/>
      <c r="AW248" s="18"/>
      <c r="AX248" s="18"/>
      <c r="AY248" s="18"/>
      <c r="AZ248" s="18"/>
      <c r="BA248" s="18"/>
      <c r="BB248" s="18"/>
      <c r="BC248" s="18"/>
      <c r="BD248" s="18"/>
      <c r="BE248" s="18"/>
      <c r="BF248" s="18"/>
    </row>
    <row r="249" spans="2:58" s="19" customFormat="1">
      <c r="B249" s="8"/>
      <c r="C249" s="20"/>
      <c r="F249" s="23"/>
      <c r="I249" s="23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18"/>
      <c r="W249" s="18"/>
      <c r="X249" s="18"/>
      <c r="Y249" s="18"/>
      <c r="Z249" s="18"/>
      <c r="AA249" s="18"/>
      <c r="AB249" s="18"/>
      <c r="AC249" s="18"/>
      <c r="AD249" s="18"/>
      <c r="AE249" s="18"/>
      <c r="AF249" s="18"/>
      <c r="AG249" s="18"/>
      <c r="AH249" s="18"/>
      <c r="AI249" s="18"/>
      <c r="AJ249" s="18"/>
      <c r="AK249" s="18"/>
      <c r="AL249" s="18"/>
      <c r="AM249" s="18"/>
      <c r="AN249" s="18"/>
      <c r="AO249" s="18"/>
      <c r="AP249" s="18"/>
      <c r="AQ249" s="18"/>
      <c r="AR249" s="18"/>
      <c r="AS249" s="18"/>
      <c r="AT249" s="18"/>
      <c r="AU249" s="18"/>
      <c r="AV249" s="18"/>
      <c r="AW249" s="18"/>
      <c r="AX249" s="18"/>
      <c r="AY249" s="18"/>
      <c r="AZ249" s="18"/>
      <c r="BA249" s="18"/>
      <c r="BB249" s="18"/>
      <c r="BC249" s="18"/>
      <c r="BD249" s="18"/>
      <c r="BE249" s="18"/>
      <c r="BF249" s="18"/>
    </row>
    <row r="250" spans="2:58" s="19" customFormat="1">
      <c r="B250" s="8"/>
      <c r="C250" s="20"/>
      <c r="F250" s="23"/>
      <c r="I250" s="23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18"/>
      <c r="W250" s="18"/>
      <c r="X250" s="18"/>
      <c r="Y250" s="18"/>
      <c r="Z250" s="18"/>
      <c r="AA250" s="18"/>
      <c r="AB250" s="18"/>
      <c r="AC250" s="18"/>
      <c r="AD250" s="18"/>
      <c r="AE250" s="18"/>
      <c r="AF250" s="18"/>
      <c r="AG250" s="18"/>
      <c r="AH250" s="18"/>
      <c r="AI250" s="18"/>
      <c r="AJ250" s="18"/>
      <c r="AK250" s="18"/>
      <c r="AL250" s="18"/>
      <c r="AM250" s="18"/>
      <c r="AN250" s="18"/>
      <c r="AO250" s="18"/>
      <c r="AP250" s="18"/>
      <c r="AQ250" s="18"/>
      <c r="AR250" s="18"/>
      <c r="AS250" s="18"/>
      <c r="AT250" s="18"/>
      <c r="AU250" s="18"/>
      <c r="AV250" s="18"/>
      <c r="AW250" s="18"/>
      <c r="AX250" s="18"/>
      <c r="AY250" s="18"/>
      <c r="AZ250" s="18"/>
      <c r="BA250" s="18"/>
      <c r="BB250" s="18"/>
      <c r="BC250" s="18"/>
      <c r="BD250" s="18"/>
      <c r="BE250" s="18"/>
      <c r="BF250" s="18"/>
    </row>
    <row r="251" spans="2:58" s="19" customFormat="1">
      <c r="B251" s="8"/>
      <c r="C251" s="20"/>
      <c r="F251" s="23"/>
      <c r="I251" s="23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/>
      <c r="V251" s="18"/>
      <c r="W251" s="18"/>
      <c r="X251" s="18"/>
      <c r="Y251" s="18"/>
      <c r="Z251" s="18"/>
      <c r="AA251" s="18"/>
      <c r="AB251" s="18"/>
      <c r="AC251" s="18"/>
      <c r="AD251" s="18"/>
      <c r="AE251" s="18"/>
      <c r="AF251" s="18"/>
      <c r="AG251" s="18"/>
      <c r="AH251" s="18"/>
      <c r="AI251" s="18"/>
      <c r="AJ251" s="18"/>
      <c r="AK251" s="18"/>
      <c r="AL251" s="18"/>
      <c r="AM251" s="18"/>
      <c r="AN251" s="18"/>
      <c r="AO251" s="18"/>
      <c r="AP251" s="18"/>
      <c r="AQ251" s="18"/>
      <c r="AR251" s="18"/>
      <c r="AS251" s="18"/>
      <c r="AT251" s="18"/>
      <c r="AU251" s="18"/>
      <c r="AV251" s="18"/>
      <c r="AW251" s="18"/>
      <c r="AX251" s="18"/>
      <c r="AY251" s="18"/>
      <c r="AZ251" s="18"/>
      <c r="BA251" s="18"/>
      <c r="BB251" s="18"/>
      <c r="BC251" s="18"/>
      <c r="BD251" s="18"/>
      <c r="BE251" s="18"/>
      <c r="BF251" s="18"/>
    </row>
    <row r="252" spans="2:58" s="19" customFormat="1">
      <c r="B252" s="8"/>
      <c r="C252" s="20"/>
      <c r="F252" s="23"/>
      <c r="I252" s="23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18"/>
      <c r="U252" s="18"/>
      <c r="V252" s="18"/>
      <c r="W252" s="18"/>
      <c r="X252" s="18"/>
      <c r="Y252" s="18"/>
      <c r="Z252" s="18"/>
      <c r="AA252" s="18"/>
      <c r="AB252" s="18"/>
      <c r="AC252" s="18"/>
      <c r="AD252" s="18"/>
      <c r="AE252" s="18"/>
      <c r="AF252" s="18"/>
      <c r="AG252" s="18"/>
      <c r="AH252" s="18"/>
      <c r="AI252" s="18"/>
      <c r="AJ252" s="18"/>
      <c r="AK252" s="18"/>
      <c r="AL252" s="18"/>
      <c r="AM252" s="18"/>
      <c r="AN252" s="18"/>
      <c r="AO252" s="18"/>
      <c r="AP252" s="18"/>
      <c r="AQ252" s="18"/>
      <c r="AR252" s="18"/>
      <c r="AS252" s="18"/>
      <c r="AT252" s="18"/>
      <c r="AU252" s="18"/>
      <c r="AV252" s="18"/>
      <c r="AW252" s="18"/>
      <c r="AX252" s="18"/>
      <c r="AY252" s="18"/>
      <c r="AZ252" s="18"/>
      <c r="BA252" s="18"/>
      <c r="BB252" s="18"/>
      <c r="BC252" s="18"/>
      <c r="BD252" s="18"/>
      <c r="BE252" s="18"/>
      <c r="BF252" s="18"/>
    </row>
    <row r="253" spans="2:58" s="19" customFormat="1">
      <c r="B253" s="8"/>
      <c r="C253" s="20"/>
      <c r="F253" s="23"/>
      <c r="I253" s="23"/>
      <c r="J253" s="18"/>
      <c r="K253" s="18"/>
      <c r="L253" s="18"/>
      <c r="M253" s="18"/>
      <c r="N253" s="18"/>
      <c r="O253" s="18"/>
      <c r="P253" s="18"/>
      <c r="Q253" s="18"/>
      <c r="R253" s="18"/>
      <c r="S253" s="18"/>
      <c r="T253" s="18"/>
      <c r="U253" s="18"/>
      <c r="V253" s="18"/>
      <c r="W253" s="18"/>
      <c r="X253" s="18"/>
      <c r="Y253" s="18"/>
      <c r="Z253" s="18"/>
      <c r="AA253" s="18"/>
      <c r="AB253" s="18"/>
      <c r="AC253" s="18"/>
      <c r="AD253" s="18"/>
      <c r="AE253" s="18"/>
      <c r="AF253" s="18"/>
      <c r="AG253" s="18"/>
      <c r="AH253" s="18"/>
      <c r="AI253" s="18"/>
      <c r="AJ253" s="18"/>
      <c r="AK253" s="18"/>
      <c r="AL253" s="18"/>
      <c r="AM253" s="18"/>
      <c r="AN253" s="18"/>
      <c r="AO253" s="18"/>
      <c r="AP253" s="18"/>
      <c r="AQ253" s="18"/>
      <c r="AR253" s="18"/>
      <c r="AS253" s="18"/>
      <c r="AT253" s="18"/>
      <c r="AU253" s="18"/>
      <c r="AV253" s="18"/>
      <c r="AW253" s="18"/>
      <c r="AX253" s="18"/>
      <c r="AY253" s="18"/>
      <c r="AZ253" s="18"/>
      <c r="BA253" s="18"/>
      <c r="BB253" s="18"/>
      <c r="BC253" s="18"/>
      <c r="BD253" s="18"/>
      <c r="BE253" s="18"/>
      <c r="BF253" s="18"/>
    </row>
    <row r="254" spans="2:58" s="19" customFormat="1">
      <c r="B254" s="8"/>
      <c r="C254" s="20"/>
      <c r="F254" s="23"/>
      <c r="I254" s="23"/>
      <c r="J254" s="18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8"/>
      <c r="V254" s="18"/>
      <c r="W254" s="18"/>
      <c r="X254" s="18"/>
      <c r="Y254" s="18"/>
      <c r="Z254" s="18"/>
      <c r="AA254" s="18"/>
      <c r="AB254" s="18"/>
      <c r="AC254" s="18"/>
      <c r="AD254" s="18"/>
      <c r="AE254" s="18"/>
      <c r="AF254" s="18"/>
      <c r="AG254" s="18"/>
      <c r="AH254" s="18"/>
      <c r="AI254" s="18"/>
      <c r="AJ254" s="18"/>
      <c r="AK254" s="18"/>
      <c r="AL254" s="18"/>
      <c r="AM254" s="18"/>
      <c r="AN254" s="18"/>
      <c r="AO254" s="18"/>
      <c r="AP254" s="18"/>
      <c r="AQ254" s="18"/>
      <c r="AR254" s="18"/>
      <c r="AS254" s="18"/>
      <c r="AT254" s="18"/>
      <c r="AU254" s="18"/>
      <c r="AV254" s="18"/>
      <c r="AW254" s="18"/>
      <c r="AX254" s="18"/>
      <c r="AY254" s="18"/>
      <c r="AZ254" s="18"/>
      <c r="BA254" s="18"/>
      <c r="BB254" s="18"/>
      <c r="BC254" s="18"/>
      <c r="BD254" s="18"/>
      <c r="BE254" s="18"/>
      <c r="BF254" s="18"/>
    </row>
    <row r="255" spans="2:58" s="19" customFormat="1">
      <c r="B255" s="8"/>
      <c r="C255" s="20"/>
      <c r="F255" s="23"/>
      <c r="I255" s="23"/>
      <c r="J255" s="18"/>
      <c r="K255" s="18"/>
      <c r="L255" s="18"/>
      <c r="M255" s="18"/>
      <c r="N255" s="18"/>
      <c r="O255" s="18"/>
      <c r="P255" s="18"/>
      <c r="Q255" s="18"/>
      <c r="R255" s="18"/>
      <c r="S255" s="18"/>
      <c r="T255" s="18"/>
      <c r="U255" s="18"/>
      <c r="V255" s="18"/>
      <c r="W255" s="18"/>
      <c r="X255" s="18"/>
      <c r="Y255" s="18"/>
      <c r="Z255" s="18"/>
      <c r="AA255" s="18"/>
      <c r="AB255" s="18"/>
      <c r="AC255" s="18"/>
      <c r="AD255" s="18"/>
      <c r="AE255" s="18"/>
      <c r="AF255" s="18"/>
      <c r="AG255" s="18"/>
      <c r="AH255" s="18"/>
      <c r="AI255" s="18"/>
      <c r="AJ255" s="18"/>
      <c r="AK255" s="18"/>
      <c r="AL255" s="18"/>
      <c r="AM255" s="18"/>
      <c r="AN255" s="18"/>
      <c r="AO255" s="18"/>
      <c r="AP255" s="18"/>
      <c r="AQ255" s="18"/>
      <c r="AR255" s="18"/>
      <c r="AS255" s="18"/>
      <c r="AT255" s="18"/>
      <c r="AU255" s="18"/>
      <c r="AV255" s="18"/>
      <c r="AW255" s="18"/>
      <c r="AX255" s="18"/>
      <c r="AY255" s="18"/>
      <c r="AZ255" s="18"/>
      <c r="BA255" s="18"/>
      <c r="BB255" s="18"/>
      <c r="BC255" s="18"/>
      <c r="BD255" s="18"/>
      <c r="BE255" s="18"/>
      <c r="BF255" s="18"/>
    </row>
    <row r="256" spans="2:58" s="19" customFormat="1">
      <c r="B256" s="8"/>
      <c r="C256" s="20"/>
      <c r="F256" s="23"/>
      <c r="I256" s="23"/>
      <c r="J256" s="18"/>
      <c r="K256" s="18"/>
      <c r="L256" s="18"/>
      <c r="M256" s="18"/>
      <c r="N256" s="18"/>
      <c r="O256" s="18"/>
      <c r="P256" s="18"/>
      <c r="Q256" s="18"/>
      <c r="R256" s="18"/>
      <c r="S256" s="18"/>
      <c r="T256" s="18"/>
      <c r="U256" s="18"/>
      <c r="V256" s="18"/>
      <c r="W256" s="18"/>
      <c r="X256" s="18"/>
      <c r="Y256" s="18"/>
      <c r="Z256" s="18"/>
      <c r="AA256" s="18"/>
      <c r="AB256" s="18"/>
      <c r="AC256" s="18"/>
      <c r="AD256" s="18"/>
      <c r="AE256" s="18"/>
      <c r="AF256" s="18"/>
      <c r="AG256" s="18"/>
      <c r="AH256" s="18"/>
      <c r="AI256" s="18"/>
      <c r="AJ256" s="18"/>
      <c r="AK256" s="18"/>
      <c r="AL256" s="18"/>
      <c r="AM256" s="18"/>
      <c r="AN256" s="18"/>
      <c r="AO256" s="18"/>
      <c r="AP256" s="18"/>
      <c r="AQ256" s="18"/>
      <c r="AR256" s="18"/>
      <c r="AS256" s="18"/>
      <c r="AT256" s="18"/>
      <c r="AU256" s="18"/>
      <c r="AV256" s="18"/>
      <c r="AW256" s="18"/>
      <c r="AX256" s="18"/>
      <c r="AY256" s="18"/>
      <c r="AZ256" s="18"/>
      <c r="BA256" s="18"/>
      <c r="BB256" s="18"/>
      <c r="BC256" s="18"/>
      <c r="BD256" s="18"/>
      <c r="BE256" s="18"/>
      <c r="BF256" s="18"/>
    </row>
  </sheetData>
  <mergeCells count="20">
    <mergeCell ref="A184:A186"/>
    <mergeCell ref="C184:C186"/>
    <mergeCell ref="A130:A133"/>
    <mergeCell ref="C130:C133"/>
    <mergeCell ref="A146:A149"/>
    <mergeCell ref="C146:C149"/>
    <mergeCell ref="A3:J3"/>
    <mergeCell ref="A179:A182"/>
    <mergeCell ref="C179:C182"/>
    <mergeCell ref="A93:A96"/>
    <mergeCell ref="C93:C96"/>
    <mergeCell ref="A123:A126"/>
    <mergeCell ref="C123:C126"/>
    <mergeCell ref="D5:F5"/>
    <mergeCell ref="G5:I5"/>
    <mergeCell ref="A5:A6"/>
    <mergeCell ref="B5:B6"/>
    <mergeCell ref="C5:C6"/>
    <mergeCell ref="J5:J6"/>
    <mergeCell ref="K5:K6"/>
  </mergeCells>
  <phoneticPr fontId="0" type="noConversion"/>
  <pageMargins left="0.51181102362204722" right="0.51181102362204722" top="0.74803149606299213" bottom="0.74803149606299213" header="0.31496062992125984" footer="0.31496062992125984"/>
  <pageSetup paperSize="9" scale="93" orientation="landscape" r:id="rId1"/>
  <headerFooter>
    <oddFooter>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 półrocze 2011 r.</vt:lpstr>
      <vt:lpstr>'I półrocze 2011 r.'!Print_Titles</vt:lpstr>
    </vt:vector>
  </TitlesOfParts>
  <Company>UM Piotrków Tryb.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4-0259</dc:creator>
  <cp:lastModifiedBy>UM w Piotrkowie Tryb.</cp:lastModifiedBy>
  <cp:lastPrinted>2011-08-29T08:38:09Z</cp:lastPrinted>
  <dcterms:created xsi:type="dcterms:W3CDTF">2005-10-17T13:09:06Z</dcterms:created>
  <dcterms:modified xsi:type="dcterms:W3CDTF">2011-08-30T13:03:58Z</dcterms:modified>
</cp:coreProperties>
</file>