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rkusz5" sheetId="1" r:id="rId1"/>
  </sheets>
  <definedNames>
    <definedName name="_xlnm.Print_Titles" localSheetId="0">'Arkusz5'!$3:$5</definedName>
  </definedNames>
  <calcPr fullCalcOnLoad="1"/>
</workbook>
</file>

<file path=xl/sharedStrings.xml><?xml version="1.0" encoding="utf-8"?>
<sst xmlns="http://schemas.openxmlformats.org/spreadsheetml/2006/main" count="3194" uniqueCount="482">
  <si>
    <t>Treść</t>
  </si>
  <si>
    <t>Klasyfik.
Budżet.</t>
  </si>
  <si>
    <t>Zobowiązania</t>
  </si>
  <si>
    <t>Środki własne</t>
  </si>
  <si>
    <t>Dotacje</t>
  </si>
  <si>
    <t>Razem</t>
  </si>
  <si>
    <t>Ogółem</t>
  </si>
  <si>
    <t xml:space="preserve">w tym: wymagalne               </t>
  </si>
  <si>
    <t xml:space="preserve">  6 : 3</t>
  </si>
  <si>
    <t xml:space="preserve">  7 : 4</t>
  </si>
  <si>
    <t xml:space="preserve">  8 : 5</t>
  </si>
  <si>
    <t>WYDATKI OGÓŁEM A + B                                                                                                                                                                                                                                                      dotyczące zadań gminy i powiatu</t>
  </si>
  <si>
    <t>WYDATKI  DOTYCZĄCE  ZADAŃ  GMINY</t>
  </si>
  <si>
    <t>A. Wydatki ogółem</t>
  </si>
  <si>
    <t>Rolnictwo i łowiectwo</t>
  </si>
  <si>
    <t>Dział 010</t>
  </si>
  <si>
    <t>Izby rolnicze</t>
  </si>
  <si>
    <t>01030</t>
  </si>
  <si>
    <t>wpłaty gmin na rzecz izb rolniczych</t>
  </si>
  <si>
    <t>§  2850</t>
  </si>
  <si>
    <t>Pozostała działalność w rolnictwie</t>
  </si>
  <si>
    <t>01095</t>
  </si>
  <si>
    <t>składki na ubezpieczenie społeczne</t>
  </si>
  <si>
    <t>§  4110</t>
  </si>
  <si>
    <t>składki na Fundusz Pracy</t>
  </si>
  <si>
    <t>§  4120</t>
  </si>
  <si>
    <t>wynagrodzenia bezosobowe</t>
  </si>
  <si>
    <t>§  4170</t>
  </si>
  <si>
    <t>zakup usług pozostałych</t>
  </si>
  <si>
    <t>§  4300</t>
  </si>
  <si>
    <t>Transport  i łączność</t>
  </si>
  <si>
    <t>Dział 600</t>
  </si>
  <si>
    <t>Lokalny transport zbiorowy</t>
  </si>
  <si>
    <t>wynagrodzenia osobowe pracowników</t>
  </si>
  <si>
    <t>§  4010</t>
  </si>
  <si>
    <t>dodatkowe wynagrodzenie roczne</t>
  </si>
  <si>
    <t>§  4040</t>
  </si>
  <si>
    <t>zakup materiałów i wyposażenia</t>
  </si>
  <si>
    <t>§  4210</t>
  </si>
  <si>
    <t>zakup usług remontowych</t>
  </si>
  <si>
    <t>§  4270</t>
  </si>
  <si>
    <t>odpisy na ZFŚS</t>
  </si>
  <si>
    <t>§  4440</t>
  </si>
  <si>
    <t xml:space="preserve">wydatki na zakupy inwestycyjne </t>
  </si>
  <si>
    <t>§  6060</t>
  </si>
  <si>
    <t>Drogi publiczne gminne</t>
  </si>
  <si>
    <t>§  3020</t>
  </si>
  <si>
    <t>zakup energii</t>
  </si>
  <si>
    <t>§  4260</t>
  </si>
  <si>
    <t>podatek od nieruchomości</t>
  </si>
  <si>
    <t>§  4480</t>
  </si>
  <si>
    <t>pozostałe odsetki</t>
  </si>
  <si>
    <t>§  4580</t>
  </si>
  <si>
    <t>§  4590</t>
  </si>
  <si>
    <t>§  4600</t>
  </si>
  <si>
    <t>koszty postępowania sądowego</t>
  </si>
  <si>
    <t>§  4610</t>
  </si>
  <si>
    <t>wydatki inwestycyjne jednostek budżetowych</t>
  </si>
  <si>
    <t>§  6050</t>
  </si>
  <si>
    <t>Pozostała działalność</t>
  </si>
  <si>
    <t>Turystyka</t>
  </si>
  <si>
    <t>Dział 630</t>
  </si>
  <si>
    <t>Gospodarka mieszkaniowa</t>
  </si>
  <si>
    <t>Dział 700</t>
  </si>
  <si>
    <t>Gospodarka gruntami i nieruchomościami</t>
  </si>
  <si>
    <t>Towarzystwa Budownictwa Społecznego</t>
  </si>
  <si>
    <t>różne opłaty i składki</t>
  </si>
  <si>
    <t>§  4430</t>
  </si>
  <si>
    <t>Działalność usługowa</t>
  </si>
  <si>
    <t>Dział 710</t>
  </si>
  <si>
    <t>Opracowania geodezyjne i kartograficzne</t>
  </si>
  <si>
    <t>Cmentarze</t>
  </si>
  <si>
    <t>§  2830</t>
  </si>
  <si>
    <t>zakup usług dostępu do sieci Internet</t>
  </si>
  <si>
    <t>§  4350</t>
  </si>
  <si>
    <t>podróże służbowe krajowe</t>
  </si>
  <si>
    <t>§  4410</t>
  </si>
  <si>
    <t>Administracja publiczna</t>
  </si>
  <si>
    <t>Dział 750</t>
  </si>
  <si>
    <t>Urzędy wojewódzkie</t>
  </si>
  <si>
    <t>Rady gmin</t>
  </si>
  <si>
    <t>różne wydatki na rzecz osób fizycznych</t>
  </si>
  <si>
    <t>§  3030</t>
  </si>
  <si>
    <t>nagrody o charakterze szczególnym</t>
  </si>
  <si>
    <t>§  3040</t>
  </si>
  <si>
    <t>podróże służbowe zagraniczne</t>
  </si>
  <si>
    <t>§  4420</t>
  </si>
  <si>
    <t>Urzędy gmin</t>
  </si>
  <si>
    <t>Urzędy naczelnych org. wł. państw.</t>
  </si>
  <si>
    <t>Dział 751</t>
  </si>
  <si>
    <t>Urzędy naczelnych organów wł. pańs.</t>
  </si>
  <si>
    <t>Bezp. pub. i ochr. przeciwpożarowa</t>
  </si>
  <si>
    <t>Dział 754</t>
  </si>
  <si>
    <t>Ochotnicze straże pożarne</t>
  </si>
  <si>
    <t>pozostałe podatki na rzecz budżetów jst</t>
  </si>
  <si>
    <t>§  4500</t>
  </si>
  <si>
    <t>Obrona cywilna</t>
  </si>
  <si>
    <t>Straż Miejska</t>
  </si>
  <si>
    <t>wpłaty na PFRON</t>
  </si>
  <si>
    <t>§  4140</t>
  </si>
  <si>
    <t>Pozostała działalność w bezp. publ.</t>
  </si>
  <si>
    <t>Wydatki związane z poborem dochodów</t>
  </si>
  <si>
    <t>Dział 756</t>
  </si>
  <si>
    <t>Pobór podatków i opłat</t>
  </si>
  <si>
    <t>Obsługa długu publicznego</t>
  </si>
  <si>
    <t>Dział 757</t>
  </si>
  <si>
    <t>Obsługa długu publicznnego</t>
  </si>
  <si>
    <t>Różne rozliczenia</t>
  </si>
  <si>
    <t>Dział 758</t>
  </si>
  <si>
    <t>rezerwa na inwestycje</t>
  </si>
  <si>
    <t>Różne rozliczenia finansowe</t>
  </si>
  <si>
    <t>Rezerwy ogólne i celowe</t>
  </si>
  <si>
    <t>§  4810</t>
  </si>
  <si>
    <t>§  6800</t>
  </si>
  <si>
    <t>Oświata i wychowanie</t>
  </si>
  <si>
    <t>Dział 801</t>
  </si>
  <si>
    <t>Szkoły podstawowe</t>
  </si>
  <si>
    <t>dotacja podmiotowa dla niepublicznej szkoły</t>
  </si>
  <si>
    <t>§  2540</t>
  </si>
  <si>
    <t>§  4240</t>
  </si>
  <si>
    <t>Oddziały przedszkolne przy szkołach podst.</t>
  </si>
  <si>
    <t xml:space="preserve">Przedszkola </t>
  </si>
  <si>
    <t>zakup środków żywności</t>
  </si>
  <si>
    <t>§  4220</t>
  </si>
  <si>
    <t>Gimnazja</t>
  </si>
  <si>
    <t>Zespoły ekonomiczno - administracyjne</t>
  </si>
  <si>
    <t>Dokształcanie i doskonalenie nauczycieli</t>
  </si>
  <si>
    <t>Pozostała działalność w oświacie</t>
  </si>
  <si>
    <t>Ochrona zdrowia</t>
  </si>
  <si>
    <t>Dział 851</t>
  </si>
  <si>
    <t>§  2320</t>
  </si>
  <si>
    <t>Zwalczanie narkomanii</t>
  </si>
  <si>
    <t>Przeciwdziałanie alkoholizmowi</t>
  </si>
  <si>
    <t>dot.cel.z bud.na fin.zad.zl.do real.stowarz.</t>
  </si>
  <si>
    <t>§  2820</t>
  </si>
  <si>
    <t>Pozostała działalność w ochronie zdrowia</t>
  </si>
  <si>
    <t>Pomoc społeczna</t>
  </si>
  <si>
    <t>Dział 852</t>
  </si>
  <si>
    <t>Domy pomocy społecznej</t>
  </si>
  <si>
    <t>85202</t>
  </si>
  <si>
    <t>Ośrodki wsparcia</t>
  </si>
  <si>
    <t>85203</t>
  </si>
  <si>
    <t>zakup leków i materiałów medycznych</t>
  </si>
  <si>
    <t>§  4230</t>
  </si>
  <si>
    <t>Świadczenia rodzinne</t>
  </si>
  <si>
    <t>zwrot dotacji wykorzyst.niezgodnie z przezn.</t>
  </si>
  <si>
    <t>§  2910</t>
  </si>
  <si>
    <t>świadczenia społeczne</t>
  </si>
  <si>
    <t>§  3110</t>
  </si>
  <si>
    <t>Składki na ubezpieczenie zdrowotne</t>
  </si>
  <si>
    <t>85213</t>
  </si>
  <si>
    <t>składki na ubezpieczenie zdrowotne</t>
  </si>
  <si>
    <t>§  4130</t>
  </si>
  <si>
    <t>Zasiłki i pomoc w naturze</t>
  </si>
  <si>
    <t>85214</t>
  </si>
  <si>
    <t>Dodatki mieszkaniowe</t>
  </si>
  <si>
    <t>85215</t>
  </si>
  <si>
    <t>Ośrodki pomocy społecznej</t>
  </si>
  <si>
    <t>85219</t>
  </si>
  <si>
    <t xml:space="preserve">Usługi opiekuńcze </t>
  </si>
  <si>
    <t>85228</t>
  </si>
  <si>
    <t>Pozostała działalność w pomocy społecznej</t>
  </si>
  <si>
    <t>§  4330</t>
  </si>
  <si>
    <t>Pozost. zad. w zakr. polityki społecznej</t>
  </si>
  <si>
    <t>Dział 853</t>
  </si>
  <si>
    <t>Żłobki</t>
  </si>
  <si>
    <t>Edukacyjna opieka wychowawcza</t>
  </si>
  <si>
    <t>Dział 854</t>
  </si>
  <si>
    <t>Świetlice szkolne</t>
  </si>
  <si>
    <t>Pomoc materialna dla uczniów</t>
  </si>
  <si>
    <t>§  3240</t>
  </si>
  <si>
    <t>Dział 900</t>
  </si>
  <si>
    <t>Gospodarka ściekowa i ochrona wód</t>
  </si>
  <si>
    <t>Oczyszczanie miast i gmin</t>
  </si>
  <si>
    <t>Schroniska dla zwierząt</t>
  </si>
  <si>
    <t>Oświetlenie ulic, placów i dróg</t>
  </si>
  <si>
    <t>Pozostała działalność w gosp. komunalnej</t>
  </si>
  <si>
    <t>Dział 921</t>
  </si>
  <si>
    <t>Pozostałe zadania w zakresie kultury</t>
  </si>
  <si>
    <t>Domy i ośrodki kultury</t>
  </si>
  <si>
    <t>dotacja dla samorządowej instytucji kultury</t>
  </si>
  <si>
    <t>§  2480</t>
  </si>
  <si>
    <t>Pozostała działalność w kulturze</t>
  </si>
  <si>
    <t>różne stypendia</t>
  </si>
  <si>
    <t>§  3250</t>
  </si>
  <si>
    <t>Kultura fizyczna i sport</t>
  </si>
  <si>
    <t>Dział 926</t>
  </si>
  <si>
    <t>Instytucje kultury fizycznej</t>
  </si>
  <si>
    <t>Zad.w zakresie kultury fizycznej i sportu</t>
  </si>
  <si>
    <t>Pozostała działalność w kul. fizycznej</t>
  </si>
  <si>
    <t>WYDATKI  DOTYCZĄCE  ZADAŃ  POWIATU</t>
  </si>
  <si>
    <t>B. WYDATKI  OGÓŁEM</t>
  </si>
  <si>
    <t>Leśnictwo</t>
  </si>
  <si>
    <t>Dział 020</t>
  </si>
  <si>
    <t>Nadzór nad gospodarką leśną</t>
  </si>
  <si>
    <t>02002</t>
  </si>
  <si>
    <t>Transport i łączność</t>
  </si>
  <si>
    <t>Drogi publiczne w miastach na pr. pow.</t>
  </si>
  <si>
    <t>60015</t>
  </si>
  <si>
    <t>§  6059</t>
  </si>
  <si>
    <t>60095</t>
  </si>
  <si>
    <t>opłaty na rzecz budżetów jst</t>
  </si>
  <si>
    <t>§  4520</t>
  </si>
  <si>
    <t>Prace geodezyjne i kartograficzne</t>
  </si>
  <si>
    <t>Nadzór budowlany</t>
  </si>
  <si>
    <t>wynagrodzenie osobowe służby cywilnej</t>
  </si>
  <si>
    <t>§  4020</t>
  </si>
  <si>
    <t xml:space="preserve"> §  4010</t>
  </si>
  <si>
    <t>Starostwo powiatowe</t>
  </si>
  <si>
    <t>Komisje poborowe</t>
  </si>
  <si>
    <t>zakup usług zdrowotnych</t>
  </si>
  <si>
    <t>§  4280</t>
  </si>
  <si>
    <t>Bezp. publiczne i ochr. przeciwp.</t>
  </si>
  <si>
    <t>Komendy Policji</t>
  </si>
  <si>
    <t>wpłaty na fundusz celowy</t>
  </si>
  <si>
    <t>§  3000</t>
  </si>
  <si>
    <t>wydatki osobowe niezliczne do uposażeń</t>
  </si>
  <si>
    <t>§  3070</t>
  </si>
  <si>
    <t>uposażenia funkcjonariuszy</t>
  </si>
  <si>
    <t>§  4050</t>
  </si>
  <si>
    <t>pozostałe należności funkcjonariuszy</t>
  </si>
  <si>
    <t>§  4060</t>
  </si>
  <si>
    <t>nagrody roczne dla funkcjonariuszy</t>
  </si>
  <si>
    <t>§  4070</t>
  </si>
  <si>
    <t>równoważnik pieniężny dla funkcjonariuszy</t>
  </si>
  <si>
    <t>§  4180</t>
  </si>
  <si>
    <t>Szkoły podstawowe specjalne</t>
  </si>
  <si>
    <t>Gimnazja specjalne</t>
  </si>
  <si>
    <t>Licea ogólnokształcące</t>
  </si>
  <si>
    <t>Licea profilowane</t>
  </si>
  <si>
    <t>Szkoły zawodowe</t>
  </si>
  <si>
    <t>Centra kształcenia ustaw. i praktycznego</t>
  </si>
  <si>
    <t>Pomoc  społeczna</t>
  </si>
  <si>
    <t>Placówki opiekuńczo - wychowawcze</t>
  </si>
  <si>
    <t>85201</t>
  </si>
  <si>
    <t xml:space="preserve">Rodziny zastępcze </t>
  </si>
  <si>
    <t>85204</t>
  </si>
  <si>
    <t>Ośrodki adopcyjno - opiekuńcze</t>
  </si>
  <si>
    <t>85226</t>
  </si>
  <si>
    <t>85233</t>
  </si>
  <si>
    <t>Pozostałe zad. w zakr. polityki społ.</t>
  </si>
  <si>
    <t>Powiatowe Urzędy Pracy</t>
  </si>
  <si>
    <t>85333</t>
  </si>
  <si>
    <t>Specjalne ośrodki szkolno - wychowawcze</t>
  </si>
  <si>
    <t>Wczesne wspomaganie dziecka</t>
  </si>
  <si>
    <t>Internaty i bursy szkolne</t>
  </si>
  <si>
    <t>stypendia dla uczniów</t>
  </si>
  <si>
    <t>Ochotnicze Hufce Pracy</t>
  </si>
  <si>
    <t>Kultura i ochrona dziedzictwa narod.</t>
  </si>
  <si>
    <t>Galerie i biura wystaw artystycznych</t>
  </si>
  <si>
    <t>Biblioteki</t>
  </si>
  <si>
    <t>Muzea</t>
  </si>
  <si>
    <t>g</t>
  </si>
  <si>
    <t>p</t>
  </si>
  <si>
    <t xml:space="preserve">zakup usług zdrowotnych </t>
  </si>
  <si>
    <t>renty zasadzone</t>
  </si>
  <si>
    <t>§ 3050</t>
  </si>
  <si>
    <t xml:space="preserve">Pozostałe instytucje kultury </t>
  </si>
  <si>
    <t>Szkoła zawodowa specjalna</t>
  </si>
  <si>
    <t>Poz. dzialalność w eduk. opiece wych.</t>
  </si>
  <si>
    <t>Komendy Powiatowe Pań. Straży Pożar.</t>
  </si>
  <si>
    <t>§  4360</t>
  </si>
  <si>
    <t>§  4370</t>
  </si>
  <si>
    <t>§  4390</t>
  </si>
  <si>
    <t>§  4400</t>
  </si>
  <si>
    <t>rózne opłaty i składki</t>
  </si>
  <si>
    <t>§  4700</t>
  </si>
  <si>
    <t>zakupy inwestycyjne jednostek budżetowych</t>
  </si>
  <si>
    <t>Obiekty sportowe</t>
  </si>
  <si>
    <t>§  4080</t>
  </si>
  <si>
    <t xml:space="preserve">wydatki inwestycyjne jednostek budżetowych </t>
  </si>
  <si>
    <t>Rehabilitacja zawodowa i społeczna</t>
  </si>
  <si>
    <t>dotacja podmiotowa</t>
  </si>
  <si>
    <t>§  2580</t>
  </si>
  <si>
    <t>§  2800</t>
  </si>
  <si>
    <t/>
  </si>
  <si>
    <t>zakup usług związ. z wyk.analiz, eksp. opinii</t>
  </si>
  <si>
    <t xml:space="preserve">szkolenia pracowników </t>
  </si>
  <si>
    <t>kary i odszkod.wypłacane na rzecz ooób fiz.</t>
  </si>
  <si>
    <t>nagrody i wydatki osob.nie zaliczane do wynagr.</t>
  </si>
  <si>
    <t>zakup usług telekomun. telefonnii komórkowej</t>
  </si>
  <si>
    <t>zakup usług telekomun.telefonnii stacjonarnej</t>
  </si>
  <si>
    <t>zakup usług telekomun.telefonnii komórkowej</t>
  </si>
  <si>
    <t xml:space="preserve">zakup pomocy naukowych, dydaktycznych </t>
  </si>
  <si>
    <t>zakup usług związ. z wyk.analiz, ekspertyz</t>
  </si>
  <si>
    <t>szkolenia pracowników</t>
  </si>
  <si>
    <t>zakup pomocy naukowych, dydaktycznych</t>
  </si>
  <si>
    <t>zakup usług telekomun. telefonnii stacjonarnej</t>
  </si>
  <si>
    <t>Gospodarka komunalna i ochr. środ.</t>
  </si>
  <si>
    <t>Utrzymanie zieleni w miast. i gminach</t>
  </si>
  <si>
    <t>kary i odszkod.wypłacane na rzecz osób fiz.</t>
  </si>
  <si>
    <t>Kultura i ochrona dziedz. narodow.</t>
  </si>
  <si>
    <t>kary i odszkod. wypłacane na rzecz osób fiz.</t>
  </si>
  <si>
    <t>dotacje cel.przek. dla powiatu na zdania bieżące</t>
  </si>
  <si>
    <t>Gospodarka komun.i ochrona środ.</t>
  </si>
  <si>
    <t>Pozostała działalność w gospod. kom.</t>
  </si>
  <si>
    <t>% wykonania</t>
  </si>
  <si>
    <t>nagrody i wydatki osob.nie zalicz. do wynagr.</t>
  </si>
  <si>
    <t>dot.cel.z bud.na fin.zad.zl.dla j.nie zal.do s.f.p</t>
  </si>
  <si>
    <t>nagrody i wydatki osobowe nie zalicz. do wynagr.</t>
  </si>
  <si>
    <t>kary i odszk. wypł.na rzecz osób praw.</t>
  </si>
  <si>
    <t>dotacje cel.przek.dla powiatu na zadania bież.</t>
  </si>
  <si>
    <t>uposażenie wypłac. funkcjon.zwoln.ze służby</t>
  </si>
  <si>
    <t>dotacje cel.przek. dla pow. na zdania bieżące</t>
  </si>
  <si>
    <t>Pozostała działalność w pom.społecz.</t>
  </si>
  <si>
    <t>Dokształcanie i doskonalenie nauczyc.</t>
  </si>
  <si>
    <t>Zespoły ds. orzekania o niepełnospraw.</t>
  </si>
  <si>
    <t>dotacje celowe przek. dla powiat.na zad.bież.</t>
  </si>
  <si>
    <t>Poradnie psycholog. - pedagogiczne</t>
  </si>
  <si>
    <t>Dokszt. i doskonal. nauczycieli</t>
  </si>
  <si>
    <t>Ochrona zabytków i opieka nad zabytk.</t>
  </si>
  <si>
    <t>kary i odszkod. wypłacane na rzecz osób praw.</t>
  </si>
  <si>
    <t xml:space="preserve"> </t>
  </si>
  <si>
    <t>opłata za użytkowanie wieczyste na gruntach SP</t>
  </si>
  <si>
    <t>opłaty za administrowanie i czynsze</t>
  </si>
  <si>
    <t>zakup usług telekom. telefonnii kom.</t>
  </si>
  <si>
    <t>zakup usług telekom. telefonnii stacj.</t>
  </si>
  <si>
    <t>zakup usług telekomun.telefonnii stac.</t>
  </si>
  <si>
    <t>zakup usług telekomun. telefonnii kom.</t>
  </si>
  <si>
    <t xml:space="preserve">pozostałe odsetki </t>
  </si>
  <si>
    <t xml:space="preserve">zakup usług pozostałych </t>
  </si>
  <si>
    <t xml:space="preserve">podróże służbowe krajowe </t>
  </si>
  <si>
    <t>wydatki osobowe niezal.do wynagrodzeń</t>
  </si>
  <si>
    <t xml:space="preserve">wydatki osobowe niezal.do wynagrodzeń </t>
  </si>
  <si>
    <t xml:space="preserve">zakup materiałów i wyposażenia </t>
  </si>
  <si>
    <t xml:space="preserve">zakup środków żywności </t>
  </si>
  <si>
    <t>zakup usług remontowych z</t>
  </si>
  <si>
    <t>zakup uslug pozostałych</t>
  </si>
  <si>
    <t>zakup usług telekomunikacyjnych telefonii stacj.</t>
  </si>
  <si>
    <t>szkolenia pracowników niebędących czł.korp.sł.cywilnej</t>
  </si>
  <si>
    <t xml:space="preserve">zakupy inwestycyjne jednostek budżetowych </t>
  </si>
  <si>
    <t xml:space="preserve">zakup usług remontowych </t>
  </si>
  <si>
    <t xml:space="preserve">zakup materiaów i wyposażenia </t>
  </si>
  <si>
    <t>opłaty za administrowanie i czynsze  za budynki</t>
  </si>
  <si>
    <t>szkolenia pracowników niebędących  członkami korpusu</t>
  </si>
  <si>
    <t>opłaty na rzecz budżetów jst.</t>
  </si>
  <si>
    <t xml:space="preserve">zakup usług zdrowtnych </t>
  </si>
  <si>
    <t>zakup uslug telekomunikacyjnych telefonii stac.</t>
  </si>
  <si>
    <t>szkolenia pracowników  niebedących czł.korp.sł.cywilnej</t>
  </si>
  <si>
    <t>§  4380</t>
  </si>
  <si>
    <t xml:space="preserve">zaku usług obejmujących tłumaczenia </t>
  </si>
  <si>
    <t xml:space="preserve">Zarządzanie kryzysowe </t>
  </si>
  <si>
    <t xml:space="preserve">zakup uslug remontowych </t>
  </si>
  <si>
    <t>zakup uslug telekomunikacyjnych telefonii kom.</t>
  </si>
  <si>
    <t xml:space="preserve">zakup usług wymagajacych ekspertyz </t>
  </si>
  <si>
    <t>opłaty na rzecz budzetu jst</t>
  </si>
  <si>
    <t>Promocja miasta</t>
  </si>
  <si>
    <t>§  2310</t>
  </si>
  <si>
    <t>dotacje celowe przekazane do gminy</t>
  </si>
  <si>
    <t>dot.cel.z bud.na jed.n-zal.do sek.f.p.</t>
  </si>
  <si>
    <t>§  4550</t>
  </si>
  <si>
    <t>szkolenia członków korpusu służby cywilnej</t>
  </si>
  <si>
    <t>szkolenia pracowników niebędących  czł.korp.sł.cywilnej</t>
  </si>
  <si>
    <t xml:space="preserve">składki na ubezpieczneia społeczne </t>
  </si>
  <si>
    <t>Ośrodki rewalidacyjno wychowawcze</t>
  </si>
  <si>
    <t>Drogi wewnętrzne</t>
  </si>
  <si>
    <t xml:space="preserve">Ośrodki informacji turystycznej </t>
  </si>
  <si>
    <t>rezerwa ogólna</t>
  </si>
  <si>
    <t>§  4119</t>
  </si>
  <si>
    <t>§  4129</t>
  </si>
  <si>
    <t>§  4019</t>
  </si>
  <si>
    <t>opłaty czynszowe</t>
  </si>
  <si>
    <t>§  4179</t>
  </si>
  <si>
    <t>§  4219</t>
  </si>
  <si>
    <t>§  4309</t>
  </si>
  <si>
    <t xml:space="preserve">zakupy inwestyc. jednostek budżetowych </t>
  </si>
  <si>
    <t>koszty postępowania sądowego i prokuratorskiego</t>
  </si>
  <si>
    <t xml:space="preserve">róźne opłaty i składki </t>
  </si>
  <si>
    <t xml:space="preserve">składki na ubezpieczenie społeczne </t>
  </si>
  <si>
    <t>składki na ubezpieczenie społeczne (BP)</t>
  </si>
  <si>
    <t>składki na Fundusz Pracy (BP)</t>
  </si>
  <si>
    <t xml:space="preserve">wynagrodzenia bezosobowe </t>
  </si>
  <si>
    <t>wynagrodzenia bezosobowe (BP)</t>
  </si>
  <si>
    <t>zakup materiałów i wyposażenia (UE)</t>
  </si>
  <si>
    <t>zakup materiałów i wyposażenia (BP)</t>
  </si>
  <si>
    <t>zakup usług pozostałych (BP)</t>
  </si>
  <si>
    <t>§  6069</t>
  </si>
  <si>
    <t xml:space="preserve">szkolenia członków korpusu służby cywilnej </t>
  </si>
  <si>
    <t>I. wydatki bieżące w tym:</t>
  </si>
  <si>
    <t>1.wydatki jednostek budżetowych  w tym:</t>
  </si>
  <si>
    <t>a) wynagrodzenia i składki od nich naliczane</t>
  </si>
  <si>
    <t>b)wydatki związane z realizacja statutowych zadań</t>
  </si>
  <si>
    <t xml:space="preserve">2.dotacje na zadania bieżące </t>
  </si>
  <si>
    <t>3.świadczenia na rzecz osób fizycznych</t>
  </si>
  <si>
    <t>4.wydatki na programy finansowane z udziałem środków o których mowa  w art.5. ust.1 pkt 2 i 3 w części zwiazanej z realizacja zadań jst.</t>
  </si>
  <si>
    <t>5.wypłaty z tytułu poręczeń i gwarancji udzielonych przez jst.</t>
  </si>
  <si>
    <t>6. obsługa długu</t>
  </si>
  <si>
    <t>II. wydatki majątkowe w tym:</t>
  </si>
  <si>
    <t>1.inwestycje i zakupy inwestycyjne w tym:</t>
  </si>
  <si>
    <t>a) na programy finansowane z udziałem środków  o których mowa  w art.5. ust.1 pkt 2 i 3 w części zwiazanej z realizacja zadań jst.</t>
  </si>
  <si>
    <t>2.zakup i objęcie akcji i udziałów oraz wniesienie wkładów do spółek prawa handlowego</t>
  </si>
  <si>
    <t>6.obsługa długu</t>
  </si>
  <si>
    <t>§  8110</t>
  </si>
  <si>
    <t>odsetki od samorządowyc paierów wartościowych lub zaciągniętych przez jednostkę samorządu  terytorialnego kredytów i pożyczek</t>
  </si>
  <si>
    <t>7.Rezerwy  ogólne i celowe na zadania bieżące</t>
  </si>
  <si>
    <t>3. Rezerwa inwestycyjna</t>
  </si>
  <si>
    <t>2.dotacje na zadania bieżące</t>
  </si>
  <si>
    <t>§  4117</t>
  </si>
  <si>
    <t>§  4127</t>
  </si>
  <si>
    <t xml:space="preserve">składki na Fundusz Pracy </t>
  </si>
  <si>
    <t>§  4177</t>
  </si>
  <si>
    <t>§  4217</t>
  </si>
  <si>
    <t>§  4307</t>
  </si>
  <si>
    <t xml:space="preserve">Zasiłki stałe </t>
  </si>
  <si>
    <t>nagrody o charakterze szczególnym niezaliczone do wynagrodzeń</t>
  </si>
  <si>
    <t>Kosytz postpowania sdowego i prokuratorskiego</t>
  </si>
  <si>
    <t>§  6057</t>
  </si>
  <si>
    <t>7.rezerwa ogólna i celowe na zadania bieżące</t>
  </si>
  <si>
    <t>3.rezerwa inwestycyjna</t>
  </si>
  <si>
    <t xml:space="preserve">podróże krajowe słuzbowe </t>
  </si>
  <si>
    <t>§  4780</t>
  </si>
  <si>
    <t>składki na Fundusz Emerytur Pomostowych</t>
  </si>
  <si>
    <t>85336</t>
  </si>
  <si>
    <t>dot.cel.z bud.dla poz.jedn.zalicz.do sekt.finans.publicz.</t>
  </si>
  <si>
    <t>Gospodarka odpadami</t>
  </si>
  <si>
    <t>§  6220</t>
  </si>
  <si>
    <t>dot. celowa na finans.lub dofinansow. Kosztów realizacji inwestycji i zakupów inwestycyjnych innych jedn.sekt.finas.pub.</t>
  </si>
  <si>
    <t xml:space="preserve">rezerwa na zdarzenia kryzysowe </t>
  </si>
  <si>
    <t>rezerwa na oświatę</t>
  </si>
  <si>
    <t>rezerwa na pomoc społeczną</t>
  </si>
  <si>
    <t>§  4047</t>
  </si>
  <si>
    <t>§  4049</t>
  </si>
  <si>
    <t>§  4017</t>
  </si>
  <si>
    <t>4.wydatki na programy finansowane z udziałem środków  o których mowa  w art.5. ust.1 pkt 2 i 3 w części zwiazanej z realizacja zadań jst.</t>
  </si>
  <si>
    <t>§  3119</t>
  </si>
  <si>
    <t xml:space="preserve">5. WYDATKI I ZOBOWIĄZANIA WEDŁUG PEŁNEJ KLASYFIKACJI BUDŻETOWEJ   </t>
  </si>
  <si>
    <t>Tabela nr 6</t>
  </si>
  <si>
    <t xml:space="preserve">opłaty za administrowanie i czynsze </t>
  </si>
  <si>
    <t>Stołówki szkolne i przedszkola</t>
  </si>
  <si>
    <t>Stołówki szkolne i przedszkolne</t>
  </si>
  <si>
    <t xml:space="preserve">Spis powszechny i inne </t>
  </si>
  <si>
    <t xml:space="preserve">Wybory do Rady Gminy  i referenda </t>
  </si>
  <si>
    <t>§  4301</t>
  </si>
  <si>
    <t xml:space="preserve">różne opłaty i składki </t>
  </si>
  <si>
    <t>§  4227</t>
  </si>
  <si>
    <t>§  4229</t>
  </si>
  <si>
    <t>§  4247</t>
  </si>
  <si>
    <t>§  4249</t>
  </si>
  <si>
    <t>Zakup  pomocy naukowych, dydakt. i książek</t>
  </si>
  <si>
    <t>§  4421</t>
  </si>
  <si>
    <t xml:space="preserve">podróże służbowe zagraniczne </t>
  </si>
  <si>
    <t>§  4431</t>
  </si>
  <si>
    <t>§  6067</t>
  </si>
  <si>
    <t xml:space="preserve">dotacja podmiotowa z budżetu dla samorzadowej instytucji </t>
  </si>
  <si>
    <t>zakup usług przez jed.samorządu terytorial. od innych jednost.</t>
  </si>
  <si>
    <t>zakup materialów i wyposażenia</t>
  </si>
  <si>
    <t>zakup uslug zdrowotnych</t>
  </si>
  <si>
    <t>wydatki inwestycjne jedn.budż.</t>
  </si>
  <si>
    <t>,</t>
  </si>
  <si>
    <t>Plan na 2011 r.</t>
  </si>
  <si>
    <t>§  6010</t>
  </si>
  <si>
    <t>2. Zakup i objęcie akcji i  i udziałów  oraz  wniesienir  wkładów  do spółek prawa handlowego</t>
  </si>
  <si>
    <t xml:space="preserve">zakup usług obejmujących tłumaczenia </t>
  </si>
  <si>
    <t xml:space="preserve">Przedszkola specjalne </t>
  </si>
  <si>
    <t>Inne formy wycowania  przedszkolnego</t>
  </si>
  <si>
    <t>różne opłaty  składki</t>
  </si>
  <si>
    <t>§  6667</t>
  </si>
  <si>
    <t xml:space="preserve">zwroty dotacji oraz płatności </t>
  </si>
  <si>
    <t>§  2360</t>
  </si>
  <si>
    <t>dot.celowa z budżet.jst.</t>
  </si>
  <si>
    <t>dotacja dla samorządowej instytucji kultury na inwestycje</t>
  </si>
  <si>
    <t>§  4090</t>
  </si>
  <si>
    <t>honoraria</t>
  </si>
  <si>
    <t>przelewy redystrybucyjne</t>
  </si>
  <si>
    <t>§  2960</t>
  </si>
  <si>
    <t>połaty na rzecz budżetu państwa</t>
  </si>
  <si>
    <t>§  4510</t>
  </si>
  <si>
    <t>zwrot do budżetu państwa nienależnie pobranej subwencji ogólnej za lata poprzednie</t>
  </si>
  <si>
    <t>§  2940</t>
  </si>
  <si>
    <t>usługi remontowe i konserwatorskie</t>
  </si>
  <si>
    <t>§  4340</t>
  </si>
  <si>
    <t>zakup usług zwiazanych z wyk. ekspertyz, analiz, opinii</t>
  </si>
  <si>
    <t xml:space="preserve"> §  4230</t>
  </si>
  <si>
    <t xml:space="preserve"> §  4410</t>
  </si>
  <si>
    <t>Szpitale</t>
  </si>
  <si>
    <t>dotacja dla powiatu na zad. inwest. na podst.poroz.</t>
  </si>
  <si>
    <t>§  6300</t>
  </si>
  <si>
    <t xml:space="preserve">  Wykonanie za  I półrocze 2011 r.                     </t>
  </si>
  <si>
    <t>2. Zakup i objęcie akcji i  i udziałów  oraz  wniesienie  wkładów  do spółek prawa handlowego</t>
  </si>
  <si>
    <t>wniesienie wkładu do spółek prawa handlowego</t>
  </si>
  <si>
    <t xml:space="preserve">rezerwa na kulturę </t>
  </si>
  <si>
    <t>Zadania w zakresie przeciwdziałania przemocy             w rodzinie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</si>
</sst>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i/>
      <sz val="10"/>
      <name val="Times New Roman CE"/>
      <family val="1"/>
    </font>
    <font>
      <b/>
      <sz val="14"/>
      <name val="Times New Roman CE"/>
      <family val="1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Times New Roman CE"/>
      <family val="1"/>
    </font>
    <font>
      <sz val="9"/>
      <name val="Arial CE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b/>
      <sz val="9"/>
      <name val="Times New Roman CE"/>
      <family val="0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 CE"/>
      <family val="0"/>
    </font>
    <font>
      <sz val="11"/>
      <name val="Arial CE"/>
      <family val="0"/>
    </font>
    <font>
      <b/>
      <i/>
      <sz val="10"/>
      <name val="Times New Roman CE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165">
    <xf numFmtId="0" fontId="0" fillId="0" borderId="0" xfId="0" applyAlignment="1">
      <alignment/>
    </xf>
    <xf numFmtId="3" fontId="2" fillId="24" borderId="0" xfId="0" applyNumberFormat="1" applyFont="1" applyFill="1" applyAlignment="1">
      <alignment vertical="center"/>
    </xf>
    <xf numFmtId="4" fontId="2" fillId="24" borderId="0" xfId="0" applyNumberFormat="1" applyFont="1" applyFill="1" applyAlignment="1">
      <alignment vertical="center"/>
    </xf>
    <xf numFmtId="3" fontId="3" fillId="24" borderId="0" xfId="0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4" fontId="6" fillId="24" borderId="10" xfId="0" applyNumberFormat="1" applyFont="1" applyFill="1" applyBorder="1" applyAlignment="1">
      <alignment horizontal="centerContinuous" vertical="center" wrapText="1"/>
    </xf>
    <xf numFmtId="4" fontId="6" fillId="24" borderId="10" xfId="0" applyNumberFormat="1" applyFont="1" applyFill="1" applyBorder="1" applyAlignment="1">
      <alignment horizontal="centerContinuous" vertical="center"/>
    </xf>
    <xf numFmtId="4" fontId="6" fillId="24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Continuous" vertical="center" wrapText="1"/>
    </xf>
    <xf numFmtId="3" fontId="6" fillId="24" borderId="10" xfId="0" applyNumberFormat="1" applyFont="1" applyFill="1" applyBorder="1" applyAlignment="1">
      <alignment horizontal="centerContinuous" vertical="center"/>
    </xf>
    <xf numFmtId="3" fontId="8" fillId="24" borderId="10" xfId="0" applyNumberFormat="1" applyFont="1" applyFill="1" applyBorder="1" applyAlignment="1">
      <alignment horizontal="centerContinuous" vertical="center"/>
    </xf>
    <xf numFmtId="3" fontId="10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3" fontId="15" fillId="24" borderId="11" xfId="0" applyNumberFormat="1" applyFont="1" applyFill="1" applyBorder="1" applyAlignment="1">
      <alignment horizontal="left" vertical="center" wrapText="1"/>
    </xf>
    <xf numFmtId="3" fontId="6" fillId="24" borderId="12" xfId="0" applyNumberFormat="1" applyFont="1" applyFill="1" applyBorder="1" applyAlignment="1">
      <alignment vertical="center" wrapText="1"/>
    </xf>
    <xf numFmtId="4" fontId="6" fillId="24" borderId="12" xfId="0" applyNumberFormat="1" applyFont="1" applyFill="1" applyBorder="1" applyAlignment="1">
      <alignment horizontal="right" vertical="center"/>
    </xf>
    <xf numFmtId="4" fontId="6" fillId="24" borderId="10" xfId="0" applyNumberFormat="1" applyFont="1" applyFill="1" applyBorder="1" applyAlignment="1">
      <alignment horizontal="right" vertical="center"/>
    </xf>
    <xf numFmtId="3" fontId="15" fillId="24" borderId="10" xfId="0" applyNumberFormat="1" applyFont="1" applyFill="1" applyBorder="1" applyAlignment="1">
      <alignment vertical="center"/>
    </xf>
    <xf numFmtId="3" fontId="29" fillId="24" borderId="10" xfId="0" applyNumberFormat="1" applyFont="1" applyFill="1" applyBorder="1" applyAlignment="1">
      <alignment vertical="center"/>
    </xf>
    <xf numFmtId="3" fontId="16" fillId="24" borderId="12" xfId="0" applyNumberFormat="1" applyFont="1" applyFill="1" applyBorder="1" applyAlignment="1">
      <alignment vertical="center" wrapText="1"/>
    </xf>
    <xf numFmtId="4" fontId="16" fillId="24" borderId="12" xfId="0" applyNumberFormat="1" applyFont="1" applyFill="1" applyBorder="1" applyAlignment="1">
      <alignment horizontal="right" vertical="center"/>
    </xf>
    <xf numFmtId="4" fontId="16" fillId="24" borderId="10" xfId="0" applyNumberFormat="1" applyFont="1" applyFill="1" applyBorder="1" applyAlignment="1">
      <alignment horizontal="right" vertical="center"/>
    </xf>
    <xf numFmtId="3" fontId="11" fillId="24" borderId="10" xfId="0" applyNumberFormat="1" applyFont="1" applyFill="1" applyBorder="1" applyAlignment="1">
      <alignment vertical="center"/>
    </xf>
    <xf numFmtId="3" fontId="11" fillId="24" borderId="10" xfId="0" applyNumberFormat="1" applyFont="1" applyFill="1" applyBorder="1" applyAlignment="1">
      <alignment horizontal="left" vertical="center"/>
    </xf>
    <xf numFmtId="3" fontId="11" fillId="24" borderId="10" xfId="0" applyNumberFormat="1" applyFont="1" applyFill="1" applyBorder="1" applyAlignment="1">
      <alignment vertical="center" wrapText="1"/>
    </xf>
    <xf numFmtId="3" fontId="11" fillId="24" borderId="10" xfId="0" applyNumberFormat="1" applyFont="1" applyFill="1" applyBorder="1" applyAlignment="1">
      <alignment vertical="center"/>
    </xf>
    <xf numFmtId="1" fontId="12" fillId="2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3" fontId="28" fillId="24" borderId="10" xfId="0" applyNumberFormat="1" applyFont="1" applyFill="1" applyBorder="1" applyAlignment="1">
      <alignment vertical="center"/>
    </xf>
    <xf numFmtId="1" fontId="25" fillId="24" borderId="10" xfId="0" applyNumberFormat="1" applyFont="1" applyFill="1" applyBorder="1" applyAlignment="1">
      <alignment horizontal="center" vertical="center"/>
    </xf>
    <xf numFmtId="4" fontId="25" fillId="24" borderId="10" xfId="0" applyNumberFormat="1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3" fontId="11" fillId="24" borderId="10" xfId="0" applyNumberFormat="1" applyFont="1" applyFill="1" applyBorder="1" applyAlignment="1">
      <alignment horizontal="left" vertical="center" wrapText="1"/>
    </xf>
    <xf numFmtId="3" fontId="12" fillId="2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3" fontId="6" fillId="24" borderId="10" xfId="0" applyNumberFormat="1" applyFont="1" applyFill="1" applyBorder="1" applyAlignment="1">
      <alignment vertical="center"/>
    </xf>
    <xf numFmtId="4" fontId="6" fillId="24" borderId="10" xfId="0" applyNumberFormat="1" applyFont="1" applyFill="1" applyBorder="1" applyAlignment="1">
      <alignment vertical="center"/>
    </xf>
    <xf numFmtId="3" fontId="16" fillId="24" borderId="10" xfId="0" applyNumberFormat="1" applyFont="1" applyFill="1" applyBorder="1" applyAlignment="1">
      <alignment vertical="center"/>
    </xf>
    <xf numFmtId="4" fontId="16" fillId="24" borderId="10" xfId="0" applyNumberFormat="1" applyFont="1" applyFill="1" applyBorder="1" applyAlignment="1">
      <alignment vertical="center"/>
    </xf>
    <xf numFmtId="1" fontId="12" fillId="24" borderId="10" xfId="0" applyNumberFormat="1" applyFon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vertical="center" wrapText="1"/>
    </xf>
    <xf numFmtId="3" fontId="25" fillId="24" borderId="10" xfId="0" applyNumberFormat="1" applyFont="1" applyFill="1" applyBorder="1" applyAlignment="1">
      <alignment vertical="center"/>
    </xf>
    <xf numFmtId="3" fontId="16" fillId="24" borderId="10" xfId="0" applyNumberFormat="1" applyFont="1" applyFill="1" applyBorder="1" applyAlignment="1">
      <alignment horizontal="center" vertical="center"/>
    </xf>
    <xf numFmtId="4" fontId="25" fillId="24" borderId="10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4" fontId="16" fillId="24" borderId="10" xfId="0" applyNumberFormat="1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3" fontId="18" fillId="24" borderId="10" xfId="0" applyNumberFormat="1" applyFont="1" applyFill="1" applyBorder="1" applyAlignment="1">
      <alignment vertical="center"/>
    </xf>
    <xf numFmtId="3" fontId="25" fillId="24" borderId="10" xfId="0" applyNumberFormat="1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vertical="center"/>
    </xf>
    <xf numFmtId="3" fontId="18" fillId="24" borderId="10" xfId="0" applyNumberFormat="1" applyFont="1" applyFill="1" applyBorder="1" applyAlignment="1">
      <alignment horizontal="left" vertical="center" wrapText="1"/>
    </xf>
    <xf numFmtId="3" fontId="16" fillId="24" borderId="10" xfId="0" applyNumberFormat="1" applyFont="1" applyFill="1" applyBorder="1" applyAlignment="1">
      <alignment vertical="center"/>
    </xf>
    <xf numFmtId="3" fontId="6" fillId="24" borderId="13" xfId="0" applyNumberFormat="1" applyFont="1" applyFill="1" applyBorder="1" applyAlignment="1">
      <alignment vertical="center"/>
    </xf>
    <xf numFmtId="4" fontId="6" fillId="24" borderId="12" xfId="0" applyNumberFormat="1" applyFont="1" applyFill="1" applyBorder="1" applyAlignment="1">
      <alignment horizontal="right" vertical="center"/>
    </xf>
    <xf numFmtId="3" fontId="16" fillId="24" borderId="10" xfId="0" applyNumberFormat="1" applyFont="1" applyFill="1" applyBorder="1" applyAlignment="1">
      <alignment horizontal="center" vertical="center"/>
    </xf>
    <xf numFmtId="3" fontId="28" fillId="24" borderId="10" xfId="0" applyNumberFormat="1" applyFont="1" applyFill="1" applyBorder="1" applyAlignment="1">
      <alignment vertical="center"/>
    </xf>
    <xf numFmtId="1" fontId="6" fillId="24" borderId="10" xfId="0" applyNumberFormat="1" applyFont="1" applyFill="1" applyBorder="1" applyAlignment="1">
      <alignment horizontal="center" vertical="center"/>
    </xf>
    <xf numFmtId="3" fontId="18" fillId="24" borderId="10" xfId="0" applyNumberFormat="1" applyFont="1" applyFill="1" applyBorder="1" applyAlignment="1">
      <alignment horizontal="left" vertical="center"/>
    </xf>
    <xf numFmtId="3" fontId="18" fillId="24" borderId="10" xfId="0" applyNumberFormat="1" applyFont="1" applyFill="1" applyBorder="1" applyAlignment="1">
      <alignment vertical="center" wrapText="1"/>
    </xf>
    <xf numFmtId="3" fontId="6" fillId="24" borderId="10" xfId="0" applyNumberFormat="1" applyFont="1" applyFill="1" applyBorder="1" applyAlignment="1">
      <alignment horizontal="left" vertical="center"/>
    </xf>
    <xf numFmtId="3" fontId="9" fillId="24" borderId="10" xfId="0" applyNumberFormat="1" applyFont="1" applyFill="1" applyBorder="1" applyAlignment="1">
      <alignment horizontal="left" vertical="center"/>
    </xf>
    <xf numFmtId="3" fontId="18" fillId="24" borderId="10" xfId="0" applyNumberFormat="1" applyFont="1" applyFill="1" applyBorder="1" applyAlignment="1">
      <alignment vertical="center"/>
    </xf>
    <xf numFmtId="3" fontId="9" fillId="24" borderId="10" xfId="0" applyNumberFormat="1" applyFont="1" applyFill="1" applyBorder="1" applyAlignment="1">
      <alignment vertical="center"/>
    </xf>
    <xf numFmtId="1" fontId="16" fillId="24" borderId="10" xfId="0" applyNumberFormat="1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/>
    </xf>
    <xf numFmtId="3" fontId="18" fillId="24" borderId="10" xfId="0" applyNumberFormat="1" applyFont="1" applyFill="1" applyBorder="1" applyAlignment="1">
      <alignment horizontal="left" vertical="center"/>
    </xf>
    <xf numFmtId="49" fontId="6" fillId="24" borderId="10" xfId="0" applyNumberFormat="1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left" vertical="center"/>
    </xf>
    <xf numFmtId="3" fontId="16" fillId="24" borderId="10" xfId="0" applyNumberFormat="1" applyFont="1" applyFill="1" applyBorder="1" applyAlignment="1">
      <alignment horizontal="left" vertical="center"/>
    </xf>
    <xf numFmtId="0" fontId="16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4" fontId="16" fillId="24" borderId="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3" fontId="16" fillId="24" borderId="10" xfId="0" applyNumberFormat="1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4" fontId="6" fillId="24" borderId="10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4" fontId="6" fillId="24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left" vertical="center"/>
    </xf>
    <xf numFmtId="4" fontId="0" fillId="24" borderId="10" xfId="0" applyNumberFormat="1" applyFill="1" applyBorder="1" applyAlignment="1">
      <alignment vertical="center"/>
    </xf>
    <xf numFmtId="1" fontId="6" fillId="24" borderId="10" xfId="0" applyNumberFormat="1" applyFont="1" applyFill="1" applyBorder="1" applyAlignment="1">
      <alignment horizontal="center" vertical="center"/>
    </xf>
    <xf numFmtId="4" fontId="16" fillId="24" borderId="13" xfId="0" applyNumberFormat="1" applyFont="1" applyFill="1" applyBorder="1" applyAlignment="1">
      <alignment vertical="center"/>
    </xf>
    <xf numFmtId="4" fontId="16" fillId="24" borderId="14" xfId="0" applyNumberFormat="1" applyFont="1" applyFill="1" applyBorder="1" applyAlignment="1">
      <alignment vertical="center"/>
    </xf>
    <xf numFmtId="4" fontId="6" fillId="24" borderId="14" xfId="0" applyNumberFormat="1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4" fontId="6" fillId="24" borderId="0" xfId="0" applyNumberFormat="1" applyFont="1" applyFill="1" applyBorder="1" applyAlignment="1">
      <alignment vertical="center"/>
    </xf>
    <xf numFmtId="4" fontId="16" fillId="24" borderId="0" xfId="0" applyNumberFormat="1" applyFont="1" applyFill="1" applyBorder="1" applyAlignment="1">
      <alignment vertical="center"/>
    </xf>
    <xf numFmtId="4" fontId="12" fillId="24" borderId="14" xfId="0" applyNumberFormat="1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4" fontId="16" fillId="24" borderId="14" xfId="0" applyNumberFormat="1" applyFont="1" applyFill="1" applyBorder="1" applyAlignment="1">
      <alignment vertical="center"/>
    </xf>
    <xf numFmtId="4" fontId="16" fillId="24" borderId="12" xfId="0" applyNumberFormat="1" applyFont="1" applyFill="1" applyBorder="1" applyAlignment="1">
      <alignment vertical="center"/>
    </xf>
    <xf numFmtId="4" fontId="12" fillId="24" borderId="10" xfId="0" applyNumberFormat="1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>
      <alignment horizontal="center" vertical="center"/>
    </xf>
    <xf numFmtId="4" fontId="25" fillId="24" borderId="10" xfId="0" applyNumberFormat="1" applyFont="1" applyFill="1" applyBorder="1" applyAlignment="1">
      <alignment horizontal="right" vertical="center"/>
    </xf>
    <xf numFmtId="49" fontId="16" fillId="2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/>
    </xf>
    <xf numFmtId="1" fontId="16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vertical="center"/>
    </xf>
    <xf numFmtId="3" fontId="6" fillId="24" borderId="13" xfId="0" applyNumberFormat="1" applyFont="1" applyFill="1" applyBorder="1" applyAlignment="1">
      <alignment vertical="center" wrapText="1"/>
    </xf>
    <xf numFmtId="4" fontId="16" fillId="24" borderId="10" xfId="0" applyNumberFormat="1" applyFont="1" applyFill="1" applyBorder="1" applyAlignment="1" quotePrefix="1">
      <alignment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16" fillId="24" borderId="10" xfId="0" applyNumberFormat="1" applyFon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left" vertical="center" wrapText="1"/>
    </xf>
    <xf numFmtId="3" fontId="18" fillId="24" borderId="13" xfId="0" applyNumberFormat="1" applyFont="1" applyFill="1" applyBorder="1" applyAlignment="1">
      <alignment vertical="center"/>
    </xf>
    <xf numFmtId="3" fontId="6" fillId="24" borderId="10" xfId="0" applyNumberFormat="1" applyFont="1" applyFill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3" fontId="6" fillId="24" borderId="10" xfId="0" applyNumberFormat="1" applyFont="1" applyFill="1" applyBorder="1" applyAlignment="1">
      <alignment horizontal="left" vertical="center"/>
    </xf>
    <xf numFmtId="4" fontId="16" fillId="24" borderId="10" xfId="0" applyNumberFormat="1" applyFont="1" applyFill="1" applyBorder="1" applyAlignment="1">
      <alignment horizontal="right" vertical="center"/>
    </xf>
    <xf numFmtId="3" fontId="31" fillId="24" borderId="10" xfId="0" applyNumberFormat="1" applyFont="1" applyFill="1" applyBorder="1" applyAlignment="1">
      <alignment vertical="center"/>
    </xf>
    <xf numFmtId="3" fontId="18" fillId="24" borderId="10" xfId="0" applyNumberFormat="1" applyFont="1" applyFill="1" applyBorder="1" applyAlignment="1">
      <alignment vertical="center" wrapText="1"/>
    </xf>
    <xf numFmtId="3" fontId="12" fillId="24" borderId="10" xfId="0" applyNumberFormat="1" applyFont="1" applyFill="1" applyBorder="1" applyAlignment="1">
      <alignment horizontal="left" vertical="center"/>
    </xf>
    <xf numFmtId="4" fontId="18" fillId="24" borderId="10" xfId="0" applyNumberFormat="1" applyFont="1" applyFill="1" applyBorder="1" applyAlignment="1">
      <alignment vertical="center" wrapText="1"/>
    </xf>
    <xf numFmtId="3" fontId="16" fillId="24" borderId="0" xfId="0" applyNumberFormat="1" applyFont="1" applyFill="1" applyBorder="1" applyAlignment="1">
      <alignment vertical="center"/>
    </xf>
    <xf numFmtId="3" fontId="18" fillId="24" borderId="0" xfId="0" applyNumberFormat="1" applyFont="1" applyFill="1" applyBorder="1" applyAlignment="1">
      <alignment vertical="center"/>
    </xf>
    <xf numFmtId="3" fontId="17" fillId="24" borderId="0" xfId="0" applyNumberFormat="1" applyFont="1" applyFill="1" applyAlignment="1">
      <alignment vertical="center"/>
    </xf>
    <xf numFmtId="4" fontId="17" fillId="24" borderId="0" xfId="0" applyNumberFormat="1" applyFont="1" applyFill="1" applyAlignment="1">
      <alignment vertical="center"/>
    </xf>
    <xf numFmtId="0" fontId="17" fillId="24" borderId="0" xfId="0" applyFont="1" applyFill="1" applyAlignment="1">
      <alignment vertical="center"/>
    </xf>
    <xf numFmtId="3" fontId="22" fillId="24" borderId="0" xfId="0" applyNumberFormat="1" applyFont="1" applyFill="1" applyAlignment="1">
      <alignment vertical="center"/>
    </xf>
    <xf numFmtId="4" fontId="23" fillId="24" borderId="13" xfId="0" applyNumberFormat="1" applyFont="1" applyFill="1" applyBorder="1" applyAlignment="1">
      <alignment vertical="center"/>
    </xf>
    <xf numFmtId="4" fontId="23" fillId="24" borderId="15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3" fillId="24" borderId="0" xfId="0" applyNumberFormat="1" applyFont="1" applyFill="1" applyAlignment="1">
      <alignment vertical="center"/>
    </xf>
    <xf numFmtId="4" fontId="13" fillId="24" borderId="0" xfId="0" applyNumberFormat="1" applyFont="1" applyFill="1" applyAlignment="1">
      <alignment vertical="center"/>
    </xf>
    <xf numFmtId="4" fontId="17" fillId="24" borderId="0" xfId="0" applyNumberFormat="1" applyFont="1" applyFill="1" applyAlignment="1">
      <alignment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horizontal="center"/>
    </xf>
    <xf numFmtId="3" fontId="21" fillId="24" borderId="16" xfId="0" applyNumberFormat="1" applyFont="1" applyFill="1" applyBorder="1" applyAlignment="1">
      <alignment horizontal="center"/>
    </xf>
    <xf numFmtId="3" fontId="21" fillId="24" borderId="17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right" vertical="center"/>
    </xf>
    <xf numFmtId="0" fontId="5" fillId="24" borderId="18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4" fontId="6" fillId="24" borderId="14" xfId="0" applyNumberFormat="1" applyFont="1" applyFill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3" fontId="6" fillId="24" borderId="14" xfId="0" applyNumberFormat="1" applyFont="1" applyFill="1" applyBorder="1" applyAlignment="1">
      <alignment horizontal="center" vertical="center" wrapText="1"/>
    </xf>
    <xf numFmtId="3" fontId="6" fillId="24" borderId="16" xfId="0" applyNumberFormat="1" applyFont="1" applyFill="1" applyBorder="1" applyAlignment="1">
      <alignment horizontal="center" vertical="center" wrapText="1"/>
    </xf>
    <xf numFmtId="3" fontId="6" fillId="24" borderId="17" xfId="0" applyNumberFormat="1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4792"/>
  <sheetViews>
    <sheetView tabSelected="1" workbookViewId="0" topLeftCell="A1">
      <selection activeCell="P864" sqref="P864"/>
    </sheetView>
  </sheetViews>
  <sheetFormatPr defaultColWidth="9.140625" defaultRowHeight="12.75"/>
  <cols>
    <col min="1" max="1" width="47.00390625" style="1" customWidth="1"/>
    <col min="2" max="2" width="8.421875" style="1" customWidth="1"/>
    <col min="3" max="3" width="14.421875" style="2" customWidth="1"/>
    <col min="4" max="4" width="14.140625" style="2" customWidth="1"/>
    <col min="5" max="5" width="14.421875" style="2" customWidth="1"/>
    <col min="6" max="7" width="14.140625" style="1" customWidth="1"/>
    <col min="8" max="8" width="13.8515625" style="1" customWidth="1"/>
    <col min="9" max="9" width="11.8515625" style="3" customWidth="1"/>
    <col min="10" max="10" width="7.00390625" style="3" customWidth="1"/>
    <col min="11" max="12" width="6.7109375" style="1" customWidth="1"/>
    <col min="13" max="13" width="6.28125" style="5" customWidth="1"/>
    <col min="14" max="15" width="9.140625" style="5" customWidth="1"/>
    <col min="16" max="16" width="12.8515625" style="5" bestFit="1" customWidth="1"/>
    <col min="17" max="17" width="15.421875" style="5" customWidth="1"/>
    <col min="18" max="18" width="12.28125" style="5" customWidth="1"/>
    <col min="19" max="19" width="13.8515625" style="5" customWidth="1"/>
    <col min="20" max="20" width="15.7109375" style="5" customWidth="1"/>
    <col min="21" max="21" width="14.7109375" style="5" customWidth="1"/>
    <col min="22" max="22" width="15.140625" style="5" customWidth="1"/>
    <col min="23" max="16384" width="9.140625" style="5" customWidth="1"/>
  </cols>
  <sheetData>
    <row r="1" spans="9:11" ht="18.75" customHeight="1">
      <c r="I1" s="1"/>
      <c r="K1" s="4" t="s">
        <v>426</v>
      </c>
    </row>
    <row r="2" spans="1:13" ht="39.75" customHeight="1">
      <c r="A2" s="150" t="s">
        <v>425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9.5" customHeight="1">
      <c r="A3" s="151" t="s">
        <v>0</v>
      </c>
      <c r="B3" s="153" t="s">
        <v>1</v>
      </c>
      <c r="C3" s="155" t="s">
        <v>449</v>
      </c>
      <c r="D3" s="156"/>
      <c r="E3" s="157"/>
      <c r="F3" s="158" t="s">
        <v>477</v>
      </c>
      <c r="G3" s="159"/>
      <c r="H3" s="160"/>
      <c r="I3" s="161" t="s">
        <v>2</v>
      </c>
      <c r="J3" s="161"/>
      <c r="K3" s="162" t="s">
        <v>296</v>
      </c>
      <c r="L3" s="163"/>
      <c r="M3" s="164"/>
    </row>
    <row r="4" spans="1:13" ht="32.25" customHeight="1">
      <c r="A4" s="152"/>
      <c r="B4" s="154"/>
      <c r="C4" s="6" t="s">
        <v>3</v>
      </c>
      <c r="D4" s="7" t="s">
        <v>4</v>
      </c>
      <c r="E4" s="8" t="s">
        <v>5</v>
      </c>
      <c r="F4" s="9" t="s">
        <v>3</v>
      </c>
      <c r="G4" s="10" t="s">
        <v>4</v>
      </c>
      <c r="H4" s="10" t="s">
        <v>5</v>
      </c>
      <c r="I4" s="11" t="s">
        <v>6</v>
      </c>
      <c r="J4" s="12" t="s">
        <v>7</v>
      </c>
      <c r="K4" s="13" t="s">
        <v>8</v>
      </c>
      <c r="L4" s="13" t="s">
        <v>9</v>
      </c>
      <c r="M4" s="13" t="s">
        <v>10</v>
      </c>
    </row>
    <row r="5" spans="1:13" ht="13.5" customHeight="1">
      <c r="A5" s="14">
        <v>1</v>
      </c>
      <c r="B5" s="14">
        <v>2</v>
      </c>
      <c r="C5" s="15">
        <v>3</v>
      </c>
      <c r="D5" s="15">
        <v>4</v>
      </c>
      <c r="E5" s="15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39.75" customHeight="1">
      <c r="A6" s="16" t="s">
        <v>11</v>
      </c>
      <c r="B6" s="17"/>
      <c r="C6" s="18">
        <f>C7+C17</f>
        <v>282880707.74</v>
      </c>
      <c r="D6" s="18">
        <f>D7+D17</f>
        <v>69998046.96000001</v>
      </c>
      <c r="E6" s="18">
        <f>C6+D6</f>
        <v>352878754.70000005</v>
      </c>
      <c r="F6" s="18">
        <f>F7+F17</f>
        <v>117462521.52000001</v>
      </c>
      <c r="G6" s="18">
        <f>G7+G17</f>
        <v>25132304.279999994</v>
      </c>
      <c r="H6" s="18">
        <f>F6+G6</f>
        <v>142594825.8</v>
      </c>
      <c r="I6" s="18">
        <f>I7+I17</f>
        <v>5065410.460000001</v>
      </c>
      <c r="J6" s="18">
        <f>J7+J17</f>
        <v>0</v>
      </c>
      <c r="K6" s="18">
        <f>F6/C6*100</f>
        <v>41.523694725750474</v>
      </c>
      <c r="L6" s="18">
        <f>G6/D6*100</f>
        <v>35.904293578879006</v>
      </c>
      <c r="M6" s="19">
        <f>H6/E6*100</f>
        <v>40.40901411625844</v>
      </c>
    </row>
    <row r="7" spans="1:13" ht="27" customHeight="1">
      <c r="A7" s="20" t="s">
        <v>378</v>
      </c>
      <c r="B7" s="17"/>
      <c r="C7" s="18">
        <f>C8+C11+C12+C13+C14+C15+C16</f>
        <v>235910957.72</v>
      </c>
      <c r="D7" s="18">
        <f>D8+D11+D12+D13+D14+D15+D16</f>
        <v>36064639.38</v>
      </c>
      <c r="E7" s="18">
        <f aca="true" t="shared" si="0" ref="E7:E14">C7+D7</f>
        <v>271975597.1</v>
      </c>
      <c r="F7" s="18">
        <f>F8+F11+F12+F13+F14+F15+F16</f>
        <v>109097373.87</v>
      </c>
      <c r="G7" s="18">
        <f>G8+G11+G12+G13+G14+G15+G16</f>
        <v>19326417.019999996</v>
      </c>
      <c r="H7" s="18">
        <f aca="true" t="shared" si="1" ref="H7:H15">F7+G7</f>
        <v>128423790.89</v>
      </c>
      <c r="I7" s="18">
        <f>I8+I11+I12+I13+I14+I15+I16</f>
        <v>4894170.800000001</v>
      </c>
      <c r="J7" s="18">
        <f>J8+J11+J12+J13+J14+J15+J16</f>
        <v>0</v>
      </c>
      <c r="K7" s="18">
        <f aca="true" t="shared" si="2" ref="K7:M13">F7/C7*100</f>
        <v>46.245148985188905</v>
      </c>
      <c r="L7" s="18">
        <f t="shared" si="2"/>
        <v>53.58827192576241</v>
      </c>
      <c r="M7" s="19">
        <f t="shared" si="2"/>
        <v>47.21886531708988</v>
      </c>
    </row>
    <row r="8" spans="1:13" ht="28.5" customHeight="1">
      <c r="A8" s="21" t="s">
        <v>379</v>
      </c>
      <c r="B8" s="22"/>
      <c r="C8" s="23">
        <f>C9+C10</f>
        <v>188459725.57</v>
      </c>
      <c r="D8" s="23">
        <f>D9+D10</f>
        <v>12501738.99</v>
      </c>
      <c r="E8" s="23">
        <f t="shared" si="0"/>
        <v>200961464.56</v>
      </c>
      <c r="F8" s="23">
        <f>F9+F10</f>
        <v>90049038.93</v>
      </c>
      <c r="G8" s="23">
        <f>G9+G10</f>
        <v>6498532.099999998</v>
      </c>
      <c r="H8" s="23">
        <f t="shared" si="1"/>
        <v>96547571.03</v>
      </c>
      <c r="I8" s="23">
        <f>I9+I10</f>
        <v>4685275.16</v>
      </c>
      <c r="J8" s="23">
        <f>J9+J10</f>
        <v>0</v>
      </c>
      <c r="K8" s="23">
        <f t="shared" si="2"/>
        <v>47.78158232887424</v>
      </c>
      <c r="L8" s="23">
        <f t="shared" si="2"/>
        <v>51.98102524135323</v>
      </c>
      <c r="M8" s="24">
        <f t="shared" si="2"/>
        <v>48.04282813194482</v>
      </c>
    </row>
    <row r="9" spans="1:13" ht="24" customHeight="1">
      <c r="A9" s="25" t="s">
        <v>380</v>
      </c>
      <c r="B9" s="22"/>
      <c r="C9" s="23">
        <f aca="true" t="shared" si="3" ref="C9:D14">C26+C1305</f>
        <v>120590020.38</v>
      </c>
      <c r="D9" s="23">
        <f t="shared" si="3"/>
        <v>10969219.24</v>
      </c>
      <c r="E9" s="23">
        <f t="shared" si="0"/>
        <v>131559239.61999999</v>
      </c>
      <c r="F9" s="23">
        <f aca="true" t="shared" si="4" ref="F9:G14">F26+F1305</f>
        <v>60979178.20999999</v>
      </c>
      <c r="G9" s="23">
        <f t="shared" si="4"/>
        <v>5757344.159999998</v>
      </c>
      <c r="H9" s="23">
        <f t="shared" si="1"/>
        <v>66736522.36999999</v>
      </c>
      <c r="I9" s="23">
        <f aca="true" t="shared" si="5" ref="I9:J14">I26+I1305</f>
        <v>3698020.9800000004</v>
      </c>
      <c r="J9" s="23">
        <f t="shared" si="5"/>
        <v>0</v>
      </c>
      <c r="K9" s="23">
        <f t="shared" si="2"/>
        <v>50.56735044727919</v>
      </c>
      <c r="L9" s="23">
        <f t="shared" si="2"/>
        <v>52.486362374866694</v>
      </c>
      <c r="M9" s="24">
        <f t="shared" si="2"/>
        <v>50.7273548880063</v>
      </c>
    </row>
    <row r="10" spans="1:13" ht="22.5" customHeight="1">
      <c r="A10" s="25" t="s">
        <v>381</v>
      </c>
      <c r="B10" s="22"/>
      <c r="C10" s="23">
        <f t="shared" si="3"/>
        <v>67869705.19</v>
      </c>
      <c r="D10" s="23">
        <f t="shared" si="3"/>
        <v>1532519.75</v>
      </c>
      <c r="E10" s="23">
        <f t="shared" si="0"/>
        <v>69402224.94</v>
      </c>
      <c r="F10" s="23">
        <f t="shared" si="4"/>
        <v>29069860.720000006</v>
      </c>
      <c r="G10" s="23">
        <f t="shared" si="4"/>
        <v>741187.94</v>
      </c>
      <c r="H10" s="23">
        <f t="shared" si="1"/>
        <v>29811048.660000008</v>
      </c>
      <c r="I10" s="23">
        <f t="shared" si="5"/>
        <v>987254.1799999999</v>
      </c>
      <c r="J10" s="23">
        <f t="shared" si="5"/>
        <v>0</v>
      </c>
      <c r="K10" s="23">
        <f t="shared" si="2"/>
        <v>42.83186531990888</v>
      </c>
      <c r="L10" s="23">
        <f t="shared" si="2"/>
        <v>48.36400574935494</v>
      </c>
      <c r="M10" s="24">
        <f t="shared" si="2"/>
        <v>42.95402443620853</v>
      </c>
    </row>
    <row r="11" spans="1:13" ht="21.75" customHeight="1">
      <c r="A11" s="26" t="s">
        <v>382</v>
      </c>
      <c r="B11" s="22"/>
      <c r="C11" s="23">
        <f t="shared" si="3"/>
        <v>27606657.4</v>
      </c>
      <c r="D11" s="23">
        <f t="shared" si="3"/>
        <v>67104</v>
      </c>
      <c r="E11" s="23">
        <f t="shared" si="0"/>
        <v>27673761.4</v>
      </c>
      <c r="F11" s="23">
        <f t="shared" si="4"/>
        <v>12088426.6</v>
      </c>
      <c r="G11" s="23">
        <f t="shared" si="4"/>
        <v>33552</v>
      </c>
      <c r="H11" s="23">
        <f t="shared" si="1"/>
        <v>12121978.6</v>
      </c>
      <c r="I11" s="23">
        <f t="shared" si="5"/>
        <v>0</v>
      </c>
      <c r="J11" s="23">
        <f t="shared" si="5"/>
        <v>0</v>
      </c>
      <c r="K11" s="23">
        <f t="shared" si="2"/>
        <v>43.78808497112729</v>
      </c>
      <c r="L11" s="23">
        <f t="shared" si="2"/>
        <v>50</v>
      </c>
      <c r="M11" s="24">
        <f t="shared" si="2"/>
        <v>43.80314777159277</v>
      </c>
    </row>
    <row r="12" spans="1:13" ht="22.5" customHeight="1">
      <c r="A12" s="25" t="s">
        <v>383</v>
      </c>
      <c r="B12" s="22"/>
      <c r="C12" s="23">
        <f t="shared" si="3"/>
        <v>10859976.85</v>
      </c>
      <c r="D12" s="23">
        <f t="shared" si="3"/>
        <v>22611819</v>
      </c>
      <c r="E12" s="23">
        <f t="shared" si="0"/>
        <v>33471795.85</v>
      </c>
      <c r="F12" s="23">
        <f t="shared" si="4"/>
        <v>4420415.5600000005</v>
      </c>
      <c r="G12" s="23">
        <f t="shared" si="4"/>
        <v>12255935.209999999</v>
      </c>
      <c r="H12" s="23">
        <f t="shared" si="1"/>
        <v>16676350.77</v>
      </c>
      <c r="I12" s="23">
        <f t="shared" si="5"/>
        <v>189104.86000000002</v>
      </c>
      <c r="J12" s="23">
        <f t="shared" si="5"/>
        <v>0</v>
      </c>
      <c r="K12" s="23">
        <f t="shared" si="2"/>
        <v>40.703729124431796</v>
      </c>
      <c r="L12" s="23">
        <f t="shared" si="2"/>
        <v>54.20145637111282</v>
      </c>
      <c r="M12" s="24">
        <f t="shared" si="2"/>
        <v>49.822097519754074</v>
      </c>
    </row>
    <row r="13" spans="1:13" ht="50.25" customHeight="1">
      <c r="A13" s="27" t="s">
        <v>384</v>
      </c>
      <c r="B13" s="22"/>
      <c r="C13" s="23">
        <f t="shared" si="3"/>
        <v>33538.35</v>
      </c>
      <c r="D13" s="23">
        <f t="shared" si="3"/>
        <v>883977.3900000001</v>
      </c>
      <c r="E13" s="23">
        <f t="shared" si="0"/>
        <v>917515.7400000001</v>
      </c>
      <c r="F13" s="23">
        <f t="shared" si="4"/>
        <v>4046.97</v>
      </c>
      <c r="G13" s="23">
        <f t="shared" si="4"/>
        <v>538397.71</v>
      </c>
      <c r="H13" s="23">
        <f t="shared" si="1"/>
        <v>542444.6799999999</v>
      </c>
      <c r="I13" s="23">
        <f t="shared" si="5"/>
        <v>19790.78</v>
      </c>
      <c r="J13" s="23">
        <f t="shared" si="5"/>
        <v>0</v>
      </c>
      <c r="K13" s="23">
        <f t="shared" si="2"/>
        <v>12.066693799784426</v>
      </c>
      <c r="L13" s="23">
        <f t="shared" si="2"/>
        <v>60.90627612093109</v>
      </c>
      <c r="M13" s="24">
        <f t="shared" si="2"/>
        <v>59.12102172764904</v>
      </c>
    </row>
    <row r="14" spans="1:13" ht="34.5" customHeight="1">
      <c r="A14" s="27" t="s">
        <v>385</v>
      </c>
      <c r="B14" s="22"/>
      <c r="C14" s="23">
        <f t="shared" si="3"/>
        <v>0</v>
      </c>
      <c r="D14" s="23">
        <f t="shared" si="3"/>
        <v>0</v>
      </c>
      <c r="E14" s="23">
        <f t="shared" si="0"/>
        <v>0</v>
      </c>
      <c r="F14" s="23">
        <f t="shared" si="4"/>
        <v>0</v>
      </c>
      <c r="G14" s="23">
        <f t="shared" si="4"/>
        <v>0</v>
      </c>
      <c r="H14" s="23">
        <f t="shared" si="1"/>
        <v>0</v>
      </c>
      <c r="I14" s="23">
        <f t="shared" si="5"/>
        <v>0</v>
      </c>
      <c r="J14" s="23">
        <f t="shared" si="5"/>
        <v>0</v>
      </c>
      <c r="K14" s="23">
        <v>0</v>
      </c>
      <c r="L14" s="23">
        <v>0</v>
      </c>
      <c r="M14" s="24">
        <v>0</v>
      </c>
    </row>
    <row r="15" spans="1:13" s="31" customFormat="1" ht="21" customHeight="1">
      <c r="A15" s="28" t="s">
        <v>386</v>
      </c>
      <c r="B15" s="29"/>
      <c r="C15" s="30">
        <f>C32</f>
        <v>5715000</v>
      </c>
      <c r="D15" s="30">
        <f>D32</f>
        <v>0</v>
      </c>
      <c r="E15" s="30">
        <f aca="true" t="shared" si="6" ref="E15:E21">SUM(C15:D15)</f>
        <v>5715000</v>
      </c>
      <c r="F15" s="30">
        <f>F32</f>
        <v>2535445.81</v>
      </c>
      <c r="G15" s="30">
        <f>G32</f>
        <v>0</v>
      </c>
      <c r="H15" s="23">
        <f t="shared" si="1"/>
        <v>2535445.81</v>
      </c>
      <c r="I15" s="30">
        <f>I32</f>
        <v>0</v>
      </c>
      <c r="J15" s="30">
        <f>J32</f>
        <v>0</v>
      </c>
      <c r="K15" s="30">
        <f aca="true" t="shared" si="7" ref="K15:M19">F15/C15*100</f>
        <v>44.36475608048994</v>
      </c>
      <c r="L15" s="23">
        <v>0</v>
      </c>
      <c r="M15" s="30">
        <f t="shared" si="7"/>
        <v>44.36475608048994</v>
      </c>
    </row>
    <row r="16" spans="1:13" s="31" customFormat="1" ht="21" customHeight="1">
      <c r="A16" s="28" t="s">
        <v>407</v>
      </c>
      <c r="B16" s="29"/>
      <c r="C16" s="30">
        <f>C33</f>
        <v>3236059.55</v>
      </c>
      <c r="D16" s="30">
        <f>D33</f>
        <v>0</v>
      </c>
      <c r="E16" s="30">
        <f t="shared" si="6"/>
        <v>3236059.55</v>
      </c>
      <c r="F16" s="30">
        <f>F33</f>
        <v>0</v>
      </c>
      <c r="G16" s="30">
        <f>G33</f>
        <v>0</v>
      </c>
      <c r="H16" s="30">
        <f aca="true" t="shared" si="8" ref="H16:H21">SUM(F16:G16)</f>
        <v>0</v>
      </c>
      <c r="I16" s="30">
        <f>I33</f>
        <v>0</v>
      </c>
      <c r="J16" s="30">
        <f>J33</f>
        <v>0</v>
      </c>
      <c r="K16" s="30">
        <f t="shared" si="7"/>
        <v>0</v>
      </c>
      <c r="L16" s="23">
        <v>0</v>
      </c>
      <c r="M16" s="30">
        <f t="shared" si="7"/>
        <v>0</v>
      </c>
    </row>
    <row r="17" spans="1:14" s="31" customFormat="1" ht="22.5" customHeight="1">
      <c r="A17" s="32" t="s">
        <v>387</v>
      </c>
      <c r="B17" s="33"/>
      <c r="C17" s="34">
        <f>C18+C20+C21</f>
        <v>46969750.02</v>
      </c>
      <c r="D17" s="34">
        <f>D18+D20+D21</f>
        <v>33933407.58</v>
      </c>
      <c r="E17" s="34">
        <f>SUM(C17:D17)</f>
        <v>80903157.6</v>
      </c>
      <c r="F17" s="34">
        <f>F18+F20+F21</f>
        <v>8365147.649999999</v>
      </c>
      <c r="G17" s="34">
        <f>G18+G20+G21</f>
        <v>5805887.26</v>
      </c>
      <c r="H17" s="34">
        <f t="shared" si="8"/>
        <v>14171034.91</v>
      </c>
      <c r="I17" s="34">
        <f>I18+I20+I21</f>
        <v>171239.66</v>
      </c>
      <c r="J17" s="34">
        <f>J18+J20+J21</f>
        <v>0</v>
      </c>
      <c r="K17" s="34">
        <f t="shared" si="7"/>
        <v>17.809649075070805</v>
      </c>
      <c r="L17" s="34">
        <f t="shared" si="7"/>
        <v>17.109649970496715</v>
      </c>
      <c r="M17" s="34">
        <f t="shared" si="7"/>
        <v>17.51604675316159</v>
      </c>
      <c r="N17" s="35"/>
    </row>
    <row r="18" spans="1:13" s="31" customFormat="1" ht="27.75" customHeight="1">
      <c r="A18" s="28" t="s">
        <v>388</v>
      </c>
      <c r="B18" s="36"/>
      <c r="C18" s="30">
        <f>C35+C1314</f>
        <v>45450052.550000004</v>
      </c>
      <c r="D18" s="30">
        <f>D35+D1314</f>
        <v>33933407.58</v>
      </c>
      <c r="E18" s="30">
        <f t="shared" si="6"/>
        <v>79383460.13</v>
      </c>
      <c r="F18" s="30">
        <f>F35+F1314</f>
        <v>8365147.649999999</v>
      </c>
      <c r="G18" s="30">
        <f>G35+G1314</f>
        <v>5805887.26</v>
      </c>
      <c r="H18" s="30">
        <f t="shared" si="8"/>
        <v>14171034.91</v>
      </c>
      <c r="I18" s="30">
        <f>I35+I1314</f>
        <v>171239.66</v>
      </c>
      <c r="J18" s="30">
        <f>J35+J1314</f>
        <v>0</v>
      </c>
      <c r="K18" s="30">
        <f t="shared" si="7"/>
        <v>18.405144066219563</v>
      </c>
      <c r="L18" s="30">
        <f t="shared" si="7"/>
        <v>17.109649970496715</v>
      </c>
      <c r="M18" s="30">
        <f t="shared" si="7"/>
        <v>17.851369651553636</v>
      </c>
    </row>
    <row r="19" spans="1:13" s="31" customFormat="1" ht="52.5" customHeight="1">
      <c r="A19" s="37" t="s">
        <v>389</v>
      </c>
      <c r="B19" s="36"/>
      <c r="C19" s="30">
        <f>C36+C1315</f>
        <v>16795552</v>
      </c>
      <c r="D19" s="30">
        <f>D36+D1315</f>
        <v>33036554.45</v>
      </c>
      <c r="E19" s="30">
        <f>SUM(C19:D19)</f>
        <v>49832106.45</v>
      </c>
      <c r="F19" s="30">
        <f>F36+F1315</f>
        <v>3345836.6999999997</v>
      </c>
      <c r="G19" s="30">
        <f>G36+G1315</f>
        <v>5805887.26</v>
      </c>
      <c r="H19" s="30">
        <f t="shared" si="8"/>
        <v>9151723.959999999</v>
      </c>
      <c r="I19" s="30">
        <f>I36+I1315</f>
        <v>59110.85</v>
      </c>
      <c r="J19" s="30">
        <f>J36+J1315</f>
        <v>0</v>
      </c>
      <c r="K19" s="30">
        <f>F19/C19*100</f>
        <v>19.92096895654278</v>
      </c>
      <c r="L19" s="30">
        <f t="shared" si="7"/>
        <v>17.57413070659976</v>
      </c>
      <c r="M19" s="30">
        <f>H19/E19*100</f>
        <v>18.36511560911549</v>
      </c>
    </row>
    <row r="20" spans="1:13" s="31" customFormat="1" ht="33.75" customHeight="1">
      <c r="A20" s="37" t="s">
        <v>390</v>
      </c>
      <c r="B20" s="38"/>
      <c r="C20" s="30">
        <f>C37</f>
        <v>500000</v>
      </c>
      <c r="D20" s="30">
        <f>D37</f>
        <v>0</v>
      </c>
      <c r="E20" s="30">
        <f t="shared" si="6"/>
        <v>500000</v>
      </c>
      <c r="F20" s="30">
        <f>F37</f>
        <v>0</v>
      </c>
      <c r="G20" s="30">
        <f>G37</f>
        <v>0</v>
      </c>
      <c r="H20" s="30">
        <v>0</v>
      </c>
      <c r="I20" s="30">
        <v>0</v>
      </c>
      <c r="J20" s="30">
        <f>J37</f>
        <v>0</v>
      </c>
      <c r="K20" s="30">
        <f>K37</f>
        <v>0</v>
      </c>
      <c r="L20" s="30">
        <v>0</v>
      </c>
      <c r="M20" s="30">
        <f>H20/E20*100</f>
        <v>0</v>
      </c>
    </row>
    <row r="21" spans="1:13" s="31" customFormat="1" ht="23.25" customHeight="1">
      <c r="A21" s="37" t="s">
        <v>408</v>
      </c>
      <c r="B21" s="38"/>
      <c r="C21" s="30">
        <f>C38</f>
        <v>1019697.47</v>
      </c>
      <c r="D21" s="30">
        <v>0</v>
      </c>
      <c r="E21" s="30">
        <f t="shared" si="6"/>
        <v>1019697.47</v>
      </c>
      <c r="F21" s="30">
        <f>F38</f>
        <v>0</v>
      </c>
      <c r="G21" s="30">
        <v>0</v>
      </c>
      <c r="H21" s="30">
        <f t="shared" si="8"/>
        <v>0</v>
      </c>
      <c r="I21" s="30">
        <f>I38</f>
        <v>0</v>
      </c>
      <c r="J21" s="30">
        <v>0</v>
      </c>
      <c r="K21" s="30">
        <f>K38</f>
        <v>0</v>
      </c>
      <c r="L21" s="30">
        <v>1</v>
      </c>
      <c r="M21" s="30">
        <f>H21/E21*100</f>
        <v>0</v>
      </c>
    </row>
    <row r="22" spans="1:132" ht="31.5" customHeight="1">
      <c r="A22" s="143" t="s">
        <v>12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5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</row>
    <row r="23" spans="1:13" ht="18.75" customHeight="1">
      <c r="A23" s="20" t="s">
        <v>13</v>
      </c>
      <c r="B23" s="41"/>
      <c r="C23" s="42">
        <f>C24+C34</f>
        <v>201455977</v>
      </c>
      <c r="D23" s="42">
        <f>D24+D34</f>
        <v>57081520.06</v>
      </c>
      <c r="E23" s="42">
        <f>C23+D23</f>
        <v>258537497.06</v>
      </c>
      <c r="F23" s="42">
        <f>F24+F34</f>
        <v>78579592.42</v>
      </c>
      <c r="G23" s="42">
        <f>G24+G34</f>
        <v>18036286.03</v>
      </c>
      <c r="H23" s="42">
        <f>F23+G23</f>
        <v>96615878.45</v>
      </c>
      <c r="I23" s="42">
        <f>I24+I34</f>
        <v>3459828.3</v>
      </c>
      <c r="J23" s="42">
        <f>J24+J34</f>
        <v>0</v>
      </c>
      <c r="K23" s="42">
        <f>F23/C23*100</f>
        <v>39.00583819362183</v>
      </c>
      <c r="L23" s="42">
        <f>G23/D23*100</f>
        <v>31.597417186931164</v>
      </c>
      <c r="M23" s="42">
        <f>H23/E23*100</f>
        <v>37.370160827223415</v>
      </c>
    </row>
    <row r="24" spans="1:13" ht="18.75" customHeight="1">
      <c r="A24" s="20" t="s">
        <v>378</v>
      </c>
      <c r="B24" s="41"/>
      <c r="C24" s="42">
        <f>C25+C28+C29+C32+C33+C30+C31</f>
        <v>157906719.24</v>
      </c>
      <c r="D24" s="42">
        <f>D25+D28+D29+D32+D33+D30+D31</f>
        <v>26074755.869999997</v>
      </c>
      <c r="E24" s="42">
        <f>C24+D24</f>
        <v>183981475.11</v>
      </c>
      <c r="F24" s="42">
        <f>F25+F28+F29+F32+F33+F30+F31</f>
        <v>71934548.7</v>
      </c>
      <c r="G24" s="42">
        <f>G25+G28+G29+G32+G33+G30+G31</f>
        <v>14168809.36</v>
      </c>
      <c r="H24" s="42">
        <f>F24+G24</f>
        <v>86103358.06</v>
      </c>
      <c r="I24" s="42">
        <f>I25+I28+I29+I32+I33+I30+I31</f>
        <v>3323897.9099999997</v>
      </c>
      <c r="J24" s="42">
        <f>J25+J28+J29+J32+J33+J30+J31</f>
        <v>0</v>
      </c>
      <c r="K24" s="42">
        <f aca="true" t="shared" si="9" ref="K24:K29">F24/C24*100</f>
        <v>45.555090401610954</v>
      </c>
      <c r="L24" s="42">
        <f aca="true" t="shared" si="10" ref="L24:M29">G24/D24*100</f>
        <v>54.33918319558173</v>
      </c>
      <c r="M24" s="42">
        <f t="shared" si="10"/>
        <v>46.80001506049453</v>
      </c>
    </row>
    <row r="25" spans="1:13" ht="18.75" customHeight="1">
      <c r="A25" s="21" t="s">
        <v>379</v>
      </c>
      <c r="B25" s="43"/>
      <c r="C25" s="44">
        <f>C26+C27</f>
        <v>130560157.84</v>
      </c>
      <c r="D25" s="44">
        <f>D26+D27</f>
        <v>3230725.9899999998</v>
      </c>
      <c r="E25" s="44">
        <f>C25+D25</f>
        <v>133790883.83</v>
      </c>
      <c r="F25" s="44">
        <f>F26+F27</f>
        <v>61201109.230000004</v>
      </c>
      <c r="G25" s="44">
        <f>G26+G27</f>
        <v>1649900.4</v>
      </c>
      <c r="H25" s="44">
        <f>F25+G25</f>
        <v>62851009.63</v>
      </c>
      <c r="I25" s="44">
        <f>I26+I27</f>
        <v>3149132.13</v>
      </c>
      <c r="J25" s="44">
        <f>J26+J27</f>
        <v>0</v>
      </c>
      <c r="K25" s="44">
        <f t="shared" si="9"/>
        <v>46.875792923750346</v>
      </c>
      <c r="L25" s="44">
        <f t="shared" si="10"/>
        <v>51.06902922460471</v>
      </c>
      <c r="M25" s="44">
        <f t="shared" si="10"/>
        <v>46.977049430259385</v>
      </c>
    </row>
    <row r="26" spans="1:13" s="31" customFormat="1" ht="18.75" customHeight="1">
      <c r="A26" s="25" t="s">
        <v>380</v>
      </c>
      <c r="B26" s="45"/>
      <c r="C26" s="39">
        <f>C43+C65+C250+C302+C400+C423+C521+C554+C794+C848+C1003+C1049+C1093+C1180+C1233+C170+C198</f>
        <v>76491579.23</v>
      </c>
      <c r="D26" s="39">
        <f>D43+D65+D250+D302+D400+D423+D521+D554+D794+D848+D1003+D1049+D1093+D1180+D1233+D170+D198</f>
        <v>2687727.4</v>
      </c>
      <c r="E26" s="39">
        <f aca="true" t="shared" si="11" ref="E26:E38">SUM(C26:D26)</f>
        <v>79179306.63000001</v>
      </c>
      <c r="F26" s="39">
        <f>F43+F65+F250+F302+F400+F423+F521+F554+F794+F848+F1003+F1049+F1093+F1180+F1233+F170+F198</f>
        <v>38948944.4</v>
      </c>
      <c r="G26" s="39">
        <f>G43+G65+G250+G302+G400+G423+G521+G554+G794+G848+G1003+G1049+G1093+G1180+G1233+G170+G198</f>
        <v>1400399.67</v>
      </c>
      <c r="H26" s="44">
        <f>F26+G26</f>
        <v>40349344.07</v>
      </c>
      <c r="I26" s="39">
        <f>I43+I65+I250+I302+I400+I423+I521+I554+I794+I848+I1003+I1049+I1093+I1180+I1233+I170+I198</f>
        <v>2361947.66</v>
      </c>
      <c r="J26" s="39">
        <f>J43+J65+J250+J302+J400+J423+J521+J554+J794+J848+J1003+J1049+J1093+J1180+J1233+J170+J198</f>
        <v>0</v>
      </c>
      <c r="K26" s="44">
        <f t="shared" si="9"/>
        <v>50.919257769388835</v>
      </c>
      <c r="L26" s="44">
        <f t="shared" si="10"/>
        <v>52.1034860157321</v>
      </c>
      <c r="M26" s="44">
        <f t="shared" si="10"/>
        <v>50.959456185376794</v>
      </c>
    </row>
    <row r="27" spans="1:13" s="31" customFormat="1" ht="18.75" customHeight="1">
      <c r="A27" s="25" t="s">
        <v>381</v>
      </c>
      <c r="B27" s="45"/>
      <c r="C27" s="39">
        <f>C44+C66+C171+C199+C251+C303+C401+C495+C424+C507+C522+C555+C795+C849+C1004+C1050+C1094+C1181+C1234</f>
        <v>54068578.61</v>
      </c>
      <c r="D27" s="39">
        <f>D44+D66+D171+D199+D251+D303+D401+D495+D424+D507+D522+D555+D795+D849+D1004+D1050+D1094+D1181+D1234</f>
        <v>542998.59</v>
      </c>
      <c r="E27" s="39">
        <f t="shared" si="11"/>
        <v>54611577.2</v>
      </c>
      <c r="F27" s="39">
        <f>F44+F66+F171+F199+F251+F303+F401+F495+F424+F507+F522+F555+F795+F849+F1004+F1050+F1094+F1181+F1234</f>
        <v>22252164.830000006</v>
      </c>
      <c r="G27" s="39">
        <f>G44+G66+G171+G199+G251+G303+G401+G495+G424+G507+G522+G555+G795+G849+G1004+G1050+G1094+G1181+G1234</f>
        <v>249500.73</v>
      </c>
      <c r="H27" s="44">
        <f>F27+G27</f>
        <v>22501665.560000006</v>
      </c>
      <c r="I27" s="39">
        <f>I44+I66+I171+I199+I251+I303+I401+I495+I424+I507+I522+I555+I795+I849+I1004+I1050+I1094+I1181+I1234</f>
        <v>787184.47</v>
      </c>
      <c r="J27" s="39">
        <f>J44+J66+J171+J199+J251+J303+J401+J495+J424+J507+J522+J555+J795+J849+J1004+J1050+J1094+J1181+J1234</f>
        <v>0</v>
      </c>
      <c r="K27" s="44">
        <f t="shared" si="9"/>
        <v>41.1554462907306</v>
      </c>
      <c r="L27" s="44">
        <f t="shared" si="10"/>
        <v>45.94868837504716</v>
      </c>
      <c r="M27" s="44">
        <f t="shared" si="10"/>
        <v>41.20310511742555</v>
      </c>
    </row>
    <row r="28" spans="1:13" s="31" customFormat="1" ht="18.75" customHeight="1">
      <c r="A28" s="26" t="s">
        <v>382</v>
      </c>
      <c r="B28" s="45"/>
      <c r="C28" s="39">
        <f>C556+C796+C850+C1005+C1182+C1235</f>
        <v>9595815</v>
      </c>
      <c r="D28" s="39">
        <f>D556+D796+D850+D1005+D1182+D1235</f>
        <v>0</v>
      </c>
      <c r="E28" s="39">
        <f t="shared" si="11"/>
        <v>9595815</v>
      </c>
      <c r="F28" s="39">
        <f>F556+F796+F850+F1005+F1182+F1235</f>
        <v>4679299.76</v>
      </c>
      <c r="G28" s="39">
        <f>G556+G796+G850+G1005+G1182+G1235</f>
        <v>0</v>
      </c>
      <c r="H28" s="39">
        <f aca="true" t="shared" si="12" ref="H28:H36">SUM(F28:G28)</f>
        <v>4679299.76</v>
      </c>
      <c r="I28" s="39">
        <f>I556+I796+I850+I1005+I1182+I1235</f>
        <v>0</v>
      </c>
      <c r="J28" s="39">
        <f>J556+J796+J850+J1005+J1182+J1235</f>
        <v>0</v>
      </c>
      <c r="K28" s="44">
        <f t="shared" si="9"/>
        <v>48.763963873834584</v>
      </c>
      <c r="L28" s="44">
        <v>0</v>
      </c>
      <c r="M28" s="44">
        <f t="shared" si="10"/>
        <v>48.763963873834584</v>
      </c>
    </row>
    <row r="29" spans="1:13" s="31" customFormat="1" ht="18.75" customHeight="1">
      <c r="A29" s="25" t="s">
        <v>383</v>
      </c>
      <c r="B29" s="45"/>
      <c r="C29" s="39">
        <f>C67+C200+C252+C304+C425+C851+C1006+C1051+C1183+C1236+C557+C1095+C402+C172</f>
        <v>8799686.85</v>
      </c>
      <c r="D29" s="39">
        <f>D67+D200+D252+D304+D425+D851+D1006+D1051+D1183+D1236+D557+D1095+D402+D172</f>
        <v>22245927</v>
      </c>
      <c r="E29" s="39">
        <f t="shared" si="11"/>
        <v>31045613.85</v>
      </c>
      <c r="F29" s="39">
        <f>F67+F200+F252+F304+F425+F851+F1006+F1051+F1183+F1236+F557+F1095+F402+F172</f>
        <v>3518693.9000000004</v>
      </c>
      <c r="G29" s="39">
        <f>G67+G200+G252+G304+G425+G851+G1006+G1051+G1183+G1236+G557+G1095+G402+G172</f>
        <v>12018230.51</v>
      </c>
      <c r="H29" s="39">
        <f t="shared" si="12"/>
        <v>15536924.41</v>
      </c>
      <c r="I29" s="39">
        <f>I67+I200+I252+I304+I425+I851+I1006+I1051+I1183+I1236+I557+I1095+I402+I172</f>
        <v>158052.26</v>
      </c>
      <c r="J29" s="39">
        <f>J67+J200+J252+J304+J425+J851+J1006+J1051+J1183+J1236+J557+J1095+J402+J172</f>
        <v>0</v>
      </c>
      <c r="K29" s="39">
        <f t="shared" si="9"/>
        <v>39.986580886114155</v>
      </c>
      <c r="L29" s="44">
        <f t="shared" si="10"/>
        <v>54.02440864792912</v>
      </c>
      <c r="M29" s="44">
        <f t="shared" si="10"/>
        <v>50.04547336402562</v>
      </c>
    </row>
    <row r="30" spans="1:13" s="31" customFormat="1" ht="42.75" customHeight="1">
      <c r="A30" s="46" t="s">
        <v>384</v>
      </c>
      <c r="B30" s="29"/>
      <c r="C30" s="30">
        <f>C558</f>
        <v>0</v>
      </c>
      <c r="D30" s="30">
        <f>D558</f>
        <v>598102.8800000001</v>
      </c>
      <c r="E30" s="39">
        <f t="shared" si="11"/>
        <v>598102.8800000001</v>
      </c>
      <c r="F30" s="30">
        <f>F558</f>
        <v>0</v>
      </c>
      <c r="G30" s="30">
        <f>G558</f>
        <v>500678.45</v>
      </c>
      <c r="H30" s="39">
        <f t="shared" si="12"/>
        <v>500678.45</v>
      </c>
      <c r="I30" s="30">
        <f>I558</f>
        <v>16713.52</v>
      </c>
      <c r="J30" s="30">
        <f>J558</f>
        <v>0</v>
      </c>
      <c r="K30" s="39">
        <v>0</v>
      </c>
      <c r="L30" s="44">
        <f aca="true" t="shared" si="13" ref="L30:L36">G30/D30*100</f>
        <v>83.71109164363159</v>
      </c>
      <c r="M30" s="44">
        <f aca="true" t="shared" si="14" ref="M30:M38">H30/E30*100</f>
        <v>83.71109164363159</v>
      </c>
    </row>
    <row r="31" spans="1:13" s="31" customFormat="1" ht="32.25" customHeight="1">
      <c r="A31" s="46" t="s">
        <v>385</v>
      </c>
      <c r="B31" s="29"/>
      <c r="C31" s="30">
        <v>0</v>
      </c>
      <c r="D31" s="30">
        <v>0</v>
      </c>
      <c r="E31" s="39">
        <f t="shared" si="11"/>
        <v>0</v>
      </c>
      <c r="F31" s="30">
        <v>0</v>
      </c>
      <c r="G31" s="30">
        <v>0</v>
      </c>
      <c r="H31" s="39">
        <f t="shared" si="12"/>
        <v>0</v>
      </c>
      <c r="I31" s="30">
        <v>0</v>
      </c>
      <c r="J31" s="30">
        <v>0</v>
      </c>
      <c r="K31" s="39">
        <v>0</v>
      </c>
      <c r="L31" s="44">
        <v>0</v>
      </c>
      <c r="M31" s="44">
        <v>0</v>
      </c>
    </row>
    <row r="32" spans="1:13" s="31" customFormat="1" ht="18" customHeight="1">
      <c r="A32" s="28" t="s">
        <v>386</v>
      </c>
      <c r="B32" s="29"/>
      <c r="C32" s="30">
        <f>C508</f>
        <v>5715000</v>
      </c>
      <c r="D32" s="30">
        <f>D508</f>
        <v>0</v>
      </c>
      <c r="E32" s="39">
        <f t="shared" si="11"/>
        <v>5715000</v>
      </c>
      <c r="F32" s="30">
        <f>F508</f>
        <v>2535445.81</v>
      </c>
      <c r="G32" s="30">
        <f>G508</f>
        <v>0</v>
      </c>
      <c r="H32" s="39">
        <f t="shared" si="12"/>
        <v>2535445.81</v>
      </c>
      <c r="I32" s="30">
        <f>I508</f>
        <v>0</v>
      </c>
      <c r="J32" s="30">
        <f>J508</f>
        <v>0</v>
      </c>
      <c r="K32" s="39">
        <f aca="true" t="shared" si="15" ref="K32:K38">F32/C32*100</f>
        <v>44.36475608048994</v>
      </c>
      <c r="L32" s="44">
        <v>0</v>
      </c>
      <c r="M32" s="44">
        <f t="shared" si="14"/>
        <v>44.36475608048994</v>
      </c>
    </row>
    <row r="33" spans="1:13" s="31" customFormat="1" ht="21" customHeight="1">
      <c r="A33" s="28" t="s">
        <v>407</v>
      </c>
      <c r="B33" s="29"/>
      <c r="C33" s="30">
        <f>C541</f>
        <v>3236059.55</v>
      </c>
      <c r="D33" s="30">
        <f>D541</f>
        <v>0</v>
      </c>
      <c r="E33" s="39">
        <f>SUM(C33:D33)</f>
        <v>3236059.55</v>
      </c>
      <c r="F33" s="30">
        <f>F541</f>
        <v>0</v>
      </c>
      <c r="G33" s="30">
        <f>G541</f>
        <v>0</v>
      </c>
      <c r="H33" s="39">
        <f t="shared" si="12"/>
        <v>0</v>
      </c>
      <c r="I33" s="30">
        <f>I541</f>
        <v>0</v>
      </c>
      <c r="J33" s="30">
        <f>J541</f>
        <v>0</v>
      </c>
      <c r="K33" s="39">
        <f t="shared" si="15"/>
        <v>0</v>
      </c>
      <c r="L33" s="44">
        <v>0</v>
      </c>
      <c r="M33" s="44">
        <f t="shared" si="14"/>
        <v>0</v>
      </c>
    </row>
    <row r="34" spans="1:13" s="35" customFormat="1" ht="26.25" customHeight="1">
      <c r="A34" s="32" t="s">
        <v>387</v>
      </c>
      <c r="B34" s="47"/>
      <c r="C34" s="34">
        <f>C35+C38+C37</f>
        <v>43549257.760000005</v>
      </c>
      <c r="D34" s="34">
        <f>D35+D38+D37</f>
        <v>31006764.19</v>
      </c>
      <c r="E34" s="34">
        <f t="shared" si="11"/>
        <v>74556021.95</v>
      </c>
      <c r="F34" s="34">
        <f>F35+F38+F37</f>
        <v>6645043.72</v>
      </c>
      <c r="G34" s="34">
        <f>G35+G38+G37</f>
        <v>3867476.67</v>
      </c>
      <c r="H34" s="34">
        <f t="shared" si="12"/>
        <v>10512520.39</v>
      </c>
      <c r="I34" s="34">
        <f>I35+I38+I37</f>
        <v>135930.39</v>
      </c>
      <c r="J34" s="34">
        <f>J35+J38+J37</f>
        <v>0</v>
      </c>
      <c r="K34" s="49">
        <f t="shared" si="15"/>
        <v>15.258684215976404</v>
      </c>
      <c r="L34" s="49">
        <f t="shared" si="13"/>
        <v>12.473009586880082</v>
      </c>
      <c r="M34" s="49">
        <f t="shared" si="14"/>
        <v>14.100162689809393</v>
      </c>
    </row>
    <row r="35" spans="1:13" s="31" customFormat="1" ht="18.75" customHeight="1">
      <c r="A35" s="28" t="s">
        <v>388</v>
      </c>
      <c r="B35" s="36"/>
      <c r="C35" s="30">
        <f>C69+C202+C254+C306+C560+C798+C853+C1097+C1185+C1238+C427</f>
        <v>42029560.29000001</v>
      </c>
      <c r="D35" s="30">
        <f>D69+D202+D254+D306+D560+D798+D853+D1097+D1185+D1238+D427</f>
        <v>31006764.19</v>
      </c>
      <c r="E35" s="30">
        <f t="shared" si="11"/>
        <v>73036324.48</v>
      </c>
      <c r="F35" s="30">
        <f>F69+F202+F254+F306+F560+F798+F853+F1097+F1185+F1238+F427</f>
        <v>6645043.72</v>
      </c>
      <c r="G35" s="30">
        <f>G69+G202+G254+G306+G560+G798+G853+G1097+G1185+G1238+G427</f>
        <v>3867476.67</v>
      </c>
      <c r="H35" s="30">
        <f t="shared" si="12"/>
        <v>10512520.39</v>
      </c>
      <c r="I35" s="30">
        <f>I69+I202+I254+I306+I560+I798+I853+I1097+I1185+I1238+I427</f>
        <v>135930.39</v>
      </c>
      <c r="J35" s="30">
        <f>J69+J202+J254+J306+J560+J798+J853+J1097+J1185+J1238+J427</f>
        <v>0</v>
      </c>
      <c r="K35" s="39">
        <f t="shared" si="15"/>
        <v>15.81040504385443</v>
      </c>
      <c r="L35" s="44">
        <f t="shared" si="13"/>
        <v>12.473009586880082</v>
      </c>
      <c r="M35" s="44">
        <f t="shared" si="14"/>
        <v>14.393550695282741</v>
      </c>
    </row>
    <row r="36" spans="1:13" s="31" customFormat="1" ht="46.5" customHeight="1">
      <c r="A36" s="37" t="s">
        <v>389</v>
      </c>
      <c r="B36" s="38"/>
      <c r="C36" s="30">
        <f>C1098+C1186+C561</f>
        <v>15822248.5</v>
      </c>
      <c r="D36" s="30">
        <f>D1098+D1186+D561</f>
        <v>30202636.06</v>
      </c>
      <c r="E36" s="30">
        <f t="shared" si="11"/>
        <v>46024884.56</v>
      </c>
      <c r="F36" s="30">
        <f>F1098+F1186+F561</f>
        <v>2768592.4899999998</v>
      </c>
      <c r="G36" s="30">
        <f>G1098+G1186+G561</f>
        <v>3867476.67</v>
      </c>
      <c r="H36" s="30">
        <f t="shared" si="12"/>
        <v>6636069.16</v>
      </c>
      <c r="I36" s="30">
        <f>I1098+I1186+I561</f>
        <v>23968.75</v>
      </c>
      <c r="J36" s="30">
        <f>J1098+J1186+J561</f>
        <v>0</v>
      </c>
      <c r="K36" s="39">
        <f t="shared" si="15"/>
        <v>17.49809763131959</v>
      </c>
      <c r="L36" s="44">
        <f t="shared" si="13"/>
        <v>12.80509642375898</v>
      </c>
      <c r="M36" s="44">
        <f t="shared" si="14"/>
        <v>14.418437381084438</v>
      </c>
    </row>
    <row r="37" spans="1:13" s="31" customFormat="1" ht="33" customHeight="1">
      <c r="A37" s="37" t="s">
        <v>390</v>
      </c>
      <c r="B37" s="38"/>
      <c r="C37" s="30">
        <f>C70</f>
        <v>500000</v>
      </c>
      <c r="D37" s="30">
        <f>D70</f>
        <v>0</v>
      </c>
      <c r="E37" s="30">
        <f t="shared" si="11"/>
        <v>500000</v>
      </c>
      <c r="F37" s="30">
        <f>F70</f>
        <v>0</v>
      </c>
      <c r="G37" s="30">
        <f>G70</f>
        <v>0</v>
      </c>
      <c r="H37" s="30">
        <v>0</v>
      </c>
      <c r="I37" s="30">
        <f>I70</f>
        <v>0</v>
      </c>
      <c r="J37" s="30">
        <f>J70</f>
        <v>0</v>
      </c>
      <c r="K37" s="39">
        <f t="shared" si="15"/>
        <v>0</v>
      </c>
      <c r="L37" s="44">
        <v>0</v>
      </c>
      <c r="M37" s="44">
        <f t="shared" si="14"/>
        <v>0</v>
      </c>
    </row>
    <row r="38" spans="1:13" s="31" customFormat="1" ht="19.5" customHeight="1">
      <c r="A38" s="37" t="s">
        <v>408</v>
      </c>
      <c r="B38" s="38"/>
      <c r="C38" s="30">
        <f>C525</f>
        <v>1019697.47</v>
      </c>
      <c r="D38" s="30">
        <f>D525</f>
        <v>0</v>
      </c>
      <c r="E38" s="30">
        <f t="shared" si="11"/>
        <v>1019697.47</v>
      </c>
      <c r="F38" s="30">
        <f>F525</f>
        <v>0</v>
      </c>
      <c r="G38" s="30">
        <f>G525</f>
        <v>0</v>
      </c>
      <c r="H38" s="30">
        <v>0</v>
      </c>
      <c r="I38" s="30">
        <f>I525</f>
        <v>0</v>
      </c>
      <c r="J38" s="30">
        <f>J525</f>
        <v>0</v>
      </c>
      <c r="K38" s="39">
        <f t="shared" si="15"/>
        <v>0</v>
      </c>
      <c r="L38" s="44">
        <v>0</v>
      </c>
      <c r="M38" s="44">
        <f t="shared" si="14"/>
        <v>0</v>
      </c>
    </row>
    <row r="39" spans="1:13" ht="19.5" customHeight="1">
      <c r="A39" s="48"/>
      <c r="B39" s="41"/>
      <c r="C39" s="42"/>
      <c r="D39" s="42"/>
      <c r="E39" s="42"/>
      <c r="F39" s="42"/>
      <c r="G39" s="42"/>
      <c r="H39" s="42"/>
      <c r="I39" s="42"/>
      <c r="J39" s="42"/>
      <c r="K39" s="41"/>
      <c r="L39" s="34"/>
      <c r="M39" s="42"/>
    </row>
    <row r="40" spans="1:13" ht="18" customHeight="1">
      <c r="A40" s="41" t="s">
        <v>14</v>
      </c>
      <c r="B40" s="14" t="s">
        <v>15</v>
      </c>
      <c r="C40" s="42">
        <f>SUM(C43:C44)</f>
        <v>21658</v>
      </c>
      <c r="D40" s="42">
        <f>D46+D52</f>
        <v>4626.99</v>
      </c>
      <c r="E40" s="42">
        <f>C40+D40</f>
        <v>26284.989999999998</v>
      </c>
      <c r="F40" s="42">
        <f>SUM(F43:F44)</f>
        <v>2889</v>
      </c>
      <c r="G40" s="42">
        <f>SUM(G43:G44)</f>
        <v>4626.99</v>
      </c>
      <c r="H40" s="42">
        <f>SUM(F40:G40)</f>
        <v>7515.99</v>
      </c>
      <c r="I40" s="42">
        <f>I46+I52</f>
        <v>0</v>
      </c>
      <c r="J40" s="42">
        <f>J46+J52</f>
        <v>0</v>
      </c>
      <c r="K40" s="42">
        <f aca="true" t="shared" si="16" ref="K40:M42">F40/C40*100</f>
        <v>13.339181826576784</v>
      </c>
      <c r="L40" s="49">
        <f t="shared" si="16"/>
        <v>100</v>
      </c>
      <c r="M40" s="42">
        <f t="shared" si="16"/>
        <v>28.594228112698545</v>
      </c>
    </row>
    <row r="41" spans="1:13" ht="18" customHeight="1">
      <c r="A41" s="20" t="s">
        <v>378</v>
      </c>
      <c r="B41" s="14"/>
      <c r="C41" s="42">
        <f>C42</f>
        <v>21658</v>
      </c>
      <c r="D41" s="42">
        <f>D42</f>
        <v>4626.99</v>
      </c>
      <c r="E41" s="42">
        <f>C41+D41</f>
        <v>26284.989999999998</v>
      </c>
      <c r="F41" s="42">
        <f>F42</f>
        <v>2889</v>
      </c>
      <c r="G41" s="42">
        <f>G42</f>
        <v>4626.99</v>
      </c>
      <c r="H41" s="42">
        <f>SUM(F41:G41)</f>
        <v>7515.99</v>
      </c>
      <c r="I41" s="42">
        <f>I42</f>
        <v>0</v>
      </c>
      <c r="J41" s="42">
        <f>J42</f>
        <v>0</v>
      </c>
      <c r="K41" s="42">
        <f t="shared" si="16"/>
        <v>13.339181826576784</v>
      </c>
      <c r="L41" s="49">
        <f t="shared" si="16"/>
        <v>100</v>
      </c>
      <c r="M41" s="42">
        <f t="shared" si="16"/>
        <v>28.594228112698545</v>
      </c>
    </row>
    <row r="42" spans="1:13" ht="18" customHeight="1">
      <c r="A42" s="21" t="s">
        <v>379</v>
      </c>
      <c r="B42" s="14"/>
      <c r="C42" s="44">
        <f aca="true" t="shared" si="17" ref="C42:J42">SUM(C43:C44)</f>
        <v>21658</v>
      </c>
      <c r="D42" s="44">
        <f t="shared" si="17"/>
        <v>4626.99</v>
      </c>
      <c r="E42" s="44">
        <f t="shared" si="17"/>
        <v>26284.989999999998</v>
      </c>
      <c r="F42" s="44">
        <f t="shared" si="17"/>
        <v>2889</v>
      </c>
      <c r="G42" s="44">
        <f t="shared" si="17"/>
        <v>4626.99</v>
      </c>
      <c r="H42" s="44">
        <f t="shared" si="17"/>
        <v>7515.99</v>
      </c>
      <c r="I42" s="44">
        <f t="shared" si="17"/>
        <v>0</v>
      </c>
      <c r="J42" s="44">
        <f t="shared" si="17"/>
        <v>0</v>
      </c>
      <c r="K42" s="44">
        <f t="shared" si="16"/>
        <v>13.339181826576784</v>
      </c>
      <c r="L42" s="39">
        <f t="shared" si="16"/>
        <v>100</v>
      </c>
      <c r="M42" s="44">
        <f t="shared" si="16"/>
        <v>28.594228112698545</v>
      </c>
    </row>
    <row r="43" spans="1:13" s="31" customFormat="1" ht="18" customHeight="1">
      <c r="A43" s="28" t="s">
        <v>380</v>
      </c>
      <c r="B43" s="38"/>
      <c r="C43" s="30">
        <f>C55</f>
        <v>14658</v>
      </c>
      <c r="D43" s="30">
        <f>D55</f>
        <v>0</v>
      </c>
      <c r="E43" s="30">
        <f>SUM(C43:D43)</f>
        <v>14658</v>
      </c>
      <c r="F43" s="30">
        <f>F55</f>
        <v>0</v>
      </c>
      <c r="G43" s="30">
        <f>G55</f>
        <v>0</v>
      </c>
      <c r="H43" s="30">
        <f>SUM(F43:G43)</f>
        <v>0</v>
      </c>
      <c r="I43" s="30">
        <f>I55</f>
        <v>0</v>
      </c>
      <c r="J43" s="30">
        <f>J55</f>
        <v>0</v>
      </c>
      <c r="K43" s="30">
        <f>F43/C43*100</f>
        <v>0</v>
      </c>
      <c r="L43" s="39">
        <v>0</v>
      </c>
      <c r="M43" s="30">
        <f>H43/E43*100</f>
        <v>0</v>
      </c>
    </row>
    <row r="44" spans="1:13" s="31" customFormat="1" ht="18" customHeight="1">
      <c r="A44" s="28" t="s">
        <v>381</v>
      </c>
      <c r="B44" s="38"/>
      <c r="C44" s="30">
        <f>C49+C56</f>
        <v>7000</v>
      </c>
      <c r="D44" s="30">
        <f>D49+D56</f>
        <v>4626.99</v>
      </c>
      <c r="E44" s="30">
        <f>SUM(C44:D44)</f>
        <v>11626.99</v>
      </c>
      <c r="F44" s="30">
        <f>F49+F56</f>
        <v>2889</v>
      </c>
      <c r="G44" s="30">
        <f>G49+G56</f>
        <v>4626.99</v>
      </c>
      <c r="H44" s="30">
        <f>SUM(F44:G44)</f>
        <v>7515.99</v>
      </c>
      <c r="I44" s="30">
        <f>I49+I56</f>
        <v>0</v>
      </c>
      <c r="J44" s="30">
        <f>J49+J56</f>
        <v>0</v>
      </c>
      <c r="K44" s="30">
        <f>F44/C44*100</f>
        <v>41.27142857142857</v>
      </c>
      <c r="L44" s="30">
        <f>G44/D44*100</f>
        <v>100</v>
      </c>
      <c r="M44" s="30">
        <f>H44/E44*100</f>
        <v>64.64261171635995</v>
      </c>
    </row>
    <row r="45" spans="1:13" ht="15" customHeight="1">
      <c r="A45" s="50"/>
      <c r="B45" s="14"/>
      <c r="C45" s="42"/>
      <c r="D45" s="42"/>
      <c r="E45" s="42"/>
      <c r="F45" s="51"/>
      <c r="G45" s="42"/>
      <c r="H45" s="42"/>
      <c r="I45" s="42"/>
      <c r="J45" s="42"/>
      <c r="K45" s="41"/>
      <c r="L45" s="41"/>
      <c r="M45" s="42"/>
    </row>
    <row r="46" spans="1:13" s="52" customFormat="1" ht="17.25" customHeight="1">
      <c r="A46" s="41" t="s">
        <v>16</v>
      </c>
      <c r="B46" s="14" t="s">
        <v>17</v>
      </c>
      <c r="C46" s="42">
        <f>SUM(C50)</f>
        <v>7000</v>
      </c>
      <c r="D46" s="42">
        <f>SUM(D50)</f>
        <v>0</v>
      </c>
      <c r="E46" s="42">
        <f>SUM(C46:D46)</f>
        <v>7000</v>
      </c>
      <c r="F46" s="42">
        <f>SUM(F50)</f>
        <v>2889</v>
      </c>
      <c r="G46" s="42">
        <f>SUM(G50)</f>
        <v>0</v>
      </c>
      <c r="H46" s="42">
        <f>SUM(F46:G46)</f>
        <v>2889</v>
      </c>
      <c r="I46" s="42">
        <f>SUM(I50)</f>
        <v>0</v>
      </c>
      <c r="J46" s="42">
        <f>SUM(J50)</f>
        <v>0</v>
      </c>
      <c r="K46" s="42">
        <f>F46/C46*100</f>
        <v>41.27142857142857</v>
      </c>
      <c r="L46" s="42">
        <v>0</v>
      </c>
      <c r="M46" s="42">
        <f>H46/E46*100</f>
        <v>41.27142857142857</v>
      </c>
    </row>
    <row r="47" spans="1:13" s="52" customFormat="1" ht="18" customHeight="1">
      <c r="A47" s="20" t="s">
        <v>378</v>
      </c>
      <c r="B47" s="14"/>
      <c r="C47" s="42">
        <f>C48</f>
        <v>7000</v>
      </c>
      <c r="D47" s="42">
        <f>D48</f>
        <v>0</v>
      </c>
      <c r="E47" s="42">
        <f>SUM(C47:D47)</f>
        <v>7000</v>
      </c>
      <c r="F47" s="42">
        <f>F48</f>
        <v>2889</v>
      </c>
      <c r="G47" s="42">
        <f>G48</f>
        <v>0</v>
      </c>
      <c r="H47" s="42">
        <f>SUM(F47:G47)</f>
        <v>2889</v>
      </c>
      <c r="I47" s="42">
        <f>I48</f>
        <v>0</v>
      </c>
      <c r="J47" s="42">
        <f>J48</f>
        <v>0</v>
      </c>
      <c r="K47" s="42">
        <f>F47/C47*100</f>
        <v>41.27142857142857</v>
      </c>
      <c r="L47" s="42">
        <v>0</v>
      </c>
      <c r="M47" s="42">
        <f>H47/E47*100</f>
        <v>41.27142857142857</v>
      </c>
    </row>
    <row r="48" spans="1:13" s="52" customFormat="1" ht="18" customHeight="1">
      <c r="A48" s="21" t="s">
        <v>379</v>
      </c>
      <c r="B48" s="14"/>
      <c r="C48" s="44">
        <f>C49</f>
        <v>7000</v>
      </c>
      <c r="D48" s="44">
        <f aca="true" t="shared" si="18" ref="D48:J48">D49</f>
        <v>0</v>
      </c>
      <c r="E48" s="44">
        <f t="shared" si="18"/>
        <v>7000</v>
      </c>
      <c r="F48" s="44">
        <f t="shared" si="18"/>
        <v>2889</v>
      </c>
      <c r="G48" s="44">
        <f t="shared" si="18"/>
        <v>0</v>
      </c>
      <c r="H48" s="44">
        <f t="shared" si="18"/>
        <v>2889</v>
      </c>
      <c r="I48" s="44">
        <f t="shared" si="18"/>
        <v>0</v>
      </c>
      <c r="J48" s="44">
        <f t="shared" si="18"/>
        <v>0</v>
      </c>
      <c r="K48" s="44">
        <f>F48/C48*100</f>
        <v>41.27142857142857</v>
      </c>
      <c r="L48" s="44">
        <v>0</v>
      </c>
      <c r="M48" s="44">
        <f>H48/E48*100</f>
        <v>41.27142857142857</v>
      </c>
    </row>
    <row r="49" spans="1:13" s="31" customFormat="1" ht="18" customHeight="1">
      <c r="A49" s="28" t="s">
        <v>381</v>
      </c>
      <c r="B49" s="38"/>
      <c r="C49" s="30">
        <f>SUM(C50)</f>
        <v>7000</v>
      </c>
      <c r="D49" s="30">
        <f>SUM(D50)</f>
        <v>0</v>
      </c>
      <c r="E49" s="30">
        <f>SUM(C49:D49)</f>
        <v>7000</v>
      </c>
      <c r="F49" s="30">
        <f>SUM(F50)</f>
        <v>2889</v>
      </c>
      <c r="G49" s="30">
        <f>SUM(G50)</f>
        <v>0</v>
      </c>
      <c r="H49" s="30">
        <f>SUM(F49:G49)</f>
        <v>2889</v>
      </c>
      <c r="I49" s="30">
        <f>SUM(I50)</f>
        <v>0</v>
      </c>
      <c r="J49" s="30">
        <f>SUM(J50)</f>
        <v>0</v>
      </c>
      <c r="K49" s="30">
        <f>F49/C49*100</f>
        <v>41.27142857142857</v>
      </c>
      <c r="L49" s="44">
        <v>0</v>
      </c>
      <c r="M49" s="30">
        <f>H49/E49*100</f>
        <v>41.27142857142857</v>
      </c>
    </row>
    <row r="50" spans="1:13" ht="18" customHeight="1">
      <c r="A50" s="53" t="s">
        <v>18</v>
      </c>
      <c r="B50" s="48" t="s">
        <v>19</v>
      </c>
      <c r="C50" s="51">
        <v>7000</v>
      </c>
      <c r="D50" s="51">
        <v>0</v>
      </c>
      <c r="E50" s="30">
        <f>SUM(C50:D50)</f>
        <v>7000</v>
      </c>
      <c r="F50" s="51">
        <v>2889</v>
      </c>
      <c r="G50" s="44">
        <v>0</v>
      </c>
      <c r="H50" s="30">
        <f>SUM(F50:G50)</f>
        <v>2889</v>
      </c>
      <c r="I50" s="51">
        <v>0</v>
      </c>
      <c r="J50" s="44">
        <v>0</v>
      </c>
      <c r="K50" s="51">
        <f>F50/C50*100</f>
        <v>41.27142857142857</v>
      </c>
      <c r="L50" s="44">
        <v>0</v>
      </c>
      <c r="M50" s="51">
        <f>H50/E50*100</f>
        <v>41.27142857142857</v>
      </c>
    </row>
    <row r="51" spans="1:13" ht="12" customHeight="1">
      <c r="A51" s="14"/>
      <c r="B51" s="41"/>
      <c r="C51" s="42"/>
      <c r="D51" s="51"/>
      <c r="E51" s="42"/>
      <c r="F51" s="42"/>
      <c r="G51" s="42"/>
      <c r="H51" s="42"/>
      <c r="I51" s="42"/>
      <c r="J51" s="42"/>
      <c r="K51" s="41"/>
      <c r="L51" s="41"/>
      <c r="M51" s="42"/>
    </row>
    <row r="52" spans="1:13" s="52" customFormat="1" ht="18" customHeight="1">
      <c r="A52" s="41" t="s">
        <v>20</v>
      </c>
      <c r="B52" s="14" t="s">
        <v>21</v>
      </c>
      <c r="C52" s="42">
        <f>SUM(C53)</f>
        <v>14658</v>
      </c>
      <c r="D52" s="42">
        <f>SUM(D53)</f>
        <v>4626.99</v>
      </c>
      <c r="E52" s="42">
        <f>C52+D52</f>
        <v>19284.989999999998</v>
      </c>
      <c r="F52" s="42">
        <f>SUM(F53)</f>
        <v>0</v>
      </c>
      <c r="G52" s="42">
        <f>SUM(G53)</f>
        <v>4626.99</v>
      </c>
      <c r="H52" s="42">
        <f aca="true" t="shared" si="19" ref="H52:H60">SUM(F52:G52)</f>
        <v>4626.99</v>
      </c>
      <c r="I52" s="42">
        <f>SUM(I53:I55)</f>
        <v>0</v>
      </c>
      <c r="J52" s="42">
        <f>SUM(J53:J55)</f>
        <v>0</v>
      </c>
      <c r="K52" s="42">
        <f>F52/C52*100</f>
        <v>0</v>
      </c>
      <c r="L52" s="42">
        <f>G52/D52*100</f>
        <v>100</v>
      </c>
      <c r="M52" s="42">
        <f>H52/E52*100</f>
        <v>23.99270105921756</v>
      </c>
    </row>
    <row r="53" spans="1:14" s="31" customFormat="1" ht="15.75" customHeight="1">
      <c r="A53" s="20" t="s">
        <v>378</v>
      </c>
      <c r="B53" s="54"/>
      <c r="C53" s="34">
        <f>SUM(C54)</f>
        <v>14658</v>
      </c>
      <c r="D53" s="34">
        <f>SUM(D54)</f>
        <v>4626.99</v>
      </c>
      <c r="E53" s="34">
        <f aca="true" t="shared" si="20" ref="E53:E60">SUM(C53:D53)</f>
        <v>19284.989999999998</v>
      </c>
      <c r="F53" s="34">
        <f>SUM(F54)</f>
        <v>0</v>
      </c>
      <c r="G53" s="34">
        <f>SUM(G54)</f>
        <v>4626.99</v>
      </c>
      <c r="H53" s="34">
        <f t="shared" si="19"/>
        <v>4626.99</v>
      </c>
      <c r="I53" s="34">
        <f>SUM(I54)</f>
        <v>0</v>
      </c>
      <c r="J53" s="34">
        <f>SUM(J54)</f>
        <v>0</v>
      </c>
      <c r="K53" s="42">
        <f aca="true" t="shared" si="21" ref="K53:K58">F53/C53*100</f>
        <v>0</v>
      </c>
      <c r="L53" s="42">
        <f aca="true" t="shared" si="22" ref="L53:L60">G53/D53*100</f>
        <v>100</v>
      </c>
      <c r="M53" s="34">
        <f>H53/E53*100</f>
        <v>23.99270105921756</v>
      </c>
      <c r="N53" s="35"/>
    </row>
    <row r="54" spans="1:14" s="31" customFormat="1" ht="18" customHeight="1">
      <c r="A54" s="21" t="s">
        <v>379</v>
      </c>
      <c r="B54" s="54"/>
      <c r="C54" s="39">
        <f>SUM(C55:C56)</f>
        <v>14658</v>
      </c>
      <c r="D54" s="39">
        <f>SUM(D55:D56)</f>
        <v>4626.99</v>
      </c>
      <c r="E54" s="39">
        <f t="shared" si="20"/>
        <v>19284.989999999998</v>
      </c>
      <c r="F54" s="39">
        <f>SUM(F55:F56)</f>
        <v>0</v>
      </c>
      <c r="G54" s="39">
        <f>SUM(G55:G56)</f>
        <v>4626.99</v>
      </c>
      <c r="H54" s="39">
        <f t="shared" si="19"/>
        <v>4626.99</v>
      </c>
      <c r="I54" s="39">
        <f>SUM(I55:I56)</f>
        <v>0</v>
      </c>
      <c r="J54" s="39">
        <f>SUM(J55:J56)</f>
        <v>0</v>
      </c>
      <c r="K54" s="44">
        <f t="shared" si="21"/>
        <v>0</v>
      </c>
      <c r="L54" s="44">
        <f t="shared" si="22"/>
        <v>100</v>
      </c>
      <c r="M54" s="39">
        <f>H54/E54*100</f>
        <v>23.99270105921756</v>
      </c>
      <c r="N54" s="35"/>
    </row>
    <row r="55" spans="1:13" s="31" customFormat="1" ht="18" customHeight="1">
      <c r="A55" s="28" t="s">
        <v>380</v>
      </c>
      <c r="B55" s="38"/>
      <c r="C55" s="30">
        <f>SUM(C57:C58)</f>
        <v>14658</v>
      </c>
      <c r="D55" s="30">
        <f>SUM(D57:D58)</f>
        <v>0</v>
      </c>
      <c r="E55" s="39">
        <f t="shared" si="20"/>
        <v>14658</v>
      </c>
      <c r="F55" s="30">
        <f>SUM(F57:F58)</f>
        <v>0</v>
      </c>
      <c r="G55" s="30">
        <f>SUM(G57:G58)</f>
        <v>0</v>
      </c>
      <c r="H55" s="39">
        <f t="shared" si="19"/>
        <v>0</v>
      </c>
      <c r="I55" s="30">
        <f>SUM(I57:I58)</f>
        <v>0</v>
      </c>
      <c r="J55" s="30">
        <f>SUM(J57:J58)</f>
        <v>0</v>
      </c>
      <c r="K55" s="44">
        <f t="shared" si="21"/>
        <v>0</v>
      </c>
      <c r="L55" s="44">
        <v>0</v>
      </c>
      <c r="M55" s="30">
        <f>H55/E55*100</f>
        <v>0</v>
      </c>
    </row>
    <row r="56" spans="1:13" s="31" customFormat="1" ht="18" customHeight="1">
      <c r="A56" s="25" t="s">
        <v>381</v>
      </c>
      <c r="B56" s="38"/>
      <c r="C56" s="30">
        <f>SUM(C59:C60)</f>
        <v>0</v>
      </c>
      <c r="D56" s="30">
        <f>SUM(D59:D60)</f>
        <v>4626.99</v>
      </c>
      <c r="E56" s="39">
        <f t="shared" si="20"/>
        <v>4626.99</v>
      </c>
      <c r="F56" s="30">
        <f>SUM(F59:F60)</f>
        <v>0</v>
      </c>
      <c r="G56" s="30">
        <f>SUM(G59:G60)</f>
        <v>4626.99</v>
      </c>
      <c r="H56" s="39">
        <f t="shared" si="19"/>
        <v>4626.99</v>
      </c>
      <c r="I56" s="30">
        <f>SUM(I59:I60)</f>
        <v>0</v>
      </c>
      <c r="J56" s="30">
        <f>SUM(J59:J60)</f>
        <v>0</v>
      </c>
      <c r="K56" s="44">
        <v>0</v>
      </c>
      <c r="L56" s="44">
        <f t="shared" si="22"/>
        <v>100</v>
      </c>
      <c r="M56" s="30">
        <v>0</v>
      </c>
    </row>
    <row r="57" spans="1:13" s="31" customFormat="1" ht="18" customHeight="1">
      <c r="A57" s="53" t="s">
        <v>22</v>
      </c>
      <c r="B57" s="48" t="s">
        <v>23</v>
      </c>
      <c r="C57" s="44">
        <v>2000</v>
      </c>
      <c r="D57" s="44"/>
      <c r="E57" s="30">
        <f t="shared" si="20"/>
        <v>2000</v>
      </c>
      <c r="F57" s="44"/>
      <c r="G57" s="44"/>
      <c r="H57" s="44">
        <f t="shared" si="19"/>
        <v>0</v>
      </c>
      <c r="I57" s="44">
        <v>0</v>
      </c>
      <c r="J57" s="44">
        <v>0</v>
      </c>
      <c r="K57" s="44">
        <f t="shared" si="21"/>
        <v>0</v>
      </c>
      <c r="L57" s="44">
        <v>0</v>
      </c>
      <c r="M57" s="51">
        <f>H57/E57*100</f>
        <v>0</v>
      </c>
    </row>
    <row r="58" spans="1:13" s="31" customFormat="1" ht="18" customHeight="1">
      <c r="A58" s="53" t="s">
        <v>26</v>
      </c>
      <c r="B58" s="48" t="s">
        <v>27</v>
      </c>
      <c r="C58" s="44">
        <v>12658</v>
      </c>
      <c r="D58" s="44"/>
      <c r="E58" s="30">
        <f t="shared" si="20"/>
        <v>12658</v>
      </c>
      <c r="F58" s="44"/>
      <c r="G58" s="44"/>
      <c r="H58" s="44">
        <f t="shared" si="19"/>
        <v>0</v>
      </c>
      <c r="I58" s="44">
        <v>0</v>
      </c>
      <c r="J58" s="44">
        <v>0</v>
      </c>
      <c r="K58" s="44">
        <f t="shared" si="21"/>
        <v>0</v>
      </c>
      <c r="L58" s="44">
        <v>0</v>
      </c>
      <c r="M58" s="51">
        <f>H58/E58*100</f>
        <v>0</v>
      </c>
    </row>
    <row r="59" spans="1:13" s="31" customFormat="1" ht="18" customHeight="1">
      <c r="A59" s="53" t="s">
        <v>37</v>
      </c>
      <c r="B59" s="48" t="s">
        <v>38</v>
      </c>
      <c r="C59" s="44"/>
      <c r="D59" s="44">
        <v>90.73</v>
      </c>
      <c r="E59" s="30">
        <f t="shared" si="20"/>
        <v>90.73</v>
      </c>
      <c r="F59" s="44"/>
      <c r="G59" s="44">
        <v>90.73</v>
      </c>
      <c r="H59" s="44">
        <f t="shared" si="19"/>
        <v>90.73</v>
      </c>
      <c r="I59" s="44">
        <v>0</v>
      </c>
      <c r="J59" s="44">
        <v>0</v>
      </c>
      <c r="K59" s="44">
        <v>0</v>
      </c>
      <c r="L59" s="44">
        <f t="shared" si="22"/>
        <v>100</v>
      </c>
      <c r="M59" s="51">
        <f>H59/E59*100</f>
        <v>100</v>
      </c>
    </row>
    <row r="60" spans="1:13" s="31" customFormat="1" ht="18" customHeight="1">
      <c r="A60" s="56" t="s">
        <v>265</v>
      </c>
      <c r="B60" s="48" t="s">
        <v>67</v>
      </c>
      <c r="C60" s="44"/>
      <c r="D60" s="44">
        <v>4536.26</v>
      </c>
      <c r="E60" s="30">
        <f t="shared" si="20"/>
        <v>4536.26</v>
      </c>
      <c r="F60" s="44"/>
      <c r="G60" s="44">
        <v>4536.26</v>
      </c>
      <c r="H60" s="44">
        <f t="shared" si="19"/>
        <v>4536.26</v>
      </c>
      <c r="I60" s="44">
        <v>0</v>
      </c>
      <c r="J60" s="44">
        <v>0</v>
      </c>
      <c r="K60" s="44">
        <v>0</v>
      </c>
      <c r="L60" s="44">
        <f t="shared" si="22"/>
        <v>100</v>
      </c>
      <c r="M60" s="51">
        <f>H60/E60*100</f>
        <v>100</v>
      </c>
    </row>
    <row r="61" spans="1:13" ht="13.5" customHeight="1">
      <c r="A61" s="48"/>
      <c r="B61" s="57"/>
      <c r="C61" s="51"/>
      <c r="D61" s="51"/>
      <c r="E61" s="51"/>
      <c r="F61" s="51"/>
      <c r="G61" s="51"/>
      <c r="H61" s="51"/>
      <c r="I61" s="51"/>
      <c r="J61" s="51"/>
      <c r="K61" s="57"/>
      <c r="L61" s="23"/>
      <c r="M61" s="51"/>
    </row>
    <row r="62" spans="1:13" ht="18" customHeight="1">
      <c r="A62" s="58" t="s">
        <v>30</v>
      </c>
      <c r="B62" s="14" t="s">
        <v>31</v>
      </c>
      <c r="C62" s="42">
        <f>C63+C68</f>
        <v>26003338.81</v>
      </c>
      <c r="D62" s="42">
        <f>D63+D68</f>
        <v>0</v>
      </c>
      <c r="E62" s="42">
        <f>SUM(C62:D62)</f>
        <v>26003338.81</v>
      </c>
      <c r="F62" s="42">
        <f>F63+F68</f>
        <v>7468913.05</v>
      </c>
      <c r="G62" s="42">
        <f>G63+G68</f>
        <v>0</v>
      </c>
      <c r="H62" s="42">
        <f>F62+G62</f>
        <v>7468913.05</v>
      </c>
      <c r="I62" s="42">
        <f>I63+I68</f>
        <v>263297.7</v>
      </c>
      <c r="J62" s="42">
        <f>J63+J68</f>
        <v>0</v>
      </c>
      <c r="K62" s="42">
        <f>F62/C62*100</f>
        <v>28.722900180524935</v>
      </c>
      <c r="L62" s="59">
        <v>0</v>
      </c>
      <c r="M62" s="42">
        <f>H62/E62*100</f>
        <v>28.722900180524935</v>
      </c>
    </row>
    <row r="63" spans="1:13" ht="16.5" customHeight="1">
      <c r="A63" s="20" t="s">
        <v>378</v>
      </c>
      <c r="B63" s="14"/>
      <c r="C63" s="42">
        <f>C64+C67</f>
        <v>13636338.809999999</v>
      </c>
      <c r="D63" s="42">
        <f>D64+D67</f>
        <v>0</v>
      </c>
      <c r="E63" s="42">
        <f aca="true" t="shared" si="23" ref="E63:E70">SUM(C63:D63)</f>
        <v>13636338.809999999</v>
      </c>
      <c r="F63" s="42">
        <f>F64+F67</f>
        <v>5829203.1</v>
      </c>
      <c r="G63" s="42">
        <f>G64+G67</f>
        <v>0</v>
      </c>
      <c r="H63" s="42">
        <f aca="true" t="shared" si="24" ref="H63:H70">F63+G63</f>
        <v>5829203.1</v>
      </c>
      <c r="I63" s="42">
        <f>I64+I67</f>
        <v>158299.54</v>
      </c>
      <c r="J63" s="42">
        <f>J64+J67</f>
        <v>0</v>
      </c>
      <c r="K63" s="42">
        <f aca="true" t="shared" si="25" ref="K63:K69">F63/C63*100</f>
        <v>42.747567226220895</v>
      </c>
      <c r="L63" s="59">
        <v>0</v>
      </c>
      <c r="M63" s="42">
        <f aca="true" t="shared" si="26" ref="M63:M69">H63/E63*100</f>
        <v>42.747567226220895</v>
      </c>
    </row>
    <row r="64" spans="1:13" ht="18" customHeight="1">
      <c r="A64" s="21" t="s">
        <v>379</v>
      </c>
      <c r="B64" s="60"/>
      <c r="C64" s="44">
        <f>C65+C66</f>
        <v>13608258.809999999</v>
      </c>
      <c r="D64" s="44">
        <f>D65+D66</f>
        <v>0</v>
      </c>
      <c r="E64" s="44">
        <f t="shared" si="23"/>
        <v>13608258.809999999</v>
      </c>
      <c r="F64" s="44">
        <f>F65+F66</f>
        <v>5818825.5</v>
      </c>
      <c r="G64" s="44">
        <f>G65+G66</f>
        <v>0</v>
      </c>
      <c r="H64" s="44">
        <f t="shared" si="24"/>
        <v>5818825.5</v>
      </c>
      <c r="I64" s="44">
        <f>I65+I66</f>
        <v>158075.94</v>
      </c>
      <c r="J64" s="44">
        <f>J65+J66</f>
        <v>0</v>
      </c>
      <c r="K64" s="44">
        <f t="shared" si="25"/>
        <v>42.75951524175928</v>
      </c>
      <c r="L64" s="23">
        <v>0</v>
      </c>
      <c r="M64" s="44">
        <f t="shared" si="26"/>
        <v>42.75951524175928</v>
      </c>
    </row>
    <row r="65" spans="1:13" ht="18" customHeight="1">
      <c r="A65" s="25" t="s">
        <v>380</v>
      </c>
      <c r="B65" s="60"/>
      <c r="C65" s="44">
        <f>C75+C96+C126+C154</f>
        <v>1921552</v>
      </c>
      <c r="D65" s="44">
        <f>D75+D96+D126+D154</f>
        <v>0</v>
      </c>
      <c r="E65" s="44">
        <f t="shared" si="23"/>
        <v>1921552</v>
      </c>
      <c r="F65" s="44">
        <f>F75+F96+F126+F154</f>
        <v>852382.81</v>
      </c>
      <c r="G65" s="44">
        <f>G75+G96+G126+G154</f>
        <v>0</v>
      </c>
      <c r="H65" s="44">
        <f t="shared" si="24"/>
        <v>852382.81</v>
      </c>
      <c r="I65" s="44">
        <f>I75+I96+I126+I154</f>
        <v>108125.85</v>
      </c>
      <c r="J65" s="44">
        <f>J75+J96+J126+J154</f>
        <v>0</v>
      </c>
      <c r="K65" s="44">
        <f t="shared" si="25"/>
        <v>44.35908109694664</v>
      </c>
      <c r="L65" s="23">
        <v>0</v>
      </c>
      <c r="M65" s="44">
        <f t="shared" si="26"/>
        <v>44.35908109694664</v>
      </c>
    </row>
    <row r="66" spans="1:13" ht="18" customHeight="1">
      <c r="A66" s="25" t="s">
        <v>381</v>
      </c>
      <c r="B66" s="60"/>
      <c r="C66" s="44">
        <f>C76+C97+C127+C155</f>
        <v>11686706.809999999</v>
      </c>
      <c r="D66" s="44">
        <f>D76+D97+D127+D155</f>
        <v>0</v>
      </c>
      <c r="E66" s="44">
        <f t="shared" si="23"/>
        <v>11686706.809999999</v>
      </c>
      <c r="F66" s="44">
        <f>F76+F97+F127+F155</f>
        <v>4966442.6899999995</v>
      </c>
      <c r="G66" s="44">
        <f>G76+G97+G127+G155</f>
        <v>0</v>
      </c>
      <c r="H66" s="44">
        <f t="shared" si="24"/>
        <v>4966442.6899999995</v>
      </c>
      <c r="I66" s="44">
        <f>I76+I97+I127+I155</f>
        <v>49950.09</v>
      </c>
      <c r="J66" s="44">
        <f>J76+J97+J127+J155</f>
        <v>0</v>
      </c>
      <c r="K66" s="44">
        <f t="shared" si="25"/>
        <v>42.496511384630175</v>
      </c>
      <c r="L66" s="23">
        <v>0</v>
      </c>
      <c r="M66" s="44">
        <f t="shared" si="26"/>
        <v>42.496511384630175</v>
      </c>
    </row>
    <row r="67" spans="1:13" ht="18" customHeight="1">
      <c r="A67" s="25" t="s">
        <v>383</v>
      </c>
      <c r="B67" s="60"/>
      <c r="C67" s="44">
        <f>C98+C128+C156</f>
        <v>28080</v>
      </c>
      <c r="D67" s="44">
        <f>D98+D128+D156</f>
        <v>0</v>
      </c>
      <c r="E67" s="44">
        <f t="shared" si="23"/>
        <v>28080</v>
      </c>
      <c r="F67" s="44">
        <f>F98+F128+F156</f>
        <v>10377.6</v>
      </c>
      <c r="G67" s="44">
        <f>G98+G128+G156</f>
        <v>0</v>
      </c>
      <c r="H67" s="44">
        <f t="shared" si="24"/>
        <v>10377.6</v>
      </c>
      <c r="I67" s="44">
        <f>I98+I128+I156</f>
        <v>223.6</v>
      </c>
      <c r="J67" s="44">
        <f>J98+J128+J156</f>
        <v>0</v>
      </c>
      <c r="K67" s="44">
        <f t="shared" si="25"/>
        <v>36.957264957264954</v>
      </c>
      <c r="L67" s="23">
        <v>0</v>
      </c>
      <c r="M67" s="44">
        <f t="shared" si="26"/>
        <v>36.957264957264954</v>
      </c>
    </row>
    <row r="68" spans="1:13" ht="17.25" customHeight="1">
      <c r="A68" s="61" t="s">
        <v>387</v>
      </c>
      <c r="B68" s="14"/>
      <c r="C68" s="42">
        <f>C69+C70</f>
        <v>12367000</v>
      </c>
      <c r="D68" s="42">
        <f>D69+D70</f>
        <v>0</v>
      </c>
      <c r="E68" s="42">
        <f t="shared" si="23"/>
        <v>12367000</v>
      </c>
      <c r="F68" s="42">
        <f>F69+F70</f>
        <v>1639709.95</v>
      </c>
      <c r="G68" s="42">
        <f>G69+G70</f>
        <v>0</v>
      </c>
      <c r="H68" s="42">
        <f t="shared" si="24"/>
        <v>1639709.95</v>
      </c>
      <c r="I68" s="42">
        <f>I69+I70</f>
        <v>104998.16</v>
      </c>
      <c r="J68" s="42">
        <f>J69+J70</f>
        <v>0</v>
      </c>
      <c r="K68" s="42">
        <f t="shared" si="25"/>
        <v>13.258752729036951</v>
      </c>
      <c r="L68" s="59">
        <v>0</v>
      </c>
      <c r="M68" s="42">
        <f t="shared" si="26"/>
        <v>13.258752729036951</v>
      </c>
    </row>
    <row r="69" spans="1:13" ht="18" customHeight="1">
      <c r="A69" s="28" t="s">
        <v>388</v>
      </c>
      <c r="B69" s="14"/>
      <c r="C69" s="44">
        <f>C78+C100+C130</f>
        <v>11867000</v>
      </c>
      <c r="D69" s="44">
        <f>D78+D100+D130</f>
        <v>0</v>
      </c>
      <c r="E69" s="44">
        <f t="shared" si="23"/>
        <v>11867000</v>
      </c>
      <c r="F69" s="44">
        <f>F78+F100+F130</f>
        <v>1639709.95</v>
      </c>
      <c r="G69" s="44">
        <f>G78+G100+G130</f>
        <v>0</v>
      </c>
      <c r="H69" s="44">
        <f t="shared" si="24"/>
        <v>1639709.95</v>
      </c>
      <c r="I69" s="44">
        <f>I78+I100+I130</f>
        <v>104998.16</v>
      </c>
      <c r="J69" s="44">
        <f>J78+J100+J130</f>
        <v>0</v>
      </c>
      <c r="K69" s="44">
        <f t="shared" si="25"/>
        <v>13.817392348529536</v>
      </c>
      <c r="L69" s="23">
        <v>0</v>
      </c>
      <c r="M69" s="44">
        <f t="shared" si="26"/>
        <v>13.817392348529536</v>
      </c>
    </row>
    <row r="70" spans="1:13" ht="27.75" customHeight="1">
      <c r="A70" s="46" t="s">
        <v>478</v>
      </c>
      <c r="B70" s="14"/>
      <c r="C70" s="44">
        <f>C79</f>
        <v>500000</v>
      </c>
      <c r="D70" s="44">
        <f>D79</f>
        <v>0</v>
      </c>
      <c r="E70" s="44">
        <f t="shared" si="23"/>
        <v>500000</v>
      </c>
      <c r="F70" s="44">
        <f>F79</f>
        <v>0</v>
      </c>
      <c r="G70" s="44">
        <f>G79</f>
        <v>0</v>
      </c>
      <c r="H70" s="44">
        <f t="shared" si="24"/>
        <v>0</v>
      </c>
      <c r="I70" s="44">
        <f>I79</f>
        <v>0</v>
      </c>
      <c r="J70" s="44">
        <f>J79</f>
        <v>0</v>
      </c>
      <c r="K70" s="44">
        <f>F70/C70*100</f>
        <v>0</v>
      </c>
      <c r="L70" s="23">
        <v>0</v>
      </c>
      <c r="M70" s="44">
        <f>H70/E70*100</f>
        <v>0</v>
      </c>
    </row>
    <row r="71" spans="1:13" ht="18.75" customHeight="1">
      <c r="A71" s="58"/>
      <c r="B71" s="14"/>
      <c r="C71" s="42"/>
      <c r="D71" s="42"/>
      <c r="E71" s="42"/>
      <c r="F71" s="42"/>
      <c r="G71" s="42"/>
      <c r="H71" s="42"/>
      <c r="I71" s="42"/>
      <c r="J71" s="42"/>
      <c r="K71" s="42"/>
      <c r="L71" s="23"/>
      <c r="M71" s="42"/>
    </row>
    <row r="72" spans="1:13" s="52" customFormat="1" ht="18" customHeight="1">
      <c r="A72" s="41" t="s">
        <v>32</v>
      </c>
      <c r="B72" s="62">
        <v>60004</v>
      </c>
      <c r="C72" s="42">
        <f>C73+C77</f>
        <v>7471435.81</v>
      </c>
      <c r="D72" s="42">
        <f>D73+D77</f>
        <v>0</v>
      </c>
      <c r="E72" s="42">
        <f aca="true" t="shared" si="27" ref="E72:E79">SUM(C72:D72)</f>
        <v>7471435.81</v>
      </c>
      <c r="F72" s="42">
        <f>F73+F77</f>
        <v>3478843.87</v>
      </c>
      <c r="G72" s="42">
        <f>G73+G77</f>
        <v>0</v>
      </c>
      <c r="H72" s="42">
        <f aca="true" t="shared" si="28" ref="H72:H79">SUM(F72:G72)</f>
        <v>3478843.87</v>
      </c>
      <c r="I72" s="42">
        <f>I73+I77</f>
        <v>15561.16</v>
      </c>
      <c r="J72" s="42">
        <f>J73+J77</f>
        <v>0</v>
      </c>
      <c r="K72" s="42">
        <f aca="true" t="shared" si="29" ref="K72:K78">F72/C72*100</f>
        <v>46.56191873245847</v>
      </c>
      <c r="L72" s="59">
        <v>0</v>
      </c>
      <c r="M72" s="42">
        <f aca="true" t="shared" si="30" ref="M72:M78">H72/E72*100</f>
        <v>46.56191873245847</v>
      </c>
    </row>
    <row r="73" spans="1:13" s="52" customFormat="1" ht="18" customHeight="1">
      <c r="A73" s="20" t="s">
        <v>378</v>
      </c>
      <c r="B73" s="62"/>
      <c r="C73" s="42">
        <f>C74</f>
        <v>6932435.81</v>
      </c>
      <c r="D73" s="42">
        <f>D74</f>
        <v>0</v>
      </c>
      <c r="E73" s="42">
        <f t="shared" si="27"/>
        <v>6932435.81</v>
      </c>
      <c r="F73" s="42">
        <f>F74</f>
        <v>3458419.38</v>
      </c>
      <c r="G73" s="42">
        <f>G74</f>
        <v>0</v>
      </c>
      <c r="H73" s="42">
        <f t="shared" si="28"/>
        <v>3458419.38</v>
      </c>
      <c r="I73" s="42">
        <f>I74</f>
        <v>15561.16</v>
      </c>
      <c r="J73" s="42">
        <f>J74</f>
        <v>0</v>
      </c>
      <c r="K73" s="42">
        <f t="shared" si="29"/>
        <v>49.887506711728214</v>
      </c>
      <c r="L73" s="59"/>
      <c r="M73" s="42">
        <f t="shared" si="30"/>
        <v>49.887506711728214</v>
      </c>
    </row>
    <row r="74" spans="1:13" s="52" customFormat="1" ht="14.25" customHeight="1">
      <c r="A74" s="21" t="s">
        <v>379</v>
      </c>
      <c r="B74" s="62"/>
      <c r="C74" s="44">
        <f>C75+C76</f>
        <v>6932435.81</v>
      </c>
      <c r="D74" s="44">
        <f>D75+D76</f>
        <v>0</v>
      </c>
      <c r="E74" s="44">
        <f t="shared" si="27"/>
        <v>6932435.81</v>
      </c>
      <c r="F74" s="44">
        <f>F75+F76</f>
        <v>3458419.38</v>
      </c>
      <c r="G74" s="44">
        <f>G75+G76</f>
        <v>0</v>
      </c>
      <c r="H74" s="44">
        <f t="shared" si="28"/>
        <v>3458419.38</v>
      </c>
      <c r="I74" s="44">
        <f>I75+I76</f>
        <v>15561.16</v>
      </c>
      <c r="J74" s="44">
        <f>J75+J76</f>
        <v>0</v>
      </c>
      <c r="K74" s="44">
        <f t="shared" si="29"/>
        <v>49.887506711728214</v>
      </c>
      <c r="L74" s="23"/>
      <c r="M74" s="44">
        <f t="shared" si="30"/>
        <v>49.887506711728214</v>
      </c>
    </row>
    <row r="75" spans="1:13" s="52" customFormat="1" ht="15.75" customHeight="1">
      <c r="A75" s="28" t="s">
        <v>380</v>
      </c>
      <c r="B75" s="62"/>
      <c r="C75" s="44">
        <f>SUM(C80:C83)</f>
        <v>254466</v>
      </c>
      <c r="D75" s="44">
        <f>SUM(D80:D83)</f>
        <v>0</v>
      </c>
      <c r="E75" s="44">
        <f t="shared" si="27"/>
        <v>254466</v>
      </c>
      <c r="F75" s="44">
        <f>SUM(F80:F83)</f>
        <v>132144.48</v>
      </c>
      <c r="G75" s="44">
        <f>SUM(G80:G83)</f>
        <v>0</v>
      </c>
      <c r="H75" s="44">
        <f t="shared" si="28"/>
        <v>132144.48</v>
      </c>
      <c r="I75" s="44">
        <f>SUM(I80:I83)</f>
        <v>13745.78</v>
      </c>
      <c r="J75" s="44">
        <f>SUM(J80:J83)</f>
        <v>0</v>
      </c>
      <c r="K75" s="44">
        <f t="shared" si="29"/>
        <v>51.93011247082126</v>
      </c>
      <c r="L75" s="23"/>
      <c r="M75" s="44">
        <f t="shared" si="30"/>
        <v>51.93011247082126</v>
      </c>
    </row>
    <row r="76" spans="1:13" s="52" customFormat="1" ht="16.5" customHeight="1">
      <c r="A76" s="28" t="s">
        <v>381</v>
      </c>
      <c r="B76" s="62"/>
      <c r="C76" s="44">
        <f>SUM(C84:C88)</f>
        <v>6677969.81</v>
      </c>
      <c r="D76" s="44">
        <f>SUM(D84:D88)</f>
        <v>0</v>
      </c>
      <c r="E76" s="44">
        <f t="shared" si="27"/>
        <v>6677969.81</v>
      </c>
      <c r="F76" s="44">
        <f>SUM(F84:F88)</f>
        <v>3326274.9</v>
      </c>
      <c r="G76" s="44">
        <f>SUM(G84:G88)</f>
        <v>0</v>
      </c>
      <c r="H76" s="44">
        <f t="shared" si="28"/>
        <v>3326274.9</v>
      </c>
      <c r="I76" s="44">
        <f>SUM(I84:I88)</f>
        <v>1815.38</v>
      </c>
      <c r="J76" s="44">
        <f>SUM(J84:J88)</f>
        <v>0</v>
      </c>
      <c r="K76" s="44">
        <f t="shared" si="29"/>
        <v>49.80967261964906</v>
      </c>
      <c r="L76" s="23"/>
      <c r="M76" s="44">
        <f t="shared" si="30"/>
        <v>49.80967261964906</v>
      </c>
    </row>
    <row r="77" spans="1:13" s="52" customFormat="1" ht="18" customHeight="1">
      <c r="A77" s="61" t="s">
        <v>387</v>
      </c>
      <c r="B77" s="62"/>
      <c r="C77" s="42">
        <f>C78+C79</f>
        <v>539000</v>
      </c>
      <c r="D77" s="42">
        <f>D78</f>
        <v>0</v>
      </c>
      <c r="E77" s="42">
        <f t="shared" si="27"/>
        <v>539000</v>
      </c>
      <c r="F77" s="42">
        <f>F78</f>
        <v>20424.489999999998</v>
      </c>
      <c r="G77" s="42">
        <f>G78</f>
        <v>0</v>
      </c>
      <c r="H77" s="42">
        <f t="shared" si="28"/>
        <v>20424.489999999998</v>
      </c>
      <c r="I77" s="42">
        <f>I78</f>
        <v>0</v>
      </c>
      <c r="J77" s="42">
        <f>J78</f>
        <v>0</v>
      </c>
      <c r="K77" s="42">
        <f t="shared" si="29"/>
        <v>3.789330241187384</v>
      </c>
      <c r="L77" s="23"/>
      <c r="M77" s="42">
        <f t="shared" si="30"/>
        <v>3.789330241187384</v>
      </c>
    </row>
    <row r="78" spans="1:13" s="31" customFormat="1" ht="18" customHeight="1">
      <c r="A78" s="28" t="s">
        <v>388</v>
      </c>
      <c r="B78" s="29"/>
      <c r="C78" s="30">
        <f>SUM(C90:C91)</f>
        <v>39000</v>
      </c>
      <c r="D78" s="30">
        <f>SUM(D89:D91)</f>
        <v>0</v>
      </c>
      <c r="E78" s="30">
        <f t="shared" si="27"/>
        <v>39000</v>
      </c>
      <c r="F78" s="30">
        <f>SUM(F89:F91)</f>
        <v>20424.489999999998</v>
      </c>
      <c r="G78" s="30">
        <f>SUM(G89:G91)</f>
        <v>0</v>
      </c>
      <c r="H78" s="30">
        <f t="shared" si="28"/>
        <v>20424.489999999998</v>
      </c>
      <c r="I78" s="30">
        <f>SUM(I89:I91)</f>
        <v>0</v>
      </c>
      <c r="J78" s="30">
        <f>SUM(J89:J91)</f>
        <v>0</v>
      </c>
      <c r="K78" s="30">
        <f t="shared" si="29"/>
        <v>52.37048717948718</v>
      </c>
      <c r="L78" s="23"/>
      <c r="M78" s="30">
        <f t="shared" si="30"/>
        <v>52.37048717948718</v>
      </c>
    </row>
    <row r="79" spans="1:13" s="31" customFormat="1" ht="29.25" customHeight="1">
      <c r="A79" s="46" t="s">
        <v>451</v>
      </c>
      <c r="B79" s="29"/>
      <c r="C79" s="30">
        <f>C89</f>
        <v>500000</v>
      </c>
      <c r="D79" s="30">
        <f>D89</f>
        <v>0</v>
      </c>
      <c r="E79" s="30">
        <f t="shared" si="27"/>
        <v>500000</v>
      </c>
      <c r="F79" s="30">
        <f>F89</f>
        <v>0</v>
      </c>
      <c r="G79" s="30">
        <f>G89</f>
        <v>0</v>
      </c>
      <c r="H79" s="30">
        <f t="shared" si="28"/>
        <v>0</v>
      </c>
      <c r="I79" s="30">
        <f>I89</f>
        <v>0</v>
      </c>
      <c r="J79" s="30">
        <f>J89</f>
        <v>0</v>
      </c>
      <c r="K79" s="30"/>
      <c r="L79" s="23"/>
      <c r="M79" s="30"/>
    </row>
    <row r="80" spans="1:13" ht="18" customHeight="1">
      <c r="A80" s="53" t="s">
        <v>33</v>
      </c>
      <c r="B80" s="48" t="s">
        <v>34</v>
      </c>
      <c r="C80" s="51">
        <v>202600</v>
      </c>
      <c r="D80" s="51"/>
      <c r="E80" s="30">
        <f aca="true" t="shared" si="31" ref="E80:E91">SUM(C80:D80)</f>
        <v>202600</v>
      </c>
      <c r="F80" s="51">
        <v>101705.18</v>
      </c>
      <c r="G80" s="51">
        <v>0</v>
      </c>
      <c r="H80" s="44">
        <f aca="true" t="shared" si="32" ref="H80:H91">SUM(F80:G80)</f>
        <v>101705.18</v>
      </c>
      <c r="I80" s="51">
        <v>9473.61</v>
      </c>
      <c r="J80" s="44">
        <f aca="true" t="shared" si="33" ref="J80:J91">J90</f>
        <v>0</v>
      </c>
      <c r="K80" s="51">
        <f>F80/C80*100</f>
        <v>50.199990128331685</v>
      </c>
      <c r="L80" s="23"/>
      <c r="M80" s="51">
        <f>H80/E80*100</f>
        <v>50.199990128331685</v>
      </c>
    </row>
    <row r="81" spans="1:13" ht="18" customHeight="1">
      <c r="A81" s="63" t="s">
        <v>35</v>
      </c>
      <c r="B81" s="48" t="s">
        <v>36</v>
      </c>
      <c r="C81" s="51">
        <v>13766</v>
      </c>
      <c r="D81" s="51"/>
      <c r="E81" s="30">
        <f t="shared" si="31"/>
        <v>13766</v>
      </c>
      <c r="F81" s="51">
        <v>13765.83</v>
      </c>
      <c r="G81" s="51"/>
      <c r="H81" s="44">
        <f t="shared" si="32"/>
        <v>13765.83</v>
      </c>
      <c r="I81" s="51"/>
      <c r="J81" s="44">
        <f t="shared" si="33"/>
        <v>0</v>
      </c>
      <c r="K81" s="51">
        <f>F81/C81*100</f>
        <v>99.99876507336917</v>
      </c>
      <c r="L81" s="23"/>
      <c r="M81" s="51">
        <f>H81/E81*100</f>
        <v>99.99876507336917</v>
      </c>
    </row>
    <row r="82" spans="1:13" ht="18" customHeight="1">
      <c r="A82" s="53" t="s">
        <v>22</v>
      </c>
      <c r="B82" s="48" t="s">
        <v>23</v>
      </c>
      <c r="C82" s="51">
        <v>32780</v>
      </c>
      <c r="D82" s="51"/>
      <c r="E82" s="30">
        <f t="shared" si="31"/>
        <v>32780</v>
      </c>
      <c r="F82" s="51">
        <v>14350.41</v>
      </c>
      <c r="G82" s="51"/>
      <c r="H82" s="44">
        <f t="shared" si="32"/>
        <v>14350.41</v>
      </c>
      <c r="I82" s="51">
        <v>3678.81</v>
      </c>
      <c r="J82" s="44">
        <f t="shared" si="33"/>
        <v>0</v>
      </c>
      <c r="K82" s="51">
        <f aca="true" t="shared" si="34" ref="K82:K91">F82/C82*100</f>
        <v>43.777943868212326</v>
      </c>
      <c r="L82" s="23"/>
      <c r="M82" s="51">
        <f aca="true" t="shared" si="35" ref="M82:M91">H82/E82*100</f>
        <v>43.777943868212326</v>
      </c>
    </row>
    <row r="83" spans="1:13" ht="18" customHeight="1">
      <c r="A83" s="63" t="s">
        <v>24</v>
      </c>
      <c r="B83" s="48" t="s">
        <v>25</v>
      </c>
      <c r="C83" s="51">
        <v>5320</v>
      </c>
      <c r="D83" s="51"/>
      <c r="E83" s="30">
        <f t="shared" si="31"/>
        <v>5320</v>
      </c>
      <c r="F83" s="51">
        <v>2323.06</v>
      </c>
      <c r="G83" s="51"/>
      <c r="H83" s="44">
        <f t="shared" si="32"/>
        <v>2323.06</v>
      </c>
      <c r="I83" s="51">
        <v>593.36</v>
      </c>
      <c r="J83" s="44">
        <f t="shared" si="33"/>
        <v>0</v>
      </c>
      <c r="K83" s="51">
        <f t="shared" si="34"/>
        <v>43.66654135338346</v>
      </c>
      <c r="L83" s="23"/>
      <c r="M83" s="51">
        <f t="shared" si="35"/>
        <v>43.66654135338346</v>
      </c>
    </row>
    <row r="84" spans="1:13" ht="18" customHeight="1">
      <c r="A84" s="53" t="s">
        <v>37</v>
      </c>
      <c r="B84" s="48" t="s">
        <v>38</v>
      </c>
      <c r="C84" s="51">
        <v>1000</v>
      </c>
      <c r="D84" s="51"/>
      <c r="E84" s="30">
        <f t="shared" si="31"/>
        <v>1000</v>
      </c>
      <c r="F84" s="51">
        <v>83.25</v>
      </c>
      <c r="G84" s="51"/>
      <c r="H84" s="44">
        <f t="shared" si="32"/>
        <v>83.25</v>
      </c>
      <c r="I84" s="51"/>
      <c r="J84" s="44">
        <f t="shared" si="33"/>
        <v>0</v>
      </c>
      <c r="K84" s="51">
        <f t="shared" si="34"/>
        <v>8.325000000000001</v>
      </c>
      <c r="L84" s="23"/>
      <c r="M84" s="51">
        <f t="shared" si="35"/>
        <v>8.325000000000001</v>
      </c>
    </row>
    <row r="85" spans="1:13" ht="18" customHeight="1">
      <c r="A85" s="53" t="s">
        <v>39</v>
      </c>
      <c r="B85" s="48" t="s">
        <v>40</v>
      </c>
      <c r="C85" s="51">
        <v>105663.81</v>
      </c>
      <c r="D85" s="44"/>
      <c r="E85" s="30">
        <f t="shared" si="31"/>
        <v>105663.81</v>
      </c>
      <c r="F85" s="51">
        <v>31712.62</v>
      </c>
      <c r="G85" s="42"/>
      <c r="H85" s="44">
        <f t="shared" si="32"/>
        <v>31712.62</v>
      </c>
      <c r="I85" s="51"/>
      <c r="J85" s="44">
        <f t="shared" si="33"/>
        <v>0</v>
      </c>
      <c r="K85" s="51">
        <f t="shared" si="34"/>
        <v>30.01275460349196</v>
      </c>
      <c r="L85" s="23"/>
      <c r="M85" s="51">
        <f t="shared" si="35"/>
        <v>30.01275460349196</v>
      </c>
    </row>
    <row r="86" spans="1:13" ht="18" customHeight="1">
      <c r="A86" s="53" t="s">
        <v>210</v>
      </c>
      <c r="B86" s="48" t="s">
        <v>211</v>
      </c>
      <c r="C86" s="51">
        <v>220</v>
      </c>
      <c r="D86" s="44"/>
      <c r="E86" s="30">
        <f t="shared" si="31"/>
        <v>220</v>
      </c>
      <c r="F86" s="51">
        <v>130</v>
      </c>
      <c r="G86" s="42"/>
      <c r="H86" s="44">
        <f t="shared" si="32"/>
        <v>130</v>
      </c>
      <c r="I86" s="51"/>
      <c r="J86" s="44">
        <f t="shared" si="33"/>
        <v>0</v>
      </c>
      <c r="K86" s="51">
        <f t="shared" si="34"/>
        <v>59.09090909090909</v>
      </c>
      <c r="L86" s="23"/>
      <c r="M86" s="51">
        <f t="shared" si="35"/>
        <v>59.09090909090909</v>
      </c>
    </row>
    <row r="87" spans="1:13" ht="18" customHeight="1">
      <c r="A87" s="63" t="s">
        <v>28</v>
      </c>
      <c r="B87" s="48" t="s">
        <v>29</v>
      </c>
      <c r="C87" s="51">
        <v>6563800</v>
      </c>
      <c r="D87" s="44"/>
      <c r="E87" s="30">
        <f t="shared" si="31"/>
        <v>6563800</v>
      </c>
      <c r="F87" s="51">
        <v>3288879.03</v>
      </c>
      <c r="G87" s="42"/>
      <c r="H87" s="44">
        <f t="shared" si="32"/>
        <v>3288879.03</v>
      </c>
      <c r="I87" s="51"/>
      <c r="J87" s="44">
        <f t="shared" si="33"/>
        <v>0</v>
      </c>
      <c r="K87" s="51">
        <f t="shared" si="34"/>
        <v>50.10632606112313</v>
      </c>
      <c r="L87" s="23"/>
      <c r="M87" s="51">
        <f t="shared" si="35"/>
        <v>50.10632606112313</v>
      </c>
    </row>
    <row r="88" spans="1:13" ht="18" customHeight="1">
      <c r="A88" s="63" t="s">
        <v>41</v>
      </c>
      <c r="B88" s="48" t="s">
        <v>42</v>
      </c>
      <c r="C88" s="51">
        <v>7286</v>
      </c>
      <c r="D88" s="51"/>
      <c r="E88" s="30">
        <f t="shared" si="31"/>
        <v>7286</v>
      </c>
      <c r="F88" s="51">
        <v>5470</v>
      </c>
      <c r="G88" s="51"/>
      <c r="H88" s="44">
        <f t="shared" si="32"/>
        <v>5470</v>
      </c>
      <c r="I88" s="51">
        <v>1815.38</v>
      </c>
      <c r="J88" s="44">
        <f t="shared" si="33"/>
        <v>0</v>
      </c>
      <c r="K88" s="51">
        <f t="shared" si="34"/>
        <v>75.07548723579468</v>
      </c>
      <c r="L88" s="23"/>
      <c r="M88" s="51">
        <f t="shared" si="35"/>
        <v>75.07548723579468</v>
      </c>
    </row>
    <row r="89" spans="1:13" ht="18" customHeight="1">
      <c r="A89" s="63" t="s">
        <v>479</v>
      </c>
      <c r="B89" s="48" t="s">
        <v>450</v>
      </c>
      <c r="C89" s="51">
        <v>500000</v>
      </c>
      <c r="D89" s="51"/>
      <c r="E89" s="30">
        <f t="shared" si="31"/>
        <v>500000</v>
      </c>
      <c r="F89" s="51"/>
      <c r="G89" s="51"/>
      <c r="H89" s="44">
        <f t="shared" si="32"/>
        <v>0</v>
      </c>
      <c r="I89" s="51"/>
      <c r="J89" s="44">
        <f t="shared" si="33"/>
        <v>0</v>
      </c>
      <c r="K89" s="51">
        <f t="shared" si="34"/>
        <v>0</v>
      </c>
      <c r="L89" s="23"/>
      <c r="M89" s="51">
        <f t="shared" si="35"/>
        <v>0</v>
      </c>
    </row>
    <row r="90" spans="1:13" ht="18" customHeight="1">
      <c r="A90" s="63" t="s">
        <v>267</v>
      </c>
      <c r="B90" s="48" t="s">
        <v>58</v>
      </c>
      <c r="C90" s="51">
        <v>16000</v>
      </c>
      <c r="D90" s="51"/>
      <c r="E90" s="30">
        <f t="shared" si="31"/>
        <v>16000</v>
      </c>
      <c r="F90" s="51">
        <v>15996.49</v>
      </c>
      <c r="G90" s="51"/>
      <c r="H90" s="44">
        <f t="shared" si="32"/>
        <v>15996.49</v>
      </c>
      <c r="I90" s="51"/>
      <c r="J90" s="44">
        <f t="shared" si="33"/>
        <v>0</v>
      </c>
      <c r="K90" s="51">
        <f t="shared" si="34"/>
        <v>99.9780625</v>
      </c>
      <c r="L90" s="23"/>
      <c r="M90" s="51">
        <f t="shared" si="35"/>
        <v>99.9780625</v>
      </c>
    </row>
    <row r="91" spans="1:13" ht="18" customHeight="1">
      <c r="A91" s="63" t="s">
        <v>267</v>
      </c>
      <c r="B91" s="48" t="s">
        <v>44</v>
      </c>
      <c r="C91" s="51">
        <v>23000</v>
      </c>
      <c r="D91" s="51"/>
      <c r="E91" s="30">
        <f t="shared" si="31"/>
        <v>23000</v>
      </c>
      <c r="F91" s="51">
        <v>4428</v>
      </c>
      <c r="G91" s="51"/>
      <c r="H91" s="44">
        <f t="shared" si="32"/>
        <v>4428</v>
      </c>
      <c r="I91" s="51"/>
      <c r="J91" s="44">
        <f t="shared" si="33"/>
        <v>0</v>
      </c>
      <c r="K91" s="51">
        <f t="shared" si="34"/>
        <v>19.252173913043478</v>
      </c>
      <c r="L91" s="23"/>
      <c r="M91" s="51">
        <f t="shared" si="35"/>
        <v>19.252173913043478</v>
      </c>
    </row>
    <row r="92" spans="1:13" ht="18" customHeight="1">
      <c r="A92" s="14"/>
      <c r="B92" s="41"/>
      <c r="C92" s="42"/>
      <c r="D92" s="42"/>
      <c r="E92" s="42"/>
      <c r="F92" s="42"/>
      <c r="G92" s="42"/>
      <c r="H92" s="42"/>
      <c r="I92" s="42"/>
      <c r="J92" s="42"/>
      <c r="K92" s="41"/>
      <c r="L92" s="23"/>
      <c r="M92" s="42"/>
    </row>
    <row r="93" spans="1:13" s="52" customFormat="1" ht="18" customHeight="1">
      <c r="A93" s="41" t="s">
        <v>45</v>
      </c>
      <c r="B93" s="62">
        <v>60016</v>
      </c>
      <c r="C93" s="42">
        <f>C94+C99</f>
        <v>17068822</v>
      </c>
      <c r="D93" s="42">
        <f>D94+D99</f>
        <v>0</v>
      </c>
      <c r="E93" s="42">
        <f>C93+D93</f>
        <v>17068822</v>
      </c>
      <c r="F93" s="42">
        <f>F94+F99</f>
        <v>3773645.01</v>
      </c>
      <c r="G93" s="42">
        <f>G94+G99</f>
        <v>0</v>
      </c>
      <c r="H93" s="42">
        <f aca="true" t="shared" si="36" ref="H93:H121">F93+G93</f>
        <v>3773645.01</v>
      </c>
      <c r="I93" s="42">
        <f>I94+I99</f>
        <v>205145.73</v>
      </c>
      <c r="J93" s="42">
        <f>J94+J99</f>
        <v>0</v>
      </c>
      <c r="K93" s="42">
        <f aca="true" t="shared" si="37" ref="K93:K120">F93/C93*100</f>
        <v>22.108409180200013</v>
      </c>
      <c r="L93" s="59">
        <v>0</v>
      </c>
      <c r="M93" s="42">
        <f aca="true" t="shared" si="38" ref="M93:M120">H93/E93*100</f>
        <v>22.108409180200013</v>
      </c>
    </row>
    <row r="94" spans="1:13" s="52" customFormat="1" ht="18" customHeight="1">
      <c r="A94" s="20" t="s">
        <v>378</v>
      </c>
      <c r="B94" s="62"/>
      <c r="C94" s="42">
        <f>C95+C98</f>
        <v>5280822</v>
      </c>
      <c r="D94" s="42">
        <f>D95+D98</f>
        <v>0</v>
      </c>
      <c r="E94" s="42">
        <f aca="true" t="shared" si="39" ref="E94:E99">C94+D94</f>
        <v>5280822</v>
      </c>
      <c r="F94" s="42">
        <f>F95+F98</f>
        <v>2154359.55</v>
      </c>
      <c r="G94" s="42">
        <f>G95+G98</f>
        <v>0</v>
      </c>
      <c r="H94" s="42">
        <f t="shared" si="36"/>
        <v>2154359.55</v>
      </c>
      <c r="I94" s="42">
        <f>I95+I98</f>
        <v>100147.57</v>
      </c>
      <c r="J94" s="42">
        <f>J95+J98</f>
        <v>0</v>
      </c>
      <c r="K94" s="42">
        <f t="shared" si="37"/>
        <v>40.7959130226317</v>
      </c>
      <c r="L94" s="59"/>
      <c r="M94" s="42">
        <f t="shared" si="38"/>
        <v>40.7959130226317</v>
      </c>
    </row>
    <row r="95" spans="1:13" s="52" customFormat="1" ht="18" customHeight="1">
      <c r="A95" s="21" t="s">
        <v>379</v>
      </c>
      <c r="B95" s="62"/>
      <c r="C95" s="44">
        <f>C96+C97</f>
        <v>5278477</v>
      </c>
      <c r="D95" s="44">
        <f>D96+D97</f>
        <v>0</v>
      </c>
      <c r="E95" s="44">
        <f t="shared" si="39"/>
        <v>5278477</v>
      </c>
      <c r="F95" s="44">
        <f>F96+F97</f>
        <v>2153842.73</v>
      </c>
      <c r="G95" s="44">
        <f>G96+G97</f>
        <v>0</v>
      </c>
      <c r="H95" s="44">
        <f t="shared" si="36"/>
        <v>2153842.73</v>
      </c>
      <c r="I95" s="44">
        <f>I96+I97</f>
        <v>100147.57</v>
      </c>
      <c r="J95" s="44">
        <f>J96+J97</f>
        <v>0</v>
      </c>
      <c r="K95" s="44">
        <f t="shared" si="37"/>
        <v>40.80424580802379</v>
      </c>
      <c r="L95" s="23"/>
      <c r="M95" s="44">
        <f t="shared" si="38"/>
        <v>40.80424580802379</v>
      </c>
    </row>
    <row r="96" spans="1:13" s="52" customFormat="1" ht="18" customHeight="1">
      <c r="A96" s="28" t="s">
        <v>380</v>
      </c>
      <c r="B96" s="62"/>
      <c r="C96" s="44">
        <f>SUM(C102:C106)</f>
        <v>1216391</v>
      </c>
      <c r="D96" s="44">
        <f>SUM(D102:D106)</f>
        <v>0</v>
      </c>
      <c r="E96" s="44">
        <f t="shared" si="39"/>
        <v>1216391</v>
      </c>
      <c r="F96" s="44">
        <f>SUM(F102:F106)</f>
        <v>590642.62</v>
      </c>
      <c r="G96" s="44">
        <f>SUM(G102:G106)</f>
        <v>0</v>
      </c>
      <c r="H96" s="44">
        <f t="shared" si="36"/>
        <v>590642.62</v>
      </c>
      <c r="I96" s="44">
        <f>SUM(I102:I106)</f>
        <v>54429.450000000004</v>
      </c>
      <c r="J96" s="44">
        <f>SUM(J102:J106)</f>
        <v>0</v>
      </c>
      <c r="K96" s="44">
        <f t="shared" si="37"/>
        <v>48.556970579361405</v>
      </c>
      <c r="L96" s="23"/>
      <c r="M96" s="44">
        <f t="shared" si="38"/>
        <v>48.556970579361405</v>
      </c>
    </row>
    <row r="97" spans="1:13" s="52" customFormat="1" ht="18" customHeight="1">
      <c r="A97" s="28" t="s">
        <v>381</v>
      </c>
      <c r="B97" s="62"/>
      <c r="C97" s="44">
        <f>SUM(C107:C119)</f>
        <v>4062086</v>
      </c>
      <c r="D97" s="44">
        <f>SUM(D107:D119)</f>
        <v>0</v>
      </c>
      <c r="E97" s="44">
        <f t="shared" si="39"/>
        <v>4062086</v>
      </c>
      <c r="F97" s="44">
        <f>SUM(F107:F119)</f>
        <v>1563200.11</v>
      </c>
      <c r="G97" s="44">
        <f>SUM(G107:G119)</f>
        <v>0</v>
      </c>
      <c r="H97" s="44">
        <f t="shared" si="36"/>
        <v>1563200.11</v>
      </c>
      <c r="I97" s="44">
        <f>SUM(I107:I119)</f>
        <v>45718.119999999995</v>
      </c>
      <c r="J97" s="44">
        <f>SUM(J107:J119)</f>
        <v>0</v>
      </c>
      <c r="K97" s="44">
        <f t="shared" si="37"/>
        <v>38.48269362096224</v>
      </c>
      <c r="L97" s="23"/>
      <c r="M97" s="44">
        <f t="shared" si="38"/>
        <v>38.48269362096224</v>
      </c>
    </row>
    <row r="98" spans="1:13" s="52" customFormat="1" ht="18" customHeight="1">
      <c r="A98" s="28" t="s">
        <v>383</v>
      </c>
      <c r="B98" s="62"/>
      <c r="C98" s="44">
        <f>C101</f>
        <v>2345</v>
      </c>
      <c r="D98" s="44">
        <f>D101</f>
        <v>0</v>
      </c>
      <c r="E98" s="44">
        <f t="shared" si="39"/>
        <v>2345</v>
      </c>
      <c r="F98" s="44">
        <f>F101</f>
        <v>516.82</v>
      </c>
      <c r="G98" s="44">
        <f>G101</f>
        <v>0</v>
      </c>
      <c r="H98" s="44">
        <f t="shared" si="36"/>
        <v>516.82</v>
      </c>
      <c r="I98" s="44">
        <f>I101</f>
        <v>0</v>
      </c>
      <c r="J98" s="44">
        <f>J101</f>
        <v>0</v>
      </c>
      <c r="K98" s="44">
        <f t="shared" si="37"/>
        <v>22.039232409381665</v>
      </c>
      <c r="L98" s="23"/>
      <c r="M98" s="44">
        <f t="shared" si="38"/>
        <v>22.039232409381665</v>
      </c>
    </row>
    <row r="99" spans="1:13" s="52" customFormat="1" ht="18" customHeight="1">
      <c r="A99" s="61" t="s">
        <v>387</v>
      </c>
      <c r="B99" s="62"/>
      <c r="C99" s="42">
        <f>C100</f>
        <v>11788000</v>
      </c>
      <c r="D99" s="42">
        <f>D100</f>
        <v>0</v>
      </c>
      <c r="E99" s="42">
        <f t="shared" si="39"/>
        <v>11788000</v>
      </c>
      <c r="F99" s="42">
        <f>F100</f>
        <v>1619285.46</v>
      </c>
      <c r="G99" s="42">
        <f>G100</f>
        <v>0</v>
      </c>
      <c r="H99" s="42">
        <f t="shared" si="36"/>
        <v>1619285.46</v>
      </c>
      <c r="I99" s="42">
        <f>I100</f>
        <v>104998.16</v>
      </c>
      <c r="J99" s="42">
        <f>J100</f>
        <v>0</v>
      </c>
      <c r="K99" s="42">
        <f t="shared" si="37"/>
        <v>13.736727689175432</v>
      </c>
      <c r="L99" s="59"/>
      <c r="M99" s="42">
        <f t="shared" si="38"/>
        <v>13.736727689175432</v>
      </c>
    </row>
    <row r="100" spans="1:13" s="31" customFormat="1" ht="24" customHeight="1">
      <c r="A100" s="28" t="s">
        <v>388</v>
      </c>
      <c r="B100" s="29"/>
      <c r="C100" s="30">
        <f>SUM(C120:C121)</f>
        <v>11788000</v>
      </c>
      <c r="D100" s="30">
        <f>SUM(D120:D121)</f>
        <v>0</v>
      </c>
      <c r="E100" s="30">
        <f>SUM(C100:D100)</f>
        <v>11788000</v>
      </c>
      <c r="F100" s="30">
        <f>SUM(F120:F121)</f>
        <v>1619285.46</v>
      </c>
      <c r="G100" s="30">
        <f>SUM(G120:G121)</f>
        <v>0</v>
      </c>
      <c r="H100" s="30">
        <f>SUM(F100:G100)</f>
        <v>1619285.46</v>
      </c>
      <c r="I100" s="30">
        <f>SUM(I120:I121)</f>
        <v>104998.16</v>
      </c>
      <c r="J100" s="30">
        <f>SUM(J102:J105)</f>
        <v>0</v>
      </c>
      <c r="K100" s="30">
        <f t="shared" si="37"/>
        <v>13.736727689175432</v>
      </c>
      <c r="L100" s="23"/>
      <c r="M100" s="30">
        <f t="shared" si="38"/>
        <v>13.736727689175432</v>
      </c>
    </row>
    <row r="101" spans="1:13" ht="18" customHeight="1">
      <c r="A101" s="53" t="s">
        <v>297</v>
      </c>
      <c r="B101" s="48" t="s">
        <v>46</v>
      </c>
      <c r="C101" s="44">
        <v>2345</v>
      </c>
      <c r="D101" s="44"/>
      <c r="E101" s="44">
        <f aca="true" t="shared" si="40" ref="E101:E121">SUM(C101:D101)</f>
        <v>2345</v>
      </c>
      <c r="F101" s="44">
        <v>516.82</v>
      </c>
      <c r="G101" s="51"/>
      <c r="H101" s="51">
        <f t="shared" si="36"/>
        <v>516.82</v>
      </c>
      <c r="I101" s="51"/>
      <c r="J101" s="51"/>
      <c r="K101" s="51">
        <f t="shared" si="37"/>
        <v>22.039232409381665</v>
      </c>
      <c r="L101" s="23"/>
      <c r="M101" s="51">
        <f t="shared" si="38"/>
        <v>22.039232409381665</v>
      </c>
    </row>
    <row r="102" spans="1:13" ht="18" customHeight="1">
      <c r="A102" s="53" t="s">
        <v>33</v>
      </c>
      <c r="B102" s="48" t="s">
        <v>34</v>
      </c>
      <c r="C102" s="44">
        <v>979322</v>
      </c>
      <c r="D102" s="44"/>
      <c r="E102" s="44">
        <f t="shared" si="40"/>
        <v>979322</v>
      </c>
      <c r="F102" s="44">
        <v>460241.12</v>
      </c>
      <c r="G102" s="51"/>
      <c r="H102" s="51">
        <f t="shared" si="36"/>
        <v>460241.12</v>
      </c>
      <c r="I102" s="51">
        <v>41612.62</v>
      </c>
      <c r="J102" s="51"/>
      <c r="K102" s="51">
        <f t="shared" si="37"/>
        <v>46.99589307704718</v>
      </c>
      <c r="L102" s="23"/>
      <c r="M102" s="51">
        <f t="shared" si="38"/>
        <v>46.99589307704718</v>
      </c>
    </row>
    <row r="103" spans="1:13" ht="18" customHeight="1">
      <c r="A103" s="63" t="s">
        <v>35</v>
      </c>
      <c r="B103" s="48" t="s">
        <v>36</v>
      </c>
      <c r="C103" s="44">
        <v>52564</v>
      </c>
      <c r="D103" s="44"/>
      <c r="E103" s="44">
        <f t="shared" si="40"/>
        <v>52564</v>
      </c>
      <c r="F103" s="44">
        <v>52563.45</v>
      </c>
      <c r="G103" s="51"/>
      <c r="H103" s="51">
        <f t="shared" si="36"/>
        <v>52563.45</v>
      </c>
      <c r="I103" s="51"/>
      <c r="J103" s="51"/>
      <c r="K103" s="51">
        <f t="shared" si="37"/>
        <v>99.99895365649493</v>
      </c>
      <c r="L103" s="23"/>
      <c r="M103" s="51">
        <f t="shared" si="38"/>
        <v>99.99895365649493</v>
      </c>
    </row>
    <row r="104" spans="1:13" ht="18" customHeight="1">
      <c r="A104" s="53" t="s">
        <v>22</v>
      </c>
      <c r="B104" s="48" t="s">
        <v>23</v>
      </c>
      <c r="C104" s="44">
        <v>152715</v>
      </c>
      <c r="D104" s="44"/>
      <c r="E104" s="44">
        <f t="shared" si="40"/>
        <v>152715</v>
      </c>
      <c r="F104" s="44">
        <v>69412.19</v>
      </c>
      <c r="G104" s="51"/>
      <c r="H104" s="51">
        <f t="shared" si="36"/>
        <v>69412.19</v>
      </c>
      <c r="I104" s="51">
        <v>10959.48</v>
      </c>
      <c r="J104" s="51"/>
      <c r="K104" s="51">
        <f t="shared" si="37"/>
        <v>45.452110139802905</v>
      </c>
      <c r="L104" s="23"/>
      <c r="M104" s="51">
        <f t="shared" si="38"/>
        <v>45.452110139802905</v>
      </c>
    </row>
    <row r="105" spans="1:13" ht="18" customHeight="1">
      <c r="A105" s="63" t="s">
        <v>24</v>
      </c>
      <c r="B105" s="48" t="s">
        <v>25</v>
      </c>
      <c r="C105" s="44">
        <v>24790</v>
      </c>
      <c r="D105" s="44"/>
      <c r="E105" s="44">
        <f t="shared" si="40"/>
        <v>24790</v>
      </c>
      <c r="F105" s="44">
        <v>8425.86</v>
      </c>
      <c r="G105" s="51"/>
      <c r="H105" s="51">
        <f t="shared" si="36"/>
        <v>8425.86</v>
      </c>
      <c r="I105" s="51">
        <v>1857.35</v>
      </c>
      <c r="J105" s="51"/>
      <c r="K105" s="51">
        <f t="shared" si="37"/>
        <v>33.98894715611134</v>
      </c>
      <c r="L105" s="23"/>
      <c r="M105" s="51">
        <f t="shared" si="38"/>
        <v>33.98894715611134</v>
      </c>
    </row>
    <row r="106" spans="1:13" ht="18" customHeight="1">
      <c r="A106" s="53" t="s">
        <v>26</v>
      </c>
      <c r="B106" s="48" t="s">
        <v>27</v>
      </c>
      <c r="C106" s="44">
        <v>7000</v>
      </c>
      <c r="D106" s="44"/>
      <c r="E106" s="44">
        <f t="shared" si="40"/>
        <v>7000</v>
      </c>
      <c r="F106" s="44"/>
      <c r="G106" s="51"/>
      <c r="H106" s="51">
        <f t="shared" si="36"/>
        <v>0</v>
      </c>
      <c r="I106" s="51"/>
      <c r="J106" s="51"/>
      <c r="K106" s="51">
        <f t="shared" si="37"/>
        <v>0</v>
      </c>
      <c r="L106" s="23"/>
      <c r="M106" s="51">
        <f t="shared" si="38"/>
        <v>0</v>
      </c>
    </row>
    <row r="107" spans="1:13" ht="18" customHeight="1">
      <c r="A107" s="53" t="s">
        <v>37</v>
      </c>
      <c r="B107" s="48" t="s">
        <v>38</v>
      </c>
      <c r="C107" s="44">
        <v>147698</v>
      </c>
      <c r="D107" s="44"/>
      <c r="E107" s="44">
        <f t="shared" si="40"/>
        <v>147698</v>
      </c>
      <c r="F107" s="44">
        <v>69107.8</v>
      </c>
      <c r="G107" s="51"/>
      <c r="H107" s="51">
        <f t="shared" si="36"/>
        <v>69107.8</v>
      </c>
      <c r="I107" s="51">
        <v>504.95</v>
      </c>
      <c r="J107" s="51"/>
      <c r="K107" s="51">
        <f t="shared" si="37"/>
        <v>46.789936221208144</v>
      </c>
      <c r="L107" s="23"/>
      <c r="M107" s="51">
        <f t="shared" si="38"/>
        <v>46.789936221208144</v>
      </c>
    </row>
    <row r="108" spans="1:13" ht="18" customHeight="1">
      <c r="A108" s="63" t="s">
        <v>47</v>
      </c>
      <c r="B108" s="48" t="s">
        <v>48</v>
      </c>
      <c r="C108" s="44">
        <v>50692</v>
      </c>
      <c r="D108" s="44"/>
      <c r="E108" s="44">
        <f t="shared" si="40"/>
        <v>50692</v>
      </c>
      <c r="F108" s="44">
        <v>19905.02</v>
      </c>
      <c r="G108" s="51"/>
      <c r="H108" s="51">
        <f t="shared" si="36"/>
        <v>19905.02</v>
      </c>
      <c r="I108" s="51">
        <v>948.54</v>
      </c>
      <c r="J108" s="51"/>
      <c r="K108" s="51">
        <f t="shared" si="37"/>
        <v>39.266590389016024</v>
      </c>
      <c r="L108" s="23"/>
      <c r="M108" s="51">
        <f t="shared" si="38"/>
        <v>39.266590389016024</v>
      </c>
    </row>
    <row r="109" spans="1:13" ht="18" customHeight="1">
      <c r="A109" s="53" t="s">
        <v>39</v>
      </c>
      <c r="B109" s="48" t="s">
        <v>40</v>
      </c>
      <c r="C109" s="44">
        <v>2710420</v>
      </c>
      <c r="D109" s="44"/>
      <c r="E109" s="44">
        <f t="shared" si="40"/>
        <v>2710420</v>
      </c>
      <c r="F109" s="44">
        <v>1082658.8</v>
      </c>
      <c r="G109" s="51"/>
      <c r="H109" s="51">
        <f t="shared" si="36"/>
        <v>1082658.8</v>
      </c>
      <c r="I109" s="51">
        <v>2312.4</v>
      </c>
      <c r="J109" s="51"/>
      <c r="K109" s="51">
        <f t="shared" si="37"/>
        <v>39.94431859269043</v>
      </c>
      <c r="L109" s="23"/>
      <c r="M109" s="51">
        <f t="shared" si="38"/>
        <v>39.94431859269043</v>
      </c>
    </row>
    <row r="110" spans="1:13" ht="18" customHeight="1">
      <c r="A110" s="53" t="s">
        <v>254</v>
      </c>
      <c r="B110" s="48" t="s">
        <v>211</v>
      </c>
      <c r="C110" s="44">
        <v>840</v>
      </c>
      <c r="D110" s="44"/>
      <c r="E110" s="44">
        <f t="shared" si="40"/>
        <v>840</v>
      </c>
      <c r="F110" s="44">
        <v>252</v>
      </c>
      <c r="G110" s="51"/>
      <c r="H110" s="51">
        <f t="shared" si="36"/>
        <v>252</v>
      </c>
      <c r="I110" s="51"/>
      <c r="J110" s="51"/>
      <c r="K110" s="51">
        <f t="shared" si="37"/>
        <v>30</v>
      </c>
      <c r="L110" s="23"/>
      <c r="M110" s="51">
        <f t="shared" si="38"/>
        <v>30</v>
      </c>
    </row>
    <row r="111" spans="1:13" ht="18" customHeight="1">
      <c r="A111" s="63" t="s">
        <v>28</v>
      </c>
      <c r="B111" s="48" t="s">
        <v>29</v>
      </c>
      <c r="C111" s="44">
        <v>1082885</v>
      </c>
      <c r="D111" s="44"/>
      <c r="E111" s="44">
        <f t="shared" si="40"/>
        <v>1082885</v>
      </c>
      <c r="F111" s="44">
        <v>353950.28</v>
      </c>
      <c r="G111" s="51"/>
      <c r="H111" s="51">
        <f t="shared" si="36"/>
        <v>353950.28</v>
      </c>
      <c r="I111" s="51">
        <v>34201.42</v>
      </c>
      <c r="J111" s="51"/>
      <c r="K111" s="51">
        <f t="shared" si="37"/>
        <v>32.68586045609645</v>
      </c>
      <c r="L111" s="23"/>
      <c r="M111" s="51">
        <f t="shared" si="38"/>
        <v>32.68586045609645</v>
      </c>
    </row>
    <row r="112" spans="1:13" ht="18" customHeight="1">
      <c r="A112" s="63" t="s">
        <v>73</v>
      </c>
      <c r="B112" s="48" t="s">
        <v>74</v>
      </c>
      <c r="C112" s="44">
        <v>3500</v>
      </c>
      <c r="D112" s="44"/>
      <c r="E112" s="44">
        <f t="shared" si="40"/>
        <v>3500</v>
      </c>
      <c r="F112" s="44">
        <v>1381.59</v>
      </c>
      <c r="G112" s="51"/>
      <c r="H112" s="51">
        <f t="shared" si="36"/>
        <v>1381.59</v>
      </c>
      <c r="I112" s="51"/>
      <c r="J112" s="51"/>
      <c r="K112" s="51">
        <f t="shared" si="37"/>
        <v>39.474</v>
      </c>
      <c r="L112" s="23"/>
      <c r="M112" s="51">
        <f t="shared" si="38"/>
        <v>39.474</v>
      </c>
    </row>
    <row r="113" spans="1:13" ht="24" customHeight="1">
      <c r="A113" s="56" t="s">
        <v>315</v>
      </c>
      <c r="B113" s="48" t="s">
        <v>261</v>
      </c>
      <c r="C113" s="44">
        <v>11200</v>
      </c>
      <c r="D113" s="44"/>
      <c r="E113" s="44">
        <f t="shared" si="40"/>
        <v>11200</v>
      </c>
      <c r="F113" s="44">
        <v>4732.38</v>
      </c>
      <c r="G113" s="51"/>
      <c r="H113" s="51">
        <f t="shared" si="36"/>
        <v>4732.38</v>
      </c>
      <c r="I113" s="51"/>
      <c r="J113" s="51"/>
      <c r="K113" s="51">
        <f t="shared" si="37"/>
        <v>42.253392857142856</v>
      </c>
      <c r="L113" s="23"/>
      <c r="M113" s="51">
        <f t="shared" si="38"/>
        <v>42.253392857142856</v>
      </c>
    </row>
    <row r="114" spans="1:13" ht="21.75" customHeight="1">
      <c r="A114" s="56" t="s">
        <v>316</v>
      </c>
      <c r="B114" s="48" t="s">
        <v>262</v>
      </c>
      <c r="C114" s="44">
        <v>7875</v>
      </c>
      <c r="D114" s="44"/>
      <c r="E114" s="44">
        <f t="shared" si="40"/>
        <v>7875</v>
      </c>
      <c r="F114" s="44">
        <v>3492.47</v>
      </c>
      <c r="G114" s="51"/>
      <c r="H114" s="51">
        <f t="shared" si="36"/>
        <v>3492.47</v>
      </c>
      <c r="I114" s="51"/>
      <c r="J114" s="51"/>
      <c r="K114" s="51">
        <f t="shared" si="37"/>
        <v>44.34882539682539</v>
      </c>
      <c r="L114" s="23"/>
      <c r="M114" s="51">
        <f t="shared" si="38"/>
        <v>44.34882539682539</v>
      </c>
    </row>
    <row r="115" spans="1:13" ht="18" customHeight="1">
      <c r="A115" s="56" t="s">
        <v>75</v>
      </c>
      <c r="B115" s="48" t="s">
        <v>76</v>
      </c>
      <c r="C115" s="44">
        <v>2450</v>
      </c>
      <c r="D115" s="44"/>
      <c r="E115" s="44">
        <f t="shared" si="40"/>
        <v>2450</v>
      </c>
      <c r="F115" s="44">
        <v>434</v>
      </c>
      <c r="G115" s="51"/>
      <c r="H115" s="51">
        <f t="shared" si="36"/>
        <v>434</v>
      </c>
      <c r="I115" s="51"/>
      <c r="J115" s="51"/>
      <c r="K115" s="51">
        <f t="shared" si="37"/>
        <v>17.71428571428571</v>
      </c>
      <c r="L115" s="23"/>
      <c r="M115" s="51">
        <f t="shared" si="38"/>
        <v>17.71428571428571</v>
      </c>
    </row>
    <row r="116" spans="1:13" ht="18" customHeight="1">
      <c r="A116" s="63" t="s">
        <v>41</v>
      </c>
      <c r="B116" s="48" t="s">
        <v>42</v>
      </c>
      <c r="C116" s="44">
        <v>31031</v>
      </c>
      <c r="D116" s="44"/>
      <c r="E116" s="44">
        <f t="shared" si="40"/>
        <v>31031</v>
      </c>
      <c r="F116" s="44">
        <v>23280</v>
      </c>
      <c r="G116" s="51"/>
      <c r="H116" s="51">
        <f t="shared" si="36"/>
        <v>23280</v>
      </c>
      <c r="I116" s="51">
        <v>7750.81</v>
      </c>
      <c r="J116" s="51"/>
      <c r="K116" s="51">
        <f t="shared" si="37"/>
        <v>75.02175244110728</v>
      </c>
      <c r="L116" s="23"/>
      <c r="M116" s="51">
        <f t="shared" si="38"/>
        <v>75.02175244110728</v>
      </c>
    </row>
    <row r="117" spans="1:13" ht="18" customHeight="1">
      <c r="A117" s="63" t="s">
        <v>201</v>
      </c>
      <c r="B117" s="48" t="s">
        <v>202</v>
      </c>
      <c r="C117" s="44">
        <v>395</v>
      </c>
      <c r="D117" s="44"/>
      <c r="E117" s="44">
        <f t="shared" si="40"/>
        <v>395</v>
      </c>
      <c r="F117" s="44">
        <v>317.98</v>
      </c>
      <c r="G117" s="51"/>
      <c r="H117" s="51">
        <f t="shared" si="36"/>
        <v>317.98</v>
      </c>
      <c r="I117" s="51"/>
      <c r="J117" s="51"/>
      <c r="K117" s="51">
        <f t="shared" si="37"/>
        <v>80.50126582278482</v>
      </c>
      <c r="L117" s="23"/>
      <c r="M117" s="51">
        <f t="shared" si="38"/>
        <v>80.50126582278482</v>
      </c>
    </row>
    <row r="118" spans="1:13" ht="18" customHeight="1">
      <c r="A118" s="53" t="s">
        <v>55</v>
      </c>
      <c r="B118" s="48" t="s">
        <v>56</v>
      </c>
      <c r="C118" s="44">
        <v>1700</v>
      </c>
      <c r="D118" s="44"/>
      <c r="E118" s="44">
        <f t="shared" si="40"/>
        <v>1700</v>
      </c>
      <c r="F118" s="44"/>
      <c r="G118" s="51"/>
      <c r="H118" s="51">
        <f t="shared" si="36"/>
        <v>0</v>
      </c>
      <c r="I118" s="51"/>
      <c r="J118" s="51"/>
      <c r="K118" s="51">
        <f t="shared" si="37"/>
        <v>0</v>
      </c>
      <c r="L118" s="23"/>
      <c r="M118" s="51">
        <f t="shared" si="38"/>
        <v>0</v>
      </c>
    </row>
    <row r="119" spans="1:13" ht="18" customHeight="1">
      <c r="A119" s="64" t="s">
        <v>277</v>
      </c>
      <c r="B119" s="48" t="s">
        <v>266</v>
      </c>
      <c r="C119" s="44">
        <v>11400</v>
      </c>
      <c r="D119" s="44"/>
      <c r="E119" s="44">
        <f t="shared" si="40"/>
        <v>11400</v>
      </c>
      <c r="F119" s="44">
        <v>3687.79</v>
      </c>
      <c r="G119" s="51"/>
      <c r="H119" s="51">
        <f t="shared" si="36"/>
        <v>3687.79</v>
      </c>
      <c r="I119" s="51"/>
      <c r="J119" s="51"/>
      <c r="K119" s="51">
        <f t="shared" si="37"/>
        <v>32.349035087719294</v>
      </c>
      <c r="L119" s="23"/>
      <c r="M119" s="51">
        <f t="shared" si="38"/>
        <v>32.349035087719294</v>
      </c>
    </row>
    <row r="120" spans="1:13" ht="18" customHeight="1">
      <c r="A120" s="63" t="s">
        <v>57</v>
      </c>
      <c r="B120" s="48" t="s">
        <v>58</v>
      </c>
      <c r="C120" s="44">
        <v>11768000</v>
      </c>
      <c r="D120" s="44"/>
      <c r="E120" s="44">
        <f t="shared" si="40"/>
        <v>11768000</v>
      </c>
      <c r="F120" s="44">
        <v>1619285.46</v>
      </c>
      <c r="G120" s="51"/>
      <c r="H120" s="51">
        <f t="shared" si="36"/>
        <v>1619285.46</v>
      </c>
      <c r="I120" s="51">
        <v>104998.16</v>
      </c>
      <c r="J120" s="51"/>
      <c r="K120" s="51">
        <f t="shared" si="37"/>
        <v>13.760073589394969</v>
      </c>
      <c r="L120" s="23"/>
      <c r="M120" s="51">
        <f t="shared" si="38"/>
        <v>13.760073589394969</v>
      </c>
    </row>
    <row r="121" spans="1:13" ht="18" customHeight="1">
      <c r="A121" s="63" t="s">
        <v>267</v>
      </c>
      <c r="B121" s="48" t="s">
        <v>44</v>
      </c>
      <c r="C121" s="44">
        <v>20000</v>
      </c>
      <c r="D121" s="44"/>
      <c r="E121" s="44">
        <f t="shared" si="40"/>
        <v>20000</v>
      </c>
      <c r="F121" s="44"/>
      <c r="G121" s="51"/>
      <c r="H121" s="51">
        <f t="shared" si="36"/>
        <v>0</v>
      </c>
      <c r="I121" s="51"/>
      <c r="J121" s="51"/>
      <c r="K121" s="51">
        <f>F121/C121*100</f>
        <v>0</v>
      </c>
      <c r="L121" s="23"/>
      <c r="M121" s="51">
        <f>H121/E121*100</f>
        <v>0</v>
      </c>
    </row>
    <row r="122" spans="1:13" ht="15.75" customHeight="1">
      <c r="A122" s="63"/>
      <c r="B122" s="48"/>
      <c r="C122" s="51"/>
      <c r="D122" s="51"/>
      <c r="E122" s="44"/>
      <c r="F122" s="51"/>
      <c r="G122" s="51"/>
      <c r="H122" s="51"/>
      <c r="I122" s="51"/>
      <c r="J122" s="51"/>
      <c r="K122" s="51"/>
      <c r="L122" s="23"/>
      <c r="M122" s="51"/>
    </row>
    <row r="123" spans="1:13" ht="18" customHeight="1">
      <c r="A123" s="41" t="s">
        <v>355</v>
      </c>
      <c r="B123" s="62">
        <v>60017</v>
      </c>
      <c r="C123" s="42">
        <f>C124+C129</f>
        <v>1120152</v>
      </c>
      <c r="D123" s="42">
        <f>D124+D129</f>
        <v>0</v>
      </c>
      <c r="E123" s="42">
        <f>C123+D123</f>
        <v>1120152</v>
      </c>
      <c r="F123" s="42">
        <f>F124+F129</f>
        <v>147111.99999999997</v>
      </c>
      <c r="G123" s="42">
        <f>G124+G129</f>
        <v>0</v>
      </c>
      <c r="H123" s="42">
        <f>F123+G123</f>
        <v>147111.99999999997</v>
      </c>
      <c r="I123" s="42">
        <f>I124+I129</f>
        <v>9189.539999999999</v>
      </c>
      <c r="J123" s="42">
        <f>J124+J129</f>
        <v>0</v>
      </c>
      <c r="K123" s="42">
        <f aca="true" t="shared" si="41" ref="K123:K149">F123/C123*100</f>
        <v>13.133217634749567</v>
      </c>
      <c r="L123" s="59">
        <v>0</v>
      </c>
      <c r="M123" s="42">
        <f aca="true" t="shared" si="42" ref="M123:M148">H123/E123*100</f>
        <v>13.133217634749567</v>
      </c>
    </row>
    <row r="124" spans="1:13" ht="18" customHeight="1">
      <c r="A124" s="20" t="s">
        <v>378</v>
      </c>
      <c r="B124" s="62"/>
      <c r="C124" s="42">
        <f>C125+C128</f>
        <v>1080152</v>
      </c>
      <c r="D124" s="42">
        <f>D125+D128</f>
        <v>0</v>
      </c>
      <c r="E124" s="42">
        <f aca="true" t="shared" si="43" ref="E124:E129">C124+D124</f>
        <v>1080152</v>
      </c>
      <c r="F124" s="42">
        <f>F125+F128</f>
        <v>147111.99999999997</v>
      </c>
      <c r="G124" s="42">
        <f>G125+G128</f>
        <v>0</v>
      </c>
      <c r="H124" s="42">
        <f aca="true" t="shared" si="44" ref="H124:H129">F124+G124</f>
        <v>147111.99999999997</v>
      </c>
      <c r="I124" s="42">
        <f>I125+I128</f>
        <v>9189.539999999999</v>
      </c>
      <c r="J124" s="42">
        <f>J125+J128</f>
        <v>0</v>
      </c>
      <c r="K124" s="42">
        <f t="shared" si="41"/>
        <v>13.619564653863527</v>
      </c>
      <c r="L124" s="59"/>
      <c r="M124" s="42">
        <f t="shared" si="42"/>
        <v>13.619564653863527</v>
      </c>
    </row>
    <row r="125" spans="1:13" ht="18" customHeight="1">
      <c r="A125" s="21" t="s">
        <v>379</v>
      </c>
      <c r="B125" s="62"/>
      <c r="C125" s="44">
        <f>C126+C127</f>
        <v>1079817</v>
      </c>
      <c r="D125" s="44">
        <f>D126+D127</f>
        <v>0</v>
      </c>
      <c r="E125" s="44">
        <f t="shared" si="43"/>
        <v>1079817</v>
      </c>
      <c r="F125" s="44">
        <f>F126+F127</f>
        <v>147038.16999999998</v>
      </c>
      <c r="G125" s="44">
        <f>G126+G127</f>
        <v>0</v>
      </c>
      <c r="H125" s="44">
        <f t="shared" si="44"/>
        <v>147038.16999999998</v>
      </c>
      <c r="I125" s="44">
        <f>I126+I127</f>
        <v>9189.539999999999</v>
      </c>
      <c r="J125" s="44">
        <f>J126+J127</f>
        <v>0</v>
      </c>
      <c r="K125" s="44">
        <f t="shared" si="41"/>
        <v>13.616952687353503</v>
      </c>
      <c r="L125" s="23"/>
      <c r="M125" s="44">
        <f t="shared" si="42"/>
        <v>13.616952687353503</v>
      </c>
    </row>
    <row r="126" spans="1:13" ht="18" customHeight="1">
      <c r="A126" s="28" t="s">
        <v>380</v>
      </c>
      <c r="B126" s="62"/>
      <c r="C126" s="44">
        <f>SUM(C132:C136)</f>
        <v>174218</v>
      </c>
      <c r="D126" s="44">
        <f>SUM(D132:D136)</f>
        <v>0</v>
      </c>
      <c r="E126" s="44">
        <f t="shared" si="43"/>
        <v>174218</v>
      </c>
      <c r="F126" s="44">
        <f>SUM(F132:F136)</f>
        <v>84377.53</v>
      </c>
      <c r="G126" s="44">
        <f>SUM(G132:G136)</f>
        <v>0</v>
      </c>
      <c r="H126" s="44">
        <f t="shared" si="44"/>
        <v>84377.53</v>
      </c>
      <c r="I126" s="44">
        <f>SUM(I132:I136)</f>
        <v>7775.61</v>
      </c>
      <c r="J126" s="44">
        <f>SUM(J132:J136)</f>
        <v>0</v>
      </c>
      <c r="K126" s="44">
        <f t="shared" si="41"/>
        <v>48.43215396801708</v>
      </c>
      <c r="L126" s="23"/>
      <c r="M126" s="44">
        <f t="shared" si="42"/>
        <v>48.43215396801708</v>
      </c>
    </row>
    <row r="127" spans="1:13" ht="18" customHeight="1">
      <c r="A127" s="28" t="s">
        <v>381</v>
      </c>
      <c r="B127" s="62"/>
      <c r="C127" s="44">
        <f>SUM(C137:C148)</f>
        <v>905599</v>
      </c>
      <c r="D127" s="44">
        <f>SUM(D137:D148)</f>
        <v>0</v>
      </c>
      <c r="E127" s="44">
        <f t="shared" si="43"/>
        <v>905599</v>
      </c>
      <c r="F127" s="44">
        <f>SUM(F137:F148)</f>
        <v>62660.64</v>
      </c>
      <c r="G127" s="44">
        <f>SUM(G137:G148)</f>
        <v>0</v>
      </c>
      <c r="H127" s="44">
        <f t="shared" si="44"/>
        <v>62660.64</v>
      </c>
      <c r="I127" s="44">
        <f>SUM(I137:I148)</f>
        <v>1413.93</v>
      </c>
      <c r="J127" s="44">
        <f>SUM(J137:J148)</f>
        <v>0</v>
      </c>
      <c r="K127" s="44">
        <f t="shared" si="41"/>
        <v>6.919247923197795</v>
      </c>
      <c r="L127" s="23"/>
      <c r="M127" s="44">
        <f t="shared" si="42"/>
        <v>6.919247923197795</v>
      </c>
    </row>
    <row r="128" spans="1:13" ht="18" customHeight="1">
      <c r="A128" s="28" t="s">
        <v>383</v>
      </c>
      <c r="B128" s="62"/>
      <c r="C128" s="44">
        <f>SUM(C131)</f>
        <v>335</v>
      </c>
      <c r="D128" s="44">
        <f>SUM(D131)</f>
        <v>0</v>
      </c>
      <c r="E128" s="44">
        <f t="shared" si="43"/>
        <v>335</v>
      </c>
      <c r="F128" s="44">
        <f>SUM(F131)</f>
        <v>73.83</v>
      </c>
      <c r="G128" s="44">
        <f>SUM(G131)</f>
        <v>0</v>
      </c>
      <c r="H128" s="44">
        <f t="shared" si="44"/>
        <v>73.83</v>
      </c>
      <c r="I128" s="44">
        <f>SUM(I131)</f>
        <v>0</v>
      </c>
      <c r="J128" s="44">
        <f>SUM(J131)</f>
        <v>0</v>
      </c>
      <c r="K128" s="44">
        <f t="shared" si="41"/>
        <v>22.03880597014925</v>
      </c>
      <c r="L128" s="23"/>
      <c r="M128" s="44">
        <f t="shared" si="42"/>
        <v>22.03880597014925</v>
      </c>
    </row>
    <row r="129" spans="1:13" ht="18" customHeight="1">
      <c r="A129" s="61" t="s">
        <v>387</v>
      </c>
      <c r="B129" s="62"/>
      <c r="C129" s="42">
        <f>C130</f>
        <v>40000</v>
      </c>
      <c r="D129" s="42">
        <f>D130</f>
        <v>0</v>
      </c>
      <c r="E129" s="42">
        <f t="shared" si="43"/>
        <v>40000</v>
      </c>
      <c r="F129" s="42">
        <f>F130</f>
        <v>0</v>
      </c>
      <c r="G129" s="42">
        <f>G130</f>
        <v>0</v>
      </c>
      <c r="H129" s="42">
        <f t="shared" si="44"/>
        <v>0</v>
      </c>
      <c r="I129" s="42">
        <f>I130</f>
        <v>0</v>
      </c>
      <c r="J129" s="42">
        <f>J130</f>
        <v>0</v>
      </c>
      <c r="K129" s="42">
        <f t="shared" si="41"/>
        <v>0</v>
      </c>
      <c r="L129" s="59"/>
      <c r="M129" s="42">
        <f t="shared" si="42"/>
        <v>0</v>
      </c>
    </row>
    <row r="130" spans="1:13" ht="18" customHeight="1">
      <c r="A130" s="28" t="s">
        <v>388</v>
      </c>
      <c r="B130" s="29"/>
      <c r="C130" s="30">
        <f>C149</f>
        <v>40000</v>
      </c>
      <c r="D130" s="30">
        <f>D149</f>
        <v>0</v>
      </c>
      <c r="E130" s="30">
        <f>SUM(C130:D130)</f>
        <v>40000</v>
      </c>
      <c r="F130" s="30">
        <f>F149</f>
        <v>0</v>
      </c>
      <c r="G130" s="30">
        <f>G149</f>
        <v>0</v>
      </c>
      <c r="H130" s="30">
        <f>SUM(F130:G130)</f>
        <v>0</v>
      </c>
      <c r="I130" s="30">
        <f>I149</f>
        <v>0</v>
      </c>
      <c r="J130" s="39">
        <f>J149</f>
        <v>0</v>
      </c>
      <c r="K130" s="44">
        <f t="shared" si="41"/>
        <v>0</v>
      </c>
      <c r="L130" s="23"/>
      <c r="M130" s="44">
        <f t="shared" si="42"/>
        <v>0</v>
      </c>
    </row>
    <row r="131" spans="1:13" ht="18" customHeight="1">
      <c r="A131" s="53" t="s">
        <v>297</v>
      </c>
      <c r="B131" s="48" t="s">
        <v>46</v>
      </c>
      <c r="C131" s="44">
        <v>335</v>
      </c>
      <c r="D131" s="44"/>
      <c r="E131" s="44">
        <f aca="true" t="shared" si="45" ref="E131:E149">SUM(C131:D131)</f>
        <v>335</v>
      </c>
      <c r="F131" s="51">
        <v>73.83</v>
      </c>
      <c r="G131" s="51"/>
      <c r="H131" s="51">
        <f aca="true" t="shared" si="46" ref="H131:H149">F131+G131</f>
        <v>73.83</v>
      </c>
      <c r="I131" s="51"/>
      <c r="J131" s="51"/>
      <c r="K131" s="51">
        <f t="shared" si="41"/>
        <v>22.03880597014925</v>
      </c>
      <c r="L131" s="23"/>
      <c r="M131" s="51">
        <f t="shared" si="42"/>
        <v>22.03880597014925</v>
      </c>
    </row>
    <row r="132" spans="1:13" ht="18" customHeight="1">
      <c r="A132" s="53" t="s">
        <v>33</v>
      </c>
      <c r="B132" s="48" t="s">
        <v>34</v>
      </c>
      <c r="C132" s="44">
        <v>139903</v>
      </c>
      <c r="D132" s="44"/>
      <c r="E132" s="44">
        <f t="shared" si="45"/>
        <v>139903</v>
      </c>
      <c r="F132" s="51">
        <v>65748.74</v>
      </c>
      <c r="G132" s="51"/>
      <c r="H132" s="51">
        <f t="shared" si="46"/>
        <v>65748.74</v>
      </c>
      <c r="I132" s="51">
        <v>5944.66</v>
      </c>
      <c r="J132" s="51"/>
      <c r="K132" s="51">
        <f t="shared" si="41"/>
        <v>46.99594719198302</v>
      </c>
      <c r="L132" s="23"/>
      <c r="M132" s="51">
        <f t="shared" si="42"/>
        <v>46.99594719198302</v>
      </c>
    </row>
    <row r="133" spans="1:13" ht="18" customHeight="1">
      <c r="A133" s="63" t="s">
        <v>35</v>
      </c>
      <c r="B133" s="48" t="s">
        <v>36</v>
      </c>
      <c r="C133" s="44">
        <v>7510</v>
      </c>
      <c r="D133" s="44"/>
      <c r="E133" s="44">
        <f t="shared" si="45"/>
        <v>7510</v>
      </c>
      <c r="F133" s="51">
        <v>7509.06</v>
      </c>
      <c r="G133" s="51"/>
      <c r="H133" s="51">
        <f t="shared" si="46"/>
        <v>7509.06</v>
      </c>
      <c r="I133" s="51"/>
      <c r="J133" s="51"/>
      <c r="K133" s="51">
        <f t="shared" si="41"/>
        <v>99.98748335552598</v>
      </c>
      <c r="L133" s="23"/>
      <c r="M133" s="51">
        <f t="shared" si="42"/>
        <v>99.98748335552598</v>
      </c>
    </row>
    <row r="134" spans="1:13" ht="18" customHeight="1">
      <c r="A134" s="53" t="s">
        <v>22</v>
      </c>
      <c r="B134" s="48" t="s">
        <v>23</v>
      </c>
      <c r="C134" s="44">
        <v>22265</v>
      </c>
      <c r="D134" s="44"/>
      <c r="E134" s="44">
        <f t="shared" si="45"/>
        <v>22265</v>
      </c>
      <c r="F134" s="51">
        <v>9916.03</v>
      </c>
      <c r="G134" s="51"/>
      <c r="H134" s="51">
        <f t="shared" si="46"/>
        <v>9916.03</v>
      </c>
      <c r="I134" s="51">
        <v>1565.63</v>
      </c>
      <c r="J134" s="51"/>
      <c r="K134" s="51">
        <f t="shared" si="41"/>
        <v>44.53640242533124</v>
      </c>
      <c r="L134" s="23"/>
      <c r="M134" s="51">
        <f t="shared" si="42"/>
        <v>44.53640242533124</v>
      </c>
    </row>
    <row r="135" spans="1:13" ht="18" customHeight="1">
      <c r="A135" s="63" t="s">
        <v>24</v>
      </c>
      <c r="B135" s="48" t="s">
        <v>25</v>
      </c>
      <c r="C135" s="44">
        <v>3540</v>
      </c>
      <c r="D135" s="44"/>
      <c r="E135" s="44">
        <f t="shared" si="45"/>
        <v>3540</v>
      </c>
      <c r="F135" s="51">
        <v>1203.7</v>
      </c>
      <c r="G135" s="51"/>
      <c r="H135" s="51">
        <f t="shared" si="46"/>
        <v>1203.7</v>
      </c>
      <c r="I135" s="51">
        <v>265.32</v>
      </c>
      <c r="J135" s="51"/>
      <c r="K135" s="51">
        <f t="shared" si="41"/>
        <v>34.002824858757066</v>
      </c>
      <c r="L135" s="23"/>
      <c r="M135" s="51">
        <f t="shared" si="42"/>
        <v>34.002824858757066</v>
      </c>
    </row>
    <row r="136" spans="1:13" ht="18" customHeight="1">
      <c r="A136" s="53" t="s">
        <v>26</v>
      </c>
      <c r="B136" s="48" t="s">
        <v>27</v>
      </c>
      <c r="C136" s="44">
        <v>1000</v>
      </c>
      <c r="D136" s="44"/>
      <c r="E136" s="44">
        <f t="shared" si="45"/>
        <v>1000</v>
      </c>
      <c r="F136" s="51">
        <v>0</v>
      </c>
      <c r="G136" s="51"/>
      <c r="H136" s="51">
        <f t="shared" si="46"/>
        <v>0</v>
      </c>
      <c r="I136" s="51"/>
      <c r="J136" s="51"/>
      <c r="K136" s="51">
        <f t="shared" si="41"/>
        <v>0</v>
      </c>
      <c r="L136" s="23"/>
      <c r="M136" s="51">
        <f t="shared" si="42"/>
        <v>0</v>
      </c>
    </row>
    <row r="137" spans="1:13" ht="18" customHeight="1">
      <c r="A137" s="53" t="s">
        <v>37</v>
      </c>
      <c r="B137" s="48" t="s">
        <v>38</v>
      </c>
      <c r="C137" s="44">
        <v>21100</v>
      </c>
      <c r="D137" s="44"/>
      <c r="E137" s="44">
        <f t="shared" si="45"/>
        <v>21100</v>
      </c>
      <c r="F137" s="51">
        <v>9872.55</v>
      </c>
      <c r="G137" s="51"/>
      <c r="H137" s="51">
        <f t="shared" si="46"/>
        <v>9872.55</v>
      </c>
      <c r="I137" s="51">
        <v>72.14</v>
      </c>
      <c r="J137" s="51"/>
      <c r="K137" s="51">
        <f t="shared" si="41"/>
        <v>46.789336492890996</v>
      </c>
      <c r="L137" s="23"/>
      <c r="M137" s="51">
        <f t="shared" si="42"/>
        <v>46.789336492890996</v>
      </c>
    </row>
    <row r="138" spans="1:13" ht="18" customHeight="1">
      <c r="A138" s="63" t="s">
        <v>47</v>
      </c>
      <c r="B138" s="48" t="s">
        <v>48</v>
      </c>
      <c r="C138" s="44">
        <v>5366</v>
      </c>
      <c r="D138" s="44"/>
      <c r="E138" s="44">
        <f t="shared" si="45"/>
        <v>5366</v>
      </c>
      <c r="F138" s="51">
        <v>1851.69</v>
      </c>
      <c r="G138" s="51"/>
      <c r="H138" s="51">
        <f t="shared" si="46"/>
        <v>1851.69</v>
      </c>
      <c r="I138" s="51">
        <v>135.5</v>
      </c>
      <c r="J138" s="51"/>
      <c r="K138" s="51">
        <f t="shared" si="41"/>
        <v>34.50782705926202</v>
      </c>
      <c r="L138" s="23"/>
      <c r="M138" s="51">
        <f t="shared" si="42"/>
        <v>34.50782705926202</v>
      </c>
    </row>
    <row r="139" spans="1:13" ht="18" customHeight="1">
      <c r="A139" s="53" t="s">
        <v>39</v>
      </c>
      <c r="B139" s="48" t="s">
        <v>40</v>
      </c>
      <c r="C139" s="44">
        <v>801300</v>
      </c>
      <c r="D139" s="44"/>
      <c r="E139" s="44">
        <f t="shared" si="45"/>
        <v>801300</v>
      </c>
      <c r="F139" s="51">
        <v>37014.43</v>
      </c>
      <c r="G139" s="51"/>
      <c r="H139" s="51">
        <f t="shared" si="46"/>
        <v>37014.43</v>
      </c>
      <c r="I139" s="51"/>
      <c r="J139" s="51"/>
      <c r="K139" s="51">
        <f t="shared" si="41"/>
        <v>4.619297391738425</v>
      </c>
      <c r="L139" s="23"/>
      <c r="M139" s="51">
        <f t="shared" si="42"/>
        <v>4.619297391738425</v>
      </c>
    </row>
    <row r="140" spans="1:13" ht="18" customHeight="1">
      <c r="A140" s="53" t="s">
        <v>254</v>
      </c>
      <c r="B140" s="48" t="s">
        <v>211</v>
      </c>
      <c r="C140" s="44">
        <v>120</v>
      </c>
      <c r="D140" s="44"/>
      <c r="E140" s="44">
        <f t="shared" si="45"/>
        <v>120</v>
      </c>
      <c r="F140" s="51">
        <v>36</v>
      </c>
      <c r="G140" s="51"/>
      <c r="H140" s="51">
        <f t="shared" si="46"/>
        <v>36</v>
      </c>
      <c r="I140" s="51"/>
      <c r="J140" s="51"/>
      <c r="K140" s="51">
        <f t="shared" si="41"/>
        <v>30</v>
      </c>
      <c r="L140" s="23"/>
      <c r="M140" s="51">
        <f t="shared" si="42"/>
        <v>30</v>
      </c>
    </row>
    <row r="141" spans="1:13" ht="18" customHeight="1">
      <c r="A141" s="63" t="s">
        <v>28</v>
      </c>
      <c r="B141" s="48" t="s">
        <v>29</v>
      </c>
      <c r="C141" s="44">
        <v>68048</v>
      </c>
      <c r="D141" s="44"/>
      <c r="E141" s="44">
        <f t="shared" si="45"/>
        <v>68048</v>
      </c>
      <c r="F141" s="51">
        <v>8549.38</v>
      </c>
      <c r="G141" s="51"/>
      <c r="H141" s="51">
        <f t="shared" si="46"/>
        <v>8549.38</v>
      </c>
      <c r="I141" s="51">
        <v>103.32</v>
      </c>
      <c r="J141" s="51"/>
      <c r="K141" s="51">
        <f t="shared" si="41"/>
        <v>12.563749118269454</v>
      </c>
      <c r="L141" s="23"/>
      <c r="M141" s="51">
        <f t="shared" si="42"/>
        <v>12.563749118269454</v>
      </c>
    </row>
    <row r="142" spans="1:13" ht="18" customHeight="1">
      <c r="A142" s="63" t="s">
        <v>73</v>
      </c>
      <c r="B142" s="48" t="s">
        <v>74</v>
      </c>
      <c r="C142" s="44">
        <v>500</v>
      </c>
      <c r="D142" s="44"/>
      <c r="E142" s="44">
        <f t="shared" si="45"/>
        <v>500</v>
      </c>
      <c r="F142" s="51">
        <v>197.36</v>
      </c>
      <c r="G142" s="51"/>
      <c r="H142" s="51">
        <f t="shared" si="46"/>
        <v>197.36</v>
      </c>
      <c r="I142" s="51"/>
      <c r="J142" s="51"/>
      <c r="K142" s="51">
        <f t="shared" si="41"/>
        <v>39.472</v>
      </c>
      <c r="L142" s="23"/>
      <c r="M142" s="51">
        <f t="shared" si="42"/>
        <v>39.472</v>
      </c>
    </row>
    <row r="143" spans="1:13" ht="18" customHeight="1">
      <c r="A143" s="56" t="s">
        <v>315</v>
      </c>
      <c r="B143" s="48" t="s">
        <v>261</v>
      </c>
      <c r="C143" s="44">
        <v>1600</v>
      </c>
      <c r="D143" s="44"/>
      <c r="E143" s="44">
        <f t="shared" si="45"/>
        <v>1600</v>
      </c>
      <c r="F143" s="51">
        <v>676.05</v>
      </c>
      <c r="G143" s="51"/>
      <c r="H143" s="51">
        <f t="shared" si="46"/>
        <v>676.05</v>
      </c>
      <c r="I143" s="51"/>
      <c r="J143" s="51"/>
      <c r="K143" s="51">
        <f t="shared" si="41"/>
        <v>42.253125</v>
      </c>
      <c r="L143" s="23"/>
      <c r="M143" s="51">
        <f t="shared" si="42"/>
        <v>42.253125</v>
      </c>
    </row>
    <row r="144" spans="1:13" ht="18" customHeight="1">
      <c r="A144" s="56" t="s">
        <v>316</v>
      </c>
      <c r="B144" s="48" t="s">
        <v>262</v>
      </c>
      <c r="C144" s="44">
        <v>1125</v>
      </c>
      <c r="D144" s="44"/>
      <c r="E144" s="44">
        <f t="shared" si="45"/>
        <v>1125</v>
      </c>
      <c r="F144" s="51">
        <v>498.93</v>
      </c>
      <c r="G144" s="51"/>
      <c r="H144" s="51">
        <f t="shared" si="46"/>
        <v>498.93</v>
      </c>
      <c r="I144" s="51"/>
      <c r="J144" s="51"/>
      <c r="K144" s="51">
        <f t="shared" si="41"/>
        <v>44.349333333333334</v>
      </c>
      <c r="L144" s="23"/>
      <c r="M144" s="51">
        <f t="shared" si="42"/>
        <v>44.349333333333334</v>
      </c>
    </row>
    <row r="145" spans="1:13" ht="18" customHeight="1">
      <c r="A145" s="56" t="s">
        <v>75</v>
      </c>
      <c r="B145" s="48" t="s">
        <v>76</v>
      </c>
      <c r="C145" s="44">
        <v>350</v>
      </c>
      <c r="D145" s="44"/>
      <c r="E145" s="44">
        <f t="shared" si="45"/>
        <v>350</v>
      </c>
      <c r="F145" s="51">
        <v>62</v>
      </c>
      <c r="G145" s="51"/>
      <c r="H145" s="51">
        <f t="shared" si="46"/>
        <v>62</v>
      </c>
      <c r="I145" s="51"/>
      <c r="J145" s="51"/>
      <c r="K145" s="51">
        <f t="shared" si="41"/>
        <v>17.71428571428571</v>
      </c>
      <c r="L145" s="23"/>
      <c r="M145" s="51">
        <f t="shared" si="42"/>
        <v>17.71428571428571</v>
      </c>
    </row>
    <row r="146" spans="1:13" ht="18" customHeight="1">
      <c r="A146" s="63" t="s">
        <v>41</v>
      </c>
      <c r="B146" s="48" t="s">
        <v>42</v>
      </c>
      <c r="C146" s="44">
        <v>4433</v>
      </c>
      <c r="D146" s="44"/>
      <c r="E146" s="44">
        <f t="shared" si="45"/>
        <v>4433</v>
      </c>
      <c r="F146" s="51">
        <v>3330</v>
      </c>
      <c r="G146" s="51"/>
      <c r="H146" s="51">
        <f t="shared" si="46"/>
        <v>3330</v>
      </c>
      <c r="I146" s="51">
        <v>1102.97</v>
      </c>
      <c r="J146" s="51"/>
      <c r="K146" s="51">
        <f t="shared" si="41"/>
        <v>75.11842995713963</v>
      </c>
      <c r="L146" s="23"/>
      <c r="M146" s="51">
        <f t="shared" si="42"/>
        <v>75.11842995713963</v>
      </c>
    </row>
    <row r="147" spans="1:13" ht="18" customHeight="1">
      <c r="A147" s="63" t="s">
        <v>201</v>
      </c>
      <c r="B147" s="48" t="s">
        <v>202</v>
      </c>
      <c r="C147" s="44">
        <v>57</v>
      </c>
      <c r="D147" s="44"/>
      <c r="E147" s="44">
        <f t="shared" si="45"/>
        <v>57</v>
      </c>
      <c r="F147" s="51">
        <v>45.42</v>
      </c>
      <c r="G147" s="51"/>
      <c r="H147" s="51">
        <f t="shared" si="46"/>
        <v>45.42</v>
      </c>
      <c r="I147" s="51"/>
      <c r="J147" s="51"/>
      <c r="K147" s="51">
        <f t="shared" si="41"/>
        <v>79.6842105263158</v>
      </c>
      <c r="L147" s="23"/>
      <c r="M147" s="51">
        <f t="shared" si="42"/>
        <v>79.6842105263158</v>
      </c>
    </row>
    <row r="148" spans="1:13" ht="18" customHeight="1">
      <c r="A148" s="64" t="s">
        <v>277</v>
      </c>
      <c r="B148" s="48" t="s">
        <v>266</v>
      </c>
      <c r="C148" s="44">
        <v>1600</v>
      </c>
      <c r="D148" s="44"/>
      <c r="E148" s="44">
        <f t="shared" si="45"/>
        <v>1600</v>
      </c>
      <c r="F148" s="51">
        <v>526.83</v>
      </c>
      <c r="G148" s="51"/>
      <c r="H148" s="51">
        <f t="shared" si="46"/>
        <v>526.83</v>
      </c>
      <c r="I148" s="51"/>
      <c r="J148" s="51"/>
      <c r="K148" s="51">
        <f t="shared" si="41"/>
        <v>32.926875</v>
      </c>
      <c r="L148" s="23"/>
      <c r="M148" s="51">
        <f t="shared" si="42"/>
        <v>32.926875</v>
      </c>
    </row>
    <row r="149" spans="1:13" ht="18" customHeight="1">
      <c r="A149" s="63" t="s">
        <v>57</v>
      </c>
      <c r="B149" s="48" t="s">
        <v>58</v>
      </c>
      <c r="C149" s="44">
        <v>40000</v>
      </c>
      <c r="D149" s="44"/>
      <c r="E149" s="44">
        <f t="shared" si="45"/>
        <v>40000</v>
      </c>
      <c r="F149" s="51"/>
      <c r="G149" s="51"/>
      <c r="H149" s="51">
        <f t="shared" si="46"/>
        <v>0</v>
      </c>
      <c r="I149" s="51"/>
      <c r="J149" s="51"/>
      <c r="K149" s="51">
        <f t="shared" si="41"/>
        <v>0</v>
      </c>
      <c r="L149" s="23"/>
      <c r="M149" s="51">
        <f>H149/E149*100</f>
        <v>0</v>
      </c>
    </row>
    <row r="150" spans="1:13" ht="19.5" customHeight="1">
      <c r="A150" s="63"/>
      <c r="B150" s="48"/>
      <c r="C150" s="51"/>
      <c r="D150" s="51"/>
      <c r="E150" s="44"/>
      <c r="F150" s="51"/>
      <c r="G150" s="51"/>
      <c r="H150" s="51"/>
      <c r="I150" s="51"/>
      <c r="J150" s="51"/>
      <c r="K150" s="51"/>
      <c r="L150" s="23"/>
      <c r="M150" s="51"/>
    </row>
    <row r="151" spans="1:13" s="52" customFormat="1" ht="18" customHeight="1">
      <c r="A151" s="65" t="s">
        <v>59</v>
      </c>
      <c r="B151" s="62">
        <v>60095</v>
      </c>
      <c r="C151" s="42">
        <f>C152</f>
        <v>342929</v>
      </c>
      <c r="D151" s="42">
        <f>D152</f>
        <v>0</v>
      </c>
      <c r="E151" s="42">
        <f aca="true" t="shared" si="47" ref="E151:E165">C151+D151</f>
        <v>342929</v>
      </c>
      <c r="F151" s="42">
        <f>F152</f>
        <v>69312.17</v>
      </c>
      <c r="G151" s="42">
        <f>G152</f>
        <v>0</v>
      </c>
      <c r="H151" s="42">
        <f aca="true" t="shared" si="48" ref="H151:H165">F151+G151</f>
        <v>69312.17</v>
      </c>
      <c r="I151" s="42">
        <f>I152</f>
        <v>33401.27</v>
      </c>
      <c r="J151" s="42">
        <f>J152</f>
        <v>0</v>
      </c>
      <c r="K151" s="42">
        <f aca="true" t="shared" si="49" ref="K151:K165">F151/C151*100</f>
        <v>20.211813524082245</v>
      </c>
      <c r="L151" s="59">
        <v>0</v>
      </c>
      <c r="M151" s="42">
        <f aca="true" t="shared" si="50" ref="M151:M165">H151/E151*100</f>
        <v>20.211813524082245</v>
      </c>
    </row>
    <row r="152" spans="1:13" s="52" customFormat="1" ht="18" customHeight="1">
      <c r="A152" s="20" t="s">
        <v>378</v>
      </c>
      <c r="B152" s="62"/>
      <c r="C152" s="42">
        <f>C153+C156</f>
        <v>342929</v>
      </c>
      <c r="D152" s="42">
        <f>D153+D156</f>
        <v>0</v>
      </c>
      <c r="E152" s="42">
        <f t="shared" si="47"/>
        <v>342929</v>
      </c>
      <c r="F152" s="42">
        <f>F153+F156</f>
        <v>69312.17</v>
      </c>
      <c r="G152" s="42">
        <f>G153+G156</f>
        <v>0</v>
      </c>
      <c r="H152" s="42">
        <f t="shared" si="48"/>
        <v>69312.17</v>
      </c>
      <c r="I152" s="42">
        <f>I153+I156</f>
        <v>33401.27</v>
      </c>
      <c r="J152" s="42">
        <f>J153+J156</f>
        <v>0</v>
      </c>
      <c r="K152" s="42">
        <f t="shared" si="49"/>
        <v>20.211813524082245</v>
      </c>
      <c r="L152" s="59"/>
      <c r="M152" s="42">
        <f t="shared" si="50"/>
        <v>20.211813524082245</v>
      </c>
    </row>
    <row r="153" spans="1:13" s="52" customFormat="1" ht="18" customHeight="1">
      <c r="A153" s="21" t="s">
        <v>379</v>
      </c>
      <c r="B153" s="62"/>
      <c r="C153" s="44">
        <f>C154+C155</f>
        <v>317529</v>
      </c>
      <c r="D153" s="44">
        <f>D154+D155</f>
        <v>0</v>
      </c>
      <c r="E153" s="44">
        <f t="shared" si="47"/>
        <v>317529</v>
      </c>
      <c r="F153" s="44">
        <f>F154+F155</f>
        <v>59525.22</v>
      </c>
      <c r="G153" s="44"/>
      <c r="H153" s="44">
        <f t="shared" si="48"/>
        <v>59525.22</v>
      </c>
      <c r="I153" s="44">
        <f>I154+I155</f>
        <v>33177.67</v>
      </c>
      <c r="J153" s="44">
        <f>J154+J155</f>
        <v>0</v>
      </c>
      <c r="K153" s="44">
        <f t="shared" si="49"/>
        <v>18.746388518843947</v>
      </c>
      <c r="L153" s="23"/>
      <c r="M153" s="44">
        <f t="shared" si="50"/>
        <v>18.746388518843947</v>
      </c>
    </row>
    <row r="154" spans="1:13" s="52" customFormat="1" ht="18" customHeight="1">
      <c r="A154" s="28" t="s">
        <v>380</v>
      </c>
      <c r="B154" s="62"/>
      <c r="C154" s="44">
        <f>SUM(C158:C161)</f>
        <v>276477</v>
      </c>
      <c r="D154" s="44">
        <f>SUM(D158:D161)</f>
        <v>0</v>
      </c>
      <c r="E154" s="44">
        <f t="shared" si="47"/>
        <v>276477</v>
      </c>
      <c r="F154" s="44">
        <f>SUM(F158:F161)</f>
        <v>45218.18</v>
      </c>
      <c r="G154" s="44"/>
      <c r="H154" s="44">
        <f t="shared" si="48"/>
        <v>45218.18</v>
      </c>
      <c r="I154" s="44">
        <f>SUM(I158:I161)</f>
        <v>32175.01</v>
      </c>
      <c r="J154" s="44">
        <f>SUM(J158:J161)</f>
        <v>0</v>
      </c>
      <c r="K154" s="44">
        <f t="shared" si="49"/>
        <v>16.35513261500957</v>
      </c>
      <c r="L154" s="23"/>
      <c r="M154" s="44">
        <f t="shared" si="50"/>
        <v>16.35513261500957</v>
      </c>
    </row>
    <row r="155" spans="1:13" s="52" customFormat="1" ht="18" customHeight="1">
      <c r="A155" s="28" t="s">
        <v>381</v>
      </c>
      <c r="B155" s="62"/>
      <c r="C155" s="44">
        <f>SUM(C162:C165)</f>
        <v>41052</v>
      </c>
      <c r="D155" s="44">
        <f>SUM(D162:D165)</f>
        <v>0</v>
      </c>
      <c r="E155" s="44">
        <f t="shared" si="47"/>
        <v>41052</v>
      </c>
      <c r="F155" s="44">
        <f>SUM(F162:F165)</f>
        <v>14307.04</v>
      </c>
      <c r="G155" s="44"/>
      <c r="H155" s="44">
        <f t="shared" si="48"/>
        <v>14307.04</v>
      </c>
      <c r="I155" s="44">
        <f>SUM(I162:I165)</f>
        <v>1002.66</v>
      </c>
      <c r="J155" s="44">
        <f>SUM(J162:J165)</f>
        <v>0</v>
      </c>
      <c r="K155" s="44">
        <f t="shared" si="49"/>
        <v>34.851018220793144</v>
      </c>
      <c r="L155" s="23"/>
      <c r="M155" s="44">
        <f t="shared" si="50"/>
        <v>34.851018220793144</v>
      </c>
    </row>
    <row r="156" spans="1:13" s="52" customFormat="1" ht="18" customHeight="1">
      <c r="A156" s="28" t="s">
        <v>383</v>
      </c>
      <c r="B156" s="62"/>
      <c r="C156" s="44">
        <f>C157</f>
        <v>25400</v>
      </c>
      <c r="D156" s="44">
        <f>D157</f>
        <v>0</v>
      </c>
      <c r="E156" s="44">
        <f t="shared" si="47"/>
        <v>25400</v>
      </c>
      <c r="F156" s="44">
        <f>F157</f>
        <v>9786.95</v>
      </c>
      <c r="G156" s="44"/>
      <c r="H156" s="44">
        <f t="shared" si="48"/>
        <v>9786.95</v>
      </c>
      <c r="I156" s="44">
        <f>I157</f>
        <v>223.6</v>
      </c>
      <c r="J156" s="44">
        <f>J157</f>
        <v>0</v>
      </c>
      <c r="K156" s="44">
        <f t="shared" si="49"/>
        <v>38.53129921259843</v>
      </c>
      <c r="L156" s="23"/>
      <c r="M156" s="44">
        <f t="shared" si="50"/>
        <v>38.53129921259843</v>
      </c>
    </row>
    <row r="157" spans="1:13" ht="18" customHeight="1">
      <c r="A157" s="53" t="s">
        <v>297</v>
      </c>
      <c r="B157" s="48" t="s">
        <v>46</v>
      </c>
      <c r="C157" s="51">
        <v>25400</v>
      </c>
      <c r="D157" s="51"/>
      <c r="E157" s="44">
        <f t="shared" si="47"/>
        <v>25400</v>
      </c>
      <c r="F157" s="51">
        <v>9786.95</v>
      </c>
      <c r="G157" s="51"/>
      <c r="H157" s="51">
        <f t="shared" si="48"/>
        <v>9786.95</v>
      </c>
      <c r="I157" s="51">
        <v>223.6</v>
      </c>
      <c r="J157" s="44">
        <f aca="true" t="shared" si="51" ref="J157:J165">J158</f>
        <v>0</v>
      </c>
      <c r="K157" s="44">
        <f t="shared" si="49"/>
        <v>38.53129921259843</v>
      </c>
      <c r="L157" s="23"/>
      <c r="M157" s="44">
        <f t="shared" si="50"/>
        <v>38.53129921259843</v>
      </c>
    </row>
    <row r="158" spans="1:13" ht="18" customHeight="1">
      <c r="A158" s="53" t="s">
        <v>33</v>
      </c>
      <c r="B158" s="48" t="s">
        <v>34</v>
      </c>
      <c r="C158" s="51">
        <v>222000</v>
      </c>
      <c r="D158" s="51"/>
      <c r="E158" s="44">
        <f t="shared" si="47"/>
        <v>222000</v>
      </c>
      <c r="F158" s="51">
        <v>27768.31</v>
      </c>
      <c r="G158" s="51"/>
      <c r="H158" s="51">
        <f t="shared" si="48"/>
        <v>27768.31</v>
      </c>
      <c r="I158" s="51">
        <v>25786</v>
      </c>
      <c r="J158" s="44">
        <f t="shared" si="51"/>
        <v>0</v>
      </c>
      <c r="K158" s="51">
        <f t="shared" si="49"/>
        <v>12.508247747747747</v>
      </c>
      <c r="L158" s="23"/>
      <c r="M158" s="51">
        <f t="shared" si="50"/>
        <v>12.508247747747747</v>
      </c>
    </row>
    <row r="159" spans="1:13" ht="18" customHeight="1">
      <c r="A159" s="63" t="s">
        <v>35</v>
      </c>
      <c r="B159" s="48" t="s">
        <v>36</v>
      </c>
      <c r="C159" s="51">
        <v>12907</v>
      </c>
      <c r="D159" s="51"/>
      <c r="E159" s="44">
        <f t="shared" si="47"/>
        <v>12907</v>
      </c>
      <c r="F159" s="51">
        <v>12906.05</v>
      </c>
      <c r="G159" s="51"/>
      <c r="H159" s="51">
        <f t="shared" si="48"/>
        <v>12906.05</v>
      </c>
      <c r="I159" s="51"/>
      <c r="J159" s="44">
        <f t="shared" si="51"/>
        <v>0</v>
      </c>
      <c r="K159" s="51">
        <f t="shared" si="49"/>
        <v>99.99263965290152</v>
      </c>
      <c r="L159" s="23"/>
      <c r="M159" s="51">
        <f t="shared" si="50"/>
        <v>99.99263965290152</v>
      </c>
    </row>
    <row r="160" spans="1:13" ht="18" customHeight="1">
      <c r="A160" s="53" t="s">
        <v>22</v>
      </c>
      <c r="B160" s="48" t="s">
        <v>23</v>
      </c>
      <c r="C160" s="51">
        <v>35785</v>
      </c>
      <c r="D160" s="51"/>
      <c r="E160" s="44">
        <f t="shared" si="47"/>
        <v>35785</v>
      </c>
      <c r="F160" s="51">
        <v>4128.08</v>
      </c>
      <c r="G160" s="51"/>
      <c r="H160" s="51">
        <f t="shared" si="48"/>
        <v>4128.08</v>
      </c>
      <c r="I160" s="51">
        <v>5955.59</v>
      </c>
      <c r="J160" s="44">
        <f t="shared" si="51"/>
        <v>0</v>
      </c>
      <c r="K160" s="51">
        <f t="shared" si="49"/>
        <v>11.535783149364258</v>
      </c>
      <c r="L160" s="23"/>
      <c r="M160" s="51">
        <f t="shared" si="50"/>
        <v>11.535783149364258</v>
      </c>
    </row>
    <row r="161" spans="1:13" ht="18" customHeight="1">
      <c r="A161" s="63" t="s">
        <v>24</v>
      </c>
      <c r="B161" s="48" t="s">
        <v>25</v>
      </c>
      <c r="C161" s="51">
        <v>5785</v>
      </c>
      <c r="D161" s="51"/>
      <c r="E161" s="44">
        <f t="shared" si="47"/>
        <v>5785</v>
      </c>
      <c r="F161" s="51">
        <v>415.74</v>
      </c>
      <c r="G161" s="51"/>
      <c r="H161" s="51">
        <f t="shared" si="48"/>
        <v>415.74</v>
      </c>
      <c r="I161" s="51">
        <v>433.42</v>
      </c>
      <c r="J161" s="44">
        <f t="shared" si="51"/>
        <v>0</v>
      </c>
      <c r="K161" s="51">
        <f t="shared" si="49"/>
        <v>7.186516853932584</v>
      </c>
      <c r="L161" s="23"/>
      <c r="M161" s="51">
        <f t="shared" si="50"/>
        <v>7.186516853932584</v>
      </c>
    </row>
    <row r="162" spans="1:13" ht="18" customHeight="1">
      <c r="A162" s="53" t="s">
        <v>37</v>
      </c>
      <c r="B162" s="48" t="s">
        <v>38</v>
      </c>
      <c r="C162" s="51">
        <v>16600</v>
      </c>
      <c r="D162" s="51"/>
      <c r="E162" s="44">
        <f t="shared" si="47"/>
        <v>16600</v>
      </c>
      <c r="F162" s="51">
        <v>10502.04</v>
      </c>
      <c r="G162" s="51"/>
      <c r="H162" s="51">
        <f t="shared" si="48"/>
        <v>10502.04</v>
      </c>
      <c r="I162" s="51"/>
      <c r="J162" s="44">
        <f t="shared" si="51"/>
        <v>0</v>
      </c>
      <c r="K162" s="51">
        <f t="shared" si="49"/>
        <v>63.26530120481928</v>
      </c>
      <c r="L162" s="23"/>
      <c r="M162" s="51">
        <f t="shared" si="50"/>
        <v>63.26530120481928</v>
      </c>
    </row>
    <row r="163" spans="1:13" ht="18" customHeight="1">
      <c r="A163" s="53" t="s">
        <v>254</v>
      </c>
      <c r="B163" s="48" t="s">
        <v>211</v>
      </c>
      <c r="C163" s="51">
        <v>6840</v>
      </c>
      <c r="D163" s="51"/>
      <c r="E163" s="44">
        <f t="shared" si="47"/>
        <v>6840</v>
      </c>
      <c r="F163" s="51">
        <v>795</v>
      </c>
      <c r="G163" s="51"/>
      <c r="H163" s="51">
        <f t="shared" si="48"/>
        <v>795</v>
      </c>
      <c r="I163" s="51"/>
      <c r="J163" s="44">
        <f t="shared" si="51"/>
        <v>0</v>
      </c>
      <c r="K163" s="51">
        <f t="shared" si="49"/>
        <v>11.62280701754386</v>
      </c>
      <c r="L163" s="23"/>
      <c r="M163" s="51">
        <f t="shared" si="50"/>
        <v>11.62280701754386</v>
      </c>
    </row>
    <row r="164" spans="1:13" ht="18" customHeight="1">
      <c r="A164" s="63" t="s">
        <v>28</v>
      </c>
      <c r="B164" s="48" t="s">
        <v>29</v>
      </c>
      <c r="C164" s="51">
        <v>6782</v>
      </c>
      <c r="D164" s="51"/>
      <c r="E164" s="44">
        <f t="shared" si="47"/>
        <v>6782</v>
      </c>
      <c r="F164" s="51"/>
      <c r="G164" s="51"/>
      <c r="H164" s="51">
        <f>F164+G164</f>
        <v>0</v>
      </c>
      <c r="I164" s="51"/>
      <c r="J164" s="44">
        <f t="shared" si="51"/>
        <v>0</v>
      </c>
      <c r="K164" s="51">
        <f t="shared" si="49"/>
        <v>0</v>
      </c>
      <c r="L164" s="23"/>
      <c r="M164" s="51">
        <f>H164/E164*100</f>
        <v>0</v>
      </c>
    </row>
    <row r="165" spans="1:13" ht="18" customHeight="1">
      <c r="A165" s="63" t="s">
        <v>41</v>
      </c>
      <c r="B165" s="48" t="s">
        <v>42</v>
      </c>
      <c r="C165" s="51">
        <v>10830</v>
      </c>
      <c r="D165" s="51"/>
      <c r="E165" s="44">
        <f t="shared" si="47"/>
        <v>10830</v>
      </c>
      <c r="F165" s="51">
        <v>3010</v>
      </c>
      <c r="G165" s="51"/>
      <c r="H165" s="51">
        <f t="shared" si="48"/>
        <v>3010</v>
      </c>
      <c r="I165" s="51">
        <v>1002.66</v>
      </c>
      <c r="J165" s="44">
        <f t="shared" si="51"/>
        <v>0</v>
      </c>
      <c r="K165" s="51">
        <f t="shared" si="49"/>
        <v>27.793167128347186</v>
      </c>
      <c r="L165" s="23"/>
      <c r="M165" s="51">
        <f t="shared" si="50"/>
        <v>27.793167128347186</v>
      </c>
    </row>
    <row r="166" spans="1:13" ht="15" customHeight="1">
      <c r="A166" s="66"/>
      <c r="B166" s="57"/>
      <c r="C166" s="51"/>
      <c r="D166" s="51"/>
      <c r="E166" s="51"/>
      <c r="F166" s="51"/>
      <c r="G166" s="51"/>
      <c r="H166" s="51"/>
      <c r="I166" s="51"/>
      <c r="J166" s="51"/>
      <c r="K166" s="57"/>
      <c r="L166" s="23"/>
      <c r="M166" s="51"/>
    </row>
    <row r="167" spans="1:13" ht="22.5" customHeight="1">
      <c r="A167" s="65" t="s">
        <v>60</v>
      </c>
      <c r="B167" s="14" t="s">
        <v>61</v>
      </c>
      <c r="C167" s="42">
        <f>C168</f>
        <v>111012</v>
      </c>
      <c r="D167" s="42">
        <f>D168</f>
        <v>0</v>
      </c>
      <c r="E167" s="42">
        <f aca="true" t="shared" si="52" ref="E167:E172">SUM(C167:D167)</f>
        <v>111012</v>
      </c>
      <c r="F167" s="42">
        <f>F168</f>
        <v>3684.9900000000002</v>
      </c>
      <c r="G167" s="42">
        <f>G168</f>
        <v>0</v>
      </c>
      <c r="H167" s="42">
        <f aca="true" t="shared" si="53" ref="H167:H172">SUM(F167:G167)</f>
        <v>3684.9900000000002</v>
      </c>
      <c r="I167" s="42">
        <f>I168</f>
        <v>60</v>
      </c>
      <c r="J167" s="42">
        <f>J168</f>
        <v>0</v>
      </c>
      <c r="K167" s="42">
        <f aca="true" t="shared" si="54" ref="K167:K172">F167/C167*100</f>
        <v>3.3194519511404175</v>
      </c>
      <c r="L167" s="59">
        <v>0</v>
      </c>
      <c r="M167" s="42">
        <f aca="true" t="shared" si="55" ref="M167:M172">H167/E167*100</f>
        <v>3.3194519511404175</v>
      </c>
    </row>
    <row r="168" spans="1:13" ht="18" customHeight="1">
      <c r="A168" s="20" t="s">
        <v>378</v>
      </c>
      <c r="B168" s="14"/>
      <c r="C168" s="42">
        <f>C169+C172</f>
        <v>111012</v>
      </c>
      <c r="D168" s="42">
        <f>D169+D172</f>
        <v>0</v>
      </c>
      <c r="E168" s="42">
        <f t="shared" si="52"/>
        <v>111012</v>
      </c>
      <c r="F168" s="42">
        <f>F169+F172</f>
        <v>3684.9900000000002</v>
      </c>
      <c r="G168" s="42">
        <f>G169+G172</f>
        <v>0</v>
      </c>
      <c r="H168" s="42">
        <f t="shared" si="53"/>
        <v>3684.9900000000002</v>
      </c>
      <c r="I168" s="42">
        <f>I169+I172</f>
        <v>60</v>
      </c>
      <c r="J168" s="42">
        <f>J169+J172</f>
        <v>0</v>
      </c>
      <c r="K168" s="42">
        <f t="shared" si="54"/>
        <v>3.3194519511404175</v>
      </c>
      <c r="L168" s="59"/>
      <c r="M168" s="42">
        <f t="shared" si="55"/>
        <v>3.3194519511404175</v>
      </c>
    </row>
    <row r="169" spans="1:13" ht="18" customHeight="1">
      <c r="A169" s="21" t="s">
        <v>379</v>
      </c>
      <c r="B169" s="60"/>
      <c r="C169" s="44">
        <f>C170+C171</f>
        <v>106012</v>
      </c>
      <c r="D169" s="44">
        <f>D170+D171</f>
        <v>0</v>
      </c>
      <c r="E169" s="44">
        <f t="shared" si="52"/>
        <v>106012</v>
      </c>
      <c r="F169" s="44">
        <f>F170+F171</f>
        <v>3684.9900000000002</v>
      </c>
      <c r="G169" s="44">
        <f>G170+G171</f>
        <v>0</v>
      </c>
      <c r="H169" s="44">
        <f t="shared" si="53"/>
        <v>3684.9900000000002</v>
      </c>
      <c r="I169" s="44">
        <f>I170+I171</f>
        <v>60</v>
      </c>
      <c r="J169" s="44">
        <f>J170+J171</f>
        <v>0</v>
      </c>
      <c r="K169" s="44">
        <f t="shared" si="54"/>
        <v>3.476012149567974</v>
      </c>
      <c r="L169" s="23"/>
      <c r="M169" s="44">
        <f t="shared" si="55"/>
        <v>3.476012149567974</v>
      </c>
    </row>
    <row r="170" spans="1:13" ht="18" customHeight="1">
      <c r="A170" s="28" t="s">
        <v>380</v>
      </c>
      <c r="B170" s="60"/>
      <c r="C170" s="44">
        <f>C177</f>
        <v>11000</v>
      </c>
      <c r="D170" s="44">
        <f>D177</f>
        <v>0</v>
      </c>
      <c r="E170" s="44">
        <f t="shared" si="52"/>
        <v>11000</v>
      </c>
      <c r="F170" s="44">
        <f>F177</f>
        <v>0</v>
      </c>
      <c r="G170" s="44">
        <f>G177</f>
        <v>0</v>
      </c>
      <c r="H170" s="44">
        <f t="shared" si="53"/>
        <v>0</v>
      </c>
      <c r="I170" s="44">
        <f>I177</f>
        <v>0</v>
      </c>
      <c r="J170" s="44">
        <f>J177</f>
        <v>0</v>
      </c>
      <c r="K170" s="44">
        <f t="shared" si="54"/>
        <v>0</v>
      </c>
      <c r="L170" s="23"/>
      <c r="M170" s="44">
        <f t="shared" si="55"/>
        <v>0</v>
      </c>
    </row>
    <row r="171" spans="1:13" ht="18" customHeight="1">
      <c r="A171" s="25" t="s">
        <v>381</v>
      </c>
      <c r="B171" s="60"/>
      <c r="C171" s="44">
        <f>C190+C178</f>
        <v>95012</v>
      </c>
      <c r="D171" s="44">
        <f>D190+D178</f>
        <v>0</v>
      </c>
      <c r="E171" s="44">
        <f t="shared" si="52"/>
        <v>95012</v>
      </c>
      <c r="F171" s="44">
        <f>F190+F178</f>
        <v>3684.9900000000002</v>
      </c>
      <c r="G171" s="44">
        <f>G190+G178</f>
        <v>0</v>
      </c>
      <c r="H171" s="44">
        <f t="shared" si="53"/>
        <v>3684.9900000000002</v>
      </c>
      <c r="I171" s="44">
        <f>I190+I178</f>
        <v>60</v>
      </c>
      <c r="J171" s="44">
        <f>J190+J178</f>
        <v>0</v>
      </c>
      <c r="K171" s="44">
        <f t="shared" si="54"/>
        <v>3.8784469330189872</v>
      </c>
      <c r="L171" s="23"/>
      <c r="M171" s="44">
        <f t="shared" si="55"/>
        <v>3.8784469330189872</v>
      </c>
    </row>
    <row r="172" spans="1:13" ht="18" customHeight="1">
      <c r="A172" s="25" t="str">
        <f>A179</f>
        <v>3.świadczenia na rzecz osób fizycznych</v>
      </c>
      <c r="B172" s="60"/>
      <c r="C172" s="44">
        <f>C179</f>
        <v>5000</v>
      </c>
      <c r="D172" s="44">
        <f>D179</f>
        <v>0</v>
      </c>
      <c r="E172" s="44">
        <f t="shared" si="52"/>
        <v>5000</v>
      </c>
      <c r="F172" s="44">
        <f>F179</f>
        <v>0</v>
      </c>
      <c r="G172" s="44">
        <f>G179</f>
        <v>0</v>
      </c>
      <c r="H172" s="44">
        <f t="shared" si="53"/>
        <v>0</v>
      </c>
      <c r="I172" s="44">
        <f>I179</f>
        <v>0</v>
      </c>
      <c r="J172" s="44">
        <f>J179</f>
        <v>0</v>
      </c>
      <c r="K172" s="44">
        <f t="shared" si="54"/>
        <v>0</v>
      </c>
      <c r="L172" s="23"/>
      <c r="M172" s="44">
        <f t="shared" si="55"/>
        <v>0</v>
      </c>
    </row>
    <row r="173" spans="1:13" s="31" customFormat="1" ht="15" customHeight="1">
      <c r="A173" s="37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23"/>
      <c r="M173" s="30"/>
    </row>
    <row r="174" spans="1:13" s="52" customFormat="1" ht="18" customHeight="1">
      <c r="A174" s="65" t="s">
        <v>356</v>
      </c>
      <c r="B174" s="62">
        <v>63001</v>
      </c>
      <c r="C174" s="42">
        <f>C175</f>
        <v>86000</v>
      </c>
      <c r="D174" s="42">
        <f>D175</f>
        <v>0</v>
      </c>
      <c r="E174" s="42">
        <f aca="true" t="shared" si="56" ref="E174:E179">SUM(C174:D174)</f>
        <v>86000</v>
      </c>
      <c r="F174" s="42">
        <f>F175</f>
        <v>2234.84</v>
      </c>
      <c r="G174" s="42">
        <f>G175</f>
        <v>0</v>
      </c>
      <c r="H174" s="42">
        <f aca="true" t="shared" si="57" ref="H174:H179">SUM(F174:G174)</f>
        <v>2234.84</v>
      </c>
      <c r="I174" s="42">
        <f>I175</f>
        <v>60</v>
      </c>
      <c r="J174" s="42">
        <f>J175</f>
        <v>0</v>
      </c>
      <c r="K174" s="42">
        <f>F174/C174*100</f>
        <v>2.5986511627906976</v>
      </c>
      <c r="L174" s="59">
        <v>0</v>
      </c>
      <c r="M174" s="42">
        <f>H174/E174*100</f>
        <v>2.5986511627906976</v>
      </c>
    </row>
    <row r="175" spans="1:13" s="52" customFormat="1" ht="18" customHeight="1">
      <c r="A175" s="20" t="s">
        <v>378</v>
      </c>
      <c r="B175" s="62"/>
      <c r="C175" s="42">
        <f>C176+C179</f>
        <v>86000</v>
      </c>
      <c r="D175" s="42">
        <f>D176+D179</f>
        <v>0</v>
      </c>
      <c r="E175" s="42">
        <f t="shared" si="56"/>
        <v>86000</v>
      </c>
      <c r="F175" s="42">
        <f>F176+F179</f>
        <v>2234.84</v>
      </c>
      <c r="G175" s="42">
        <f>G176+G179</f>
        <v>0</v>
      </c>
      <c r="H175" s="42">
        <f t="shared" si="57"/>
        <v>2234.84</v>
      </c>
      <c r="I175" s="42">
        <f>I176+I179</f>
        <v>60</v>
      </c>
      <c r="J175" s="42">
        <f>J176+J179</f>
        <v>0</v>
      </c>
      <c r="K175" s="42">
        <f aca="true" t="shared" si="58" ref="K175:K185">F175/C175*100</f>
        <v>2.5986511627906976</v>
      </c>
      <c r="L175" s="59"/>
      <c r="M175" s="42">
        <f aca="true" t="shared" si="59" ref="M175:M185">H175/E175*100</f>
        <v>2.5986511627906976</v>
      </c>
    </row>
    <row r="176" spans="1:13" s="52" customFormat="1" ht="18" customHeight="1">
      <c r="A176" s="21" t="s">
        <v>379</v>
      </c>
      <c r="B176" s="62"/>
      <c r="C176" s="42">
        <f>C177+C178</f>
        <v>81000</v>
      </c>
      <c r="D176" s="42">
        <f>D177+D178</f>
        <v>0</v>
      </c>
      <c r="E176" s="42">
        <f t="shared" si="56"/>
        <v>81000</v>
      </c>
      <c r="F176" s="42">
        <f>F177+F178</f>
        <v>2234.84</v>
      </c>
      <c r="G176" s="42">
        <f>G177+G178</f>
        <v>0</v>
      </c>
      <c r="H176" s="42">
        <f t="shared" si="57"/>
        <v>2234.84</v>
      </c>
      <c r="I176" s="42">
        <f>I177+I178</f>
        <v>60</v>
      </c>
      <c r="J176" s="42">
        <f>J177+J178</f>
        <v>0</v>
      </c>
      <c r="K176" s="42">
        <f t="shared" si="58"/>
        <v>2.7590617283950616</v>
      </c>
      <c r="L176" s="59"/>
      <c r="M176" s="42">
        <f t="shared" si="59"/>
        <v>2.7590617283950616</v>
      </c>
    </row>
    <row r="177" spans="1:13" s="52" customFormat="1" ht="18" customHeight="1">
      <c r="A177" s="28" t="s">
        <v>380</v>
      </c>
      <c r="B177" s="62"/>
      <c r="C177" s="42">
        <f>C181</f>
        <v>11000</v>
      </c>
      <c r="D177" s="42">
        <f>D181</f>
        <v>0</v>
      </c>
      <c r="E177" s="42">
        <f t="shared" si="56"/>
        <v>11000</v>
      </c>
      <c r="F177" s="42">
        <f>F181</f>
        <v>0</v>
      </c>
      <c r="G177" s="42">
        <f>G181</f>
        <v>0</v>
      </c>
      <c r="H177" s="42">
        <f t="shared" si="57"/>
        <v>0</v>
      </c>
      <c r="I177" s="42">
        <f>I181</f>
        <v>0</v>
      </c>
      <c r="J177" s="42">
        <f>J181</f>
        <v>0</v>
      </c>
      <c r="K177" s="42">
        <f t="shared" si="58"/>
        <v>0</v>
      </c>
      <c r="L177" s="59"/>
      <c r="M177" s="42">
        <f t="shared" si="59"/>
        <v>0</v>
      </c>
    </row>
    <row r="178" spans="1:13" s="52" customFormat="1" ht="18" customHeight="1">
      <c r="A178" s="25" t="s">
        <v>381</v>
      </c>
      <c r="B178" s="62"/>
      <c r="C178" s="42">
        <f>SUM(C182:C185)</f>
        <v>70000</v>
      </c>
      <c r="D178" s="42">
        <f>SUM(D182:D185)</f>
        <v>0</v>
      </c>
      <c r="E178" s="42">
        <f t="shared" si="56"/>
        <v>70000</v>
      </c>
      <c r="F178" s="42">
        <f>SUM(F182:F185)</f>
        <v>2234.84</v>
      </c>
      <c r="G178" s="42">
        <f>SUM(G182:G185)</f>
        <v>0</v>
      </c>
      <c r="H178" s="42">
        <f t="shared" si="57"/>
        <v>2234.84</v>
      </c>
      <c r="I178" s="42">
        <f>SUM(I182:I185)</f>
        <v>60</v>
      </c>
      <c r="J178" s="42">
        <f>SUM(J182:J185)</f>
        <v>0</v>
      </c>
      <c r="K178" s="42">
        <f t="shared" si="58"/>
        <v>3.192628571428572</v>
      </c>
      <c r="L178" s="59"/>
      <c r="M178" s="42">
        <f t="shared" si="59"/>
        <v>3.192628571428572</v>
      </c>
    </row>
    <row r="179" spans="1:13" s="52" customFormat="1" ht="18" customHeight="1">
      <c r="A179" s="28" t="s">
        <v>383</v>
      </c>
      <c r="B179" s="62"/>
      <c r="C179" s="42">
        <f>C180</f>
        <v>5000</v>
      </c>
      <c r="D179" s="42">
        <f>D180</f>
        <v>0</v>
      </c>
      <c r="E179" s="42">
        <f t="shared" si="56"/>
        <v>5000</v>
      </c>
      <c r="F179" s="42">
        <f>F180</f>
        <v>0</v>
      </c>
      <c r="G179" s="42">
        <f>G180</f>
        <v>0</v>
      </c>
      <c r="H179" s="42">
        <f t="shared" si="57"/>
        <v>0</v>
      </c>
      <c r="I179" s="42">
        <f>I180</f>
        <v>0</v>
      </c>
      <c r="J179" s="42">
        <f>J180</f>
        <v>0</v>
      </c>
      <c r="K179" s="42">
        <f t="shared" si="58"/>
        <v>0</v>
      </c>
      <c r="L179" s="59"/>
      <c r="M179" s="42">
        <f t="shared" si="59"/>
        <v>0</v>
      </c>
    </row>
    <row r="180" spans="1:14" s="52" customFormat="1" ht="18" customHeight="1">
      <c r="A180" s="67" t="s">
        <v>83</v>
      </c>
      <c r="B180" s="48" t="s">
        <v>84</v>
      </c>
      <c r="C180" s="44">
        <v>5000</v>
      </c>
      <c r="D180" s="44"/>
      <c r="E180" s="44">
        <f aca="true" t="shared" si="60" ref="E180:E185">SUM(C180:D180)</f>
        <v>5000</v>
      </c>
      <c r="F180" s="44"/>
      <c r="G180" s="44"/>
      <c r="H180" s="44">
        <f aca="true" t="shared" si="61" ref="H180:H185">SUM(F180:G180)</f>
        <v>0</v>
      </c>
      <c r="I180" s="44"/>
      <c r="J180" s="44"/>
      <c r="K180" s="44">
        <f t="shared" si="58"/>
        <v>0</v>
      </c>
      <c r="L180" s="23"/>
      <c r="M180" s="44">
        <f t="shared" si="59"/>
        <v>0</v>
      </c>
      <c r="N180" s="5"/>
    </row>
    <row r="181" spans="1:14" s="52" customFormat="1" ht="18" customHeight="1">
      <c r="A181" s="53" t="s">
        <v>26</v>
      </c>
      <c r="B181" s="48" t="s">
        <v>27</v>
      </c>
      <c r="C181" s="44">
        <v>11000</v>
      </c>
      <c r="D181" s="44"/>
      <c r="E181" s="44">
        <f t="shared" si="60"/>
        <v>11000</v>
      </c>
      <c r="F181" s="44"/>
      <c r="G181" s="44"/>
      <c r="H181" s="44">
        <f t="shared" si="61"/>
        <v>0</v>
      </c>
      <c r="I181" s="44"/>
      <c r="J181" s="44"/>
      <c r="K181" s="44">
        <f t="shared" si="58"/>
        <v>0</v>
      </c>
      <c r="L181" s="23"/>
      <c r="M181" s="44">
        <f t="shared" si="59"/>
        <v>0</v>
      </c>
      <c r="N181" s="5"/>
    </row>
    <row r="182" spans="1:14" s="52" customFormat="1" ht="18" customHeight="1">
      <c r="A182" s="53" t="s">
        <v>37</v>
      </c>
      <c r="B182" s="48" t="s">
        <v>38</v>
      </c>
      <c r="C182" s="44">
        <v>32000</v>
      </c>
      <c r="D182" s="44"/>
      <c r="E182" s="44">
        <f t="shared" si="60"/>
        <v>32000</v>
      </c>
      <c r="F182" s="44">
        <v>1660.34</v>
      </c>
      <c r="G182" s="44"/>
      <c r="H182" s="44">
        <f t="shared" si="61"/>
        <v>1660.34</v>
      </c>
      <c r="I182" s="44"/>
      <c r="J182" s="44"/>
      <c r="K182" s="44">
        <f t="shared" si="58"/>
        <v>5.1885625</v>
      </c>
      <c r="L182" s="23"/>
      <c r="M182" s="44">
        <f t="shared" si="59"/>
        <v>5.1885625</v>
      </c>
      <c r="N182" s="5"/>
    </row>
    <row r="183" spans="1:14" s="52" customFormat="1" ht="18" customHeight="1">
      <c r="A183" s="63" t="s">
        <v>28</v>
      </c>
      <c r="B183" s="48" t="s">
        <v>29</v>
      </c>
      <c r="C183" s="44">
        <v>32500</v>
      </c>
      <c r="D183" s="44"/>
      <c r="E183" s="44">
        <f t="shared" si="60"/>
        <v>32500</v>
      </c>
      <c r="F183" s="44">
        <v>574.5</v>
      </c>
      <c r="G183" s="44"/>
      <c r="H183" s="44">
        <f t="shared" si="61"/>
        <v>574.5</v>
      </c>
      <c r="I183" s="44">
        <v>60</v>
      </c>
      <c r="J183" s="44"/>
      <c r="K183" s="44">
        <f t="shared" si="58"/>
        <v>1.7676923076923077</v>
      </c>
      <c r="L183" s="23"/>
      <c r="M183" s="44">
        <f t="shared" si="59"/>
        <v>1.7676923076923077</v>
      </c>
      <c r="N183" s="5"/>
    </row>
    <row r="184" spans="1:14" s="52" customFormat="1" ht="18" customHeight="1">
      <c r="A184" s="56" t="s">
        <v>452</v>
      </c>
      <c r="B184" s="48" t="s">
        <v>339</v>
      </c>
      <c r="C184" s="44">
        <v>3500</v>
      </c>
      <c r="D184" s="44"/>
      <c r="E184" s="44">
        <f t="shared" si="60"/>
        <v>3500</v>
      </c>
      <c r="F184" s="44"/>
      <c r="G184" s="44"/>
      <c r="H184" s="44">
        <f t="shared" si="61"/>
        <v>0</v>
      </c>
      <c r="I184" s="44"/>
      <c r="J184" s="44"/>
      <c r="K184" s="44">
        <f t="shared" si="58"/>
        <v>0</v>
      </c>
      <c r="L184" s="23"/>
      <c r="M184" s="44">
        <f t="shared" si="59"/>
        <v>0</v>
      </c>
      <c r="N184" s="5"/>
    </row>
    <row r="185" spans="1:14" s="52" customFormat="1" ht="18" customHeight="1">
      <c r="A185" s="56" t="s">
        <v>75</v>
      </c>
      <c r="B185" s="48" t="s">
        <v>76</v>
      </c>
      <c r="C185" s="44">
        <v>2000</v>
      </c>
      <c r="D185" s="44"/>
      <c r="E185" s="44">
        <f t="shared" si="60"/>
        <v>2000</v>
      </c>
      <c r="F185" s="44"/>
      <c r="G185" s="44"/>
      <c r="H185" s="44">
        <f t="shared" si="61"/>
        <v>0</v>
      </c>
      <c r="I185" s="44"/>
      <c r="J185" s="44"/>
      <c r="K185" s="44">
        <f t="shared" si="58"/>
        <v>0</v>
      </c>
      <c r="L185" s="23"/>
      <c r="M185" s="44">
        <f t="shared" si="59"/>
        <v>0</v>
      </c>
      <c r="N185" s="5"/>
    </row>
    <row r="186" spans="1:13" ht="15.75" customHeight="1">
      <c r="A186" s="56"/>
      <c r="B186" s="48"/>
      <c r="C186" s="51"/>
      <c r="D186" s="51"/>
      <c r="E186" s="51"/>
      <c r="F186" s="51"/>
      <c r="G186" s="51"/>
      <c r="H186" s="51"/>
      <c r="I186" s="51"/>
      <c r="J186" s="51"/>
      <c r="K186" s="51"/>
      <c r="L186" s="23"/>
      <c r="M186" s="51"/>
    </row>
    <row r="187" spans="1:13" s="52" customFormat="1" ht="20.25" customHeight="1">
      <c r="A187" s="65" t="s">
        <v>59</v>
      </c>
      <c r="B187" s="62">
        <v>63095</v>
      </c>
      <c r="C187" s="42">
        <f aca="true" t="shared" si="62" ref="C187:D189">C188</f>
        <v>25012</v>
      </c>
      <c r="D187" s="42">
        <f t="shared" si="62"/>
        <v>0</v>
      </c>
      <c r="E187" s="42">
        <f aca="true" t="shared" si="63" ref="E187:E193">SUM(C187:D187)</f>
        <v>25012</v>
      </c>
      <c r="F187" s="42">
        <f aca="true" t="shared" si="64" ref="F187:G189">F188</f>
        <v>1450.15</v>
      </c>
      <c r="G187" s="42">
        <f t="shared" si="64"/>
        <v>0</v>
      </c>
      <c r="H187" s="42">
        <f>SUM(F187:G187)</f>
        <v>1450.15</v>
      </c>
      <c r="I187" s="42">
        <f aca="true" t="shared" si="65" ref="I187:J189">I188</f>
        <v>0</v>
      </c>
      <c r="J187" s="42">
        <f t="shared" si="65"/>
        <v>0</v>
      </c>
      <c r="K187" s="42">
        <f aca="true" t="shared" si="66" ref="K187:K193">F187/C187*100</f>
        <v>5.797817047817048</v>
      </c>
      <c r="L187" s="59">
        <v>0</v>
      </c>
      <c r="M187" s="42">
        <f aca="true" t="shared" si="67" ref="M187:M193">H187/E187*100</f>
        <v>5.797817047817048</v>
      </c>
    </row>
    <row r="188" spans="1:13" s="52" customFormat="1" ht="18" customHeight="1">
      <c r="A188" s="20" t="s">
        <v>378</v>
      </c>
      <c r="B188" s="62"/>
      <c r="C188" s="42">
        <f t="shared" si="62"/>
        <v>25012</v>
      </c>
      <c r="D188" s="42">
        <f t="shared" si="62"/>
        <v>0</v>
      </c>
      <c r="E188" s="42">
        <f t="shared" si="63"/>
        <v>25012</v>
      </c>
      <c r="F188" s="42">
        <f t="shared" si="64"/>
        <v>1450.15</v>
      </c>
      <c r="G188" s="42">
        <f t="shared" si="64"/>
        <v>0</v>
      </c>
      <c r="H188" s="42">
        <f>SUM(F188:G188)</f>
        <v>1450.15</v>
      </c>
      <c r="I188" s="42">
        <f t="shared" si="65"/>
        <v>0</v>
      </c>
      <c r="J188" s="42">
        <f t="shared" si="65"/>
        <v>0</v>
      </c>
      <c r="K188" s="42">
        <f t="shared" si="66"/>
        <v>5.797817047817048</v>
      </c>
      <c r="L188" s="59"/>
      <c r="M188" s="42">
        <f t="shared" si="67"/>
        <v>5.797817047817048</v>
      </c>
    </row>
    <row r="189" spans="1:13" s="52" customFormat="1" ht="18" customHeight="1">
      <c r="A189" s="21" t="s">
        <v>379</v>
      </c>
      <c r="B189" s="62"/>
      <c r="C189" s="44">
        <f t="shared" si="62"/>
        <v>25012</v>
      </c>
      <c r="D189" s="44">
        <f t="shared" si="62"/>
        <v>0</v>
      </c>
      <c r="E189" s="44">
        <f t="shared" si="63"/>
        <v>25012</v>
      </c>
      <c r="F189" s="44">
        <f>F190</f>
        <v>1450.15</v>
      </c>
      <c r="G189" s="44">
        <f t="shared" si="64"/>
        <v>0</v>
      </c>
      <c r="H189" s="44">
        <f>SUM(F189:G189)</f>
        <v>1450.15</v>
      </c>
      <c r="I189" s="44">
        <f t="shared" si="65"/>
        <v>0</v>
      </c>
      <c r="J189" s="44">
        <f t="shared" si="65"/>
        <v>0</v>
      </c>
      <c r="K189" s="44">
        <f t="shared" si="66"/>
        <v>5.797817047817048</v>
      </c>
      <c r="L189" s="23"/>
      <c r="M189" s="44">
        <f t="shared" si="67"/>
        <v>5.797817047817048</v>
      </c>
    </row>
    <row r="190" spans="1:13" s="31" customFormat="1" ht="18" customHeight="1">
      <c r="A190" s="25" t="s">
        <v>381</v>
      </c>
      <c r="B190" s="29"/>
      <c r="C190" s="39">
        <f>SUM(C191:C193)</f>
        <v>25012</v>
      </c>
      <c r="D190" s="39">
        <f>SUM(D191:D193)</f>
        <v>0</v>
      </c>
      <c r="E190" s="39">
        <f t="shared" si="63"/>
        <v>25012</v>
      </c>
      <c r="F190" s="39">
        <f>SUM(F191:F193)</f>
        <v>1450.15</v>
      </c>
      <c r="G190" s="39">
        <f>SUM(G191:G193)</f>
        <v>0</v>
      </c>
      <c r="H190" s="39">
        <f>SUM(F190:G190)</f>
        <v>1450.15</v>
      </c>
      <c r="I190" s="39">
        <f>SUM(I191:I193)</f>
        <v>0</v>
      </c>
      <c r="J190" s="39">
        <f>SUM(J191:J193)</f>
        <v>0</v>
      </c>
      <c r="K190" s="39">
        <f t="shared" si="66"/>
        <v>5.797817047817048</v>
      </c>
      <c r="L190" s="23"/>
      <c r="M190" s="30">
        <f t="shared" si="67"/>
        <v>5.797817047817048</v>
      </c>
    </row>
    <row r="191" spans="1:13" ht="18" customHeight="1">
      <c r="A191" s="53" t="s">
        <v>37</v>
      </c>
      <c r="B191" s="48" t="s">
        <v>38</v>
      </c>
      <c r="C191" s="44">
        <v>400</v>
      </c>
      <c r="D191" s="44"/>
      <c r="E191" s="44">
        <f t="shared" si="63"/>
        <v>400</v>
      </c>
      <c r="F191" s="51"/>
      <c r="G191" s="51"/>
      <c r="H191" s="51">
        <f>F191+G191</f>
        <v>0</v>
      </c>
      <c r="I191" s="51"/>
      <c r="J191" s="51"/>
      <c r="K191" s="51">
        <f t="shared" si="66"/>
        <v>0</v>
      </c>
      <c r="L191" s="23"/>
      <c r="M191" s="51">
        <f t="shared" si="67"/>
        <v>0</v>
      </c>
    </row>
    <row r="192" spans="1:13" ht="18" customHeight="1">
      <c r="A192" s="63" t="s">
        <v>28</v>
      </c>
      <c r="B192" s="48" t="s">
        <v>29</v>
      </c>
      <c r="C192" s="44">
        <v>24012</v>
      </c>
      <c r="D192" s="44"/>
      <c r="E192" s="44">
        <f t="shared" si="63"/>
        <v>24012</v>
      </c>
      <c r="F192" s="51">
        <v>1450.15</v>
      </c>
      <c r="G192" s="51"/>
      <c r="H192" s="51">
        <f>F192+G192</f>
        <v>1450.15</v>
      </c>
      <c r="I192" s="51"/>
      <c r="J192" s="51"/>
      <c r="K192" s="51">
        <f t="shared" si="66"/>
        <v>6.039272030651341</v>
      </c>
      <c r="L192" s="23"/>
      <c r="M192" s="51">
        <f t="shared" si="67"/>
        <v>6.039272030651341</v>
      </c>
    </row>
    <row r="193" spans="1:13" ht="18" customHeight="1">
      <c r="A193" s="56" t="s">
        <v>265</v>
      </c>
      <c r="B193" s="48" t="s">
        <v>67</v>
      </c>
      <c r="C193" s="44">
        <v>600</v>
      </c>
      <c r="D193" s="44"/>
      <c r="E193" s="44">
        <f t="shared" si="63"/>
        <v>600</v>
      </c>
      <c r="F193" s="51"/>
      <c r="G193" s="51"/>
      <c r="H193" s="51">
        <f>F193+G193</f>
        <v>0</v>
      </c>
      <c r="I193" s="51"/>
      <c r="J193" s="51"/>
      <c r="K193" s="51">
        <f t="shared" si="66"/>
        <v>0</v>
      </c>
      <c r="L193" s="23"/>
      <c r="M193" s="51">
        <f t="shared" si="67"/>
        <v>0</v>
      </c>
    </row>
    <row r="194" spans="1:13" ht="15" customHeight="1">
      <c r="A194" s="48"/>
      <c r="B194" s="57"/>
      <c r="C194" s="51"/>
      <c r="D194" s="51"/>
      <c r="E194" s="51"/>
      <c r="F194" s="51"/>
      <c r="G194" s="51"/>
      <c r="H194" s="51"/>
      <c r="J194" s="51"/>
      <c r="K194" s="57"/>
      <c r="L194" s="23"/>
      <c r="M194" s="51"/>
    </row>
    <row r="195" spans="1:13" ht="18" customHeight="1">
      <c r="A195" s="41" t="s">
        <v>62</v>
      </c>
      <c r="B195" s="14" t="s">
        <v>63</v>
      </c>
      <c r="C195" s="42">
        <f>C196+C201</f>
        <v>10636800</v>
      </c>
      <c r="D195" s="42">
        <f>D196+D201</f>
        <v>0</v>
      </c>
      <c r="E195" s="42">
        <f aca="true" t="shared" si="68" ref="E195:E202">SUM(C195:D195)</f>
        <v>10636800</v>
      </c>
      <c r="F195" s="42">
        <f>F196+F201</f>
        <v>2750448.5599999996</v>
      </c>
      <c r="G195" s="42">
        <f>G196+G201</f>
        <v>0</v>
      </c>
      <c r="H195" s="42">
        <f aca="true" t="shared" si="69" ref="H195:H202">SUM(F195:G195)</f>
        <v>2750448.5599999996</v>
      </c>
      <c r="I195" s="42">
        <f>I196+I201</f>
        <v>108494.25</v>
      </c>
      <c r="J195" s="42">
        <f>J219+J204+J231</f>
        <v>0</v>
      </c>
      <c r="K195" s="42">
        <f aca="true" t="shared" si="70" ref="K195:K202">F195/C195*100</f>
        <v>25.857857250300835</v>
      </c>
      <c r="L195" s="42">
        <v>0</v>
      </c>
      <c r="M195" s="42">
        <f>H195/E195*100</f>
        <v>25.857857250300835</v>
      </c>
    </row>
    <row r="196" spans="1:13" ht="18" customHeight="1">
      <c r="A196" s="20" t="s">
        <v>378</v>
      </c>
      <c r="B196" s="14"/>
      <c r="C196" s="42">
        <f>C197+C200</f>
        <v>8559800</v>
      </c>
      <c r="D196" s="42">
        <f>D197+D200</f>
        <v>0</v>
      </c>
      <c r="E196" s="42">
        <f t="shared" si="68"/>
        <v>8559800</v>
      </c>
      <c r="F196" s="42">
        <f>F197+F200</f>
        <v>2303261.9899999998</v>
      </c>
      <c r="G196" s="42">
        <f>G197+G200</f>
        <v>0</v>
      </c>
      <c r="H196" s="42">
        <f t="shared" si="69"/>
        <v>2303261.9899999998</v>
      </c>
      <c r="I196" s="42">
        <f>I197+I200</f>
        <v>108494.25</v>
      </c>
      <c r="J196" s="42">
        <f>J197+J200</f>
        <v>0</v>
      </c>
      <c r="K196" s="42">
        <f t="shared" si="70"/>
        <v>26.907894927451576</v>
      </c>
      <c r="L196" s="42">
        <v>0</v>
      </c>
      <c r="M196" s="42">
        <f aca="true" t="shared" si="71" ref="M196:M202">H196/E196*100</f>
        <v>26.907894927451576</v>
      </c>
    </row>
    <row r="197" spans="1:13" ht="18" customHeight="1">
      <c r="A197" s="21" t="s">
        <v>379</v>
      </c>
      <c r="B197" s="60"/>
      <c r="C197" s="44">
        <f>C199+C198</f>
        <v>8484800</v>
      </c>
      <c r="D197" s="44">
        <f>D199+D198</f>
        <v>0</v>
      </c>
      <c r="E197" s="44">
        <f t="shared" si="68"/>
        <v>8484800</v>
      </c>
      <c r="F197" s="44">
        <f>F199+F198</f>
        <v>2264928.9899999998</v>
      </c>
      <c r="G197" s="44">
        <f>G199+G198</f>
        <v>0</v>
      </c>
      <c r="H197" s="44">
        <f t="shared" si="69"/>
        <v>2264928.9899999998</v>
      </c>
      <c r="I197" s="44">
        <f>I199+I198</f>
        <v>108494.25</v>
      </c>
      <c r="J197" s="44">
        <f>J199+J198</f>
        <v>0</v>
      </c>
      <c r="K197" s="44">
        <f t="shared" si="70"/>
        <v>26.693958490477087</v>
      </c>
      <c r="L197" s="44">
        <v>0</v>
      </c>
      <c r="M197" s="44">
        <f t="shared" si="71"/>
        <v>26.693958490477087</v>
      </c>
    </row>
    <row r="198" spans="1:13" ht="18" customHeight="1">
      <c r="A198" s="21" t="str">
        <f>A207</f>
        <v>a) wynagrodzenia i składki od nich naliczane</v>
      </c>
      <c r="B198" s="60"/>
      <c r="C198" s="44">
        <f>C207</f>
        <v>15000</v>
      </c>
      <c r="D198" s="44">
        <f>D207</f>
        <v>0</v>
      </c>
      <c r="E198" s="44">
        <f t="shared" si="68"/>
        <v>15000</v>
      </c>
      <c r="F198" s="44">
        <f>F207</f>
        <v>0</v>
      </c>
      <c r="G198" s="44">
        <f>G207</f>
        <v>0</v>
      </c>
      <c r="H198" s="44">
        <f t="shared" si="69"/>
        <v>0</v>
      </c>
      <c r="I198" s="44">
        <f>I207</f>
        <v>0</v>
      </c>
      <c r="J198" s="44">
        <f>J207</f>
        <v>0</v>
      </c>
      <c r="K198" s="44">
        <f t="shared" si="70"/>
        <v>0</v>
      </c>
      <c r="L198" s="44">
        <v>0</v>
      </c>
      <c r="M198" s="44">
        <f>H198/E198*100</f>
        <v>0</v>
      </c>
    </row>
    <row r="199" spans="1:13" ht="18" customHeight="1">
      <c r="A199" s="25" t="s">
        <v>381</v>
      </c>
      <c r="B199" s="60"/>
      <c r="C199" s="44">
        <f>C208+C222+C234</f>
        <v>8469800</v>
      </c>
      <c r="D199" s="44">
        <f>D208+D222+D234</f>
        <v>0</v>
      </c>
      <c r="E199" s="44">
        <f t="shared" si="68"/>
        <v>8469800</v>
      </c>
      <c r="F199" s="44">
        <f>F208+F222+F234</f>
        <v>2264928.9899999998</v>
      </c>
      <c r="G199" s="44">
        <f>G208+G222+G234</f>
        <v>0</v>
      </c>
      <c r="H199" s="44">
        <f t="shared" si="69"/>
        <v>2264928.9899999998</v>
      </c>
      <c r="I199" s="44">
        <f>I208+I222+I234</f>
        <v>108494.25</v>
      </c>
      <c r="J199" s="44">
        <f>J208+J222+J234</f>
        <v>0</v>
      </c>
      <c r="K199" s="44">
        <f t="shared" si="70"/>
        <v>26.741233441167438</v>
      </c>
      <c r="L199" s="44">
        <v>0</v>
      </c>
      <c r="M199" s="44">
        <f t="shared" si="71"/>
        <v>26.741233441167438</v>
      </c>
    </row>
    <row r="200" spans="1:13" ht="18" customHeight="1">
      <c r="A200" s="25" t="s">
        <v>383</v>
      </c>
      <c r="B200" s="60"/>
      <c r="C200" s="44">
        <f>C235</f>
        <v>75000</v>
      </c>
      <c r="D200" s="44">
        <f>D235</f>
        <v>0</v>
      </c>
      <c r="E200" s="44">
        <f t="shared" si="68"/>
        <v>75000</v>
      </c>
      <c r="F200" s="44">
        <f>F235</f>
        <v>38333</v>
      </c>
      <c r="G200" s="44">
        <f>G235</f>
        <v>0</v>
      </c>
      <c r="H200" s="44">
        <f t="shared" si="69"/>
        <v>38333</v>
      </c>
      <c r="I200" s="44">
        <f>I235</f>
        <v>0</v>
      </c>
      <c r="J200" s="44">
        <f>J235</f>
        <v>0</v>
      </c>
      <c r="K200" s="44">
        <f t="shared" si="70"/>
        <v>51.110666666666674</v>
      </c>
      <c r="L200" s="44">
        <v>0</v>
      </c>
      <c r="M200" s="44">
        <f t="shared" si="71"/>
        <v>51.110666666666674</v>
      </c>
    </row>
    <row r="201" spans="1:13" ht="18" customHeight="1">
      <c r="A201" s="61" t="s">
        <v>387</v>
      </c>
      <c r="B201" s="14"/>
      <c r="C201" s="42">
        <f>C202</f>
        <v>2077000</v>
      </c>
      <c r="D201" s="42">
        <f>D202</f>
        <v>0</v>
      </c>
      <c r="E201" s="42">
        <f t="shared" si="68"/>
        <v>2077000</v>
      </c>
      <c r="F201" s="42">
        <f>F202</f>
        <v>447186.57</v>
      </c>
      <c r="G201" s="42">
        <f>G202</f>
        <v>0</v>
      </c>
      <c r="H201" s="42">
        <f t="shared" si="69"/>
        <v>447186.57</v>
      </c>
      <c r="I201" s="42">
        <f>I202</f>
        <v>0</v>
      </c>
      <c r="J201" s="42">
        <f>J202</f>
        <v>0</v>
      </c>
      <c r="K201" s="42">
        <f t="shared" si="70"/>
        <v>21.53040779971112</v>
      </c>
      <c r="L201" s="42">
        <v>0</v>
      </c>
      <c r="M201" s="42">
        <f t="shared" si="71"/>
        <v>21.53040779971112</v>
      </c>
    </row>
    <row r="202" spans="1:13" s="31" customFormat="1" ht="18" customHeight="1">
      <c r="A202" s="28" t="s">
        <v>388</v>
      </c>
      <c r="B202" s="29"/>
      <c r="C202" s="30">
        <f>C210+C237+C223</f>
        <v>2077000</v>
      </c>
      <c r="D202" s="30">
        <f>D210+D237+D223</f>
        <v>0</v>
      </c>
      <c r="E202" s="30">
        <f t="shared" si="68"/>
        <v>2077000</v>
      </c>
      <c r="F202" s="30">
        <f>F210+F237+F223</f>
        <v>447186.57</v>
      </c>
      <c r="G202" s="30">
        <f>G210+G237+G223</f>
        <v>0</v>
      </c>
      <c r="H202" s="30">
        <f t="shared" si="69"/>
        <v>447186.57</v>
      </c>
      <c r="I202" s="30">
        <f>I210+I237+I223</f>
        <v>0</v>
      </c>
      <c r="J202" s="30">
        <f>J210+J237+J223</f>
        <v>0</v>
      </c>
      <c r="K202" s="30">
        <f t="shared" si="70"/>
        <v>21.53040779971112</v>
      </c>
      <c r="L202" s="44">
        <v>0</v>
      </c>
      <c r="M202" s="42">
        <f t="shared" si="71"/>
        <v>21.53040779971112</v>
      </c>
    </row>
    <row r="203" spans="1:13" ht="18" customHeight="1">
      <c r="A203" s="68"/>
      <c r="B203" s="41"/>
      <c r="C203" s="42"/>
      <c r="D203" s="42"/>
      <c r="E203" s="42"/>
      <c r="F203" s="42"/>
      <c r="G203" s="42"/>
      <c r="H203" s="42"/>
      <c r="I203" s="42"/>
      <c r="J203" s="42"/>
      <c r="K203" s="41"/>
      <c r="L203" s="23"/>
      <c r="M203" s="42"/>
    </row>
    <row r="204" spans="1:13" s="52" customFormat="1" ht="18" customHeight="1">
      <c r="A204" s="41" t="s">
        <v>64</v>
      </c>
      <c r="B204" s="62">
        <v>70005</v>
      </c>
      <c r="C204" s="42">
        <f>C205+C209</f>
        <v>2203500</v>
      </c>
      <c r="D204" s="42">
        <f>D205+D209</f>
        <v>0</v>
      </c>
      <c r="E204" s="42">
        <f>SUM(C204:D204)</f>
        <v>2203500</v>
      </c>
      <c r="F204" s="42">
        <f>F205+F209</f>
        <v>695284.29</v>
      </c>
      <c r="G204" s="42">
        <f>G205+G209</f>
        <v>0</v>
      </c>
      <c r="H204" s="42">
        <f aca="true" t="shared" si="72" ref="H204:H211">SUM(F204:G204)</f>
        <v>695284.29</v>
      </c>
      <c r="I204" s="42">
        <f>I205+I209</f>
        <v>6291.6</v>
      </c>
      <c r="J204" s="42">
        <f>J205+J209</f>
        <v>0</v>
      </c>
      <c r="K204" s="42">
        <f aca="true" t="shared" si="73" ref="K204:K211">F204/C204*100</f>
        <v>31.553632402995234</v>
      </c>
      <c r="L204" s="42">
        <v>0</v>
      </c>
      <c r="M204" s="42">
        <f>H204/E204*100</f>
        <v>31.553632402995234</v>
      </c>
    </row>
    <row r="205" spans="1:13" s="52" customFormat="1" ht="18" customHeight="1">
      <c r="A205" s="20" t="s">
        <v>378</v>
      </c>
      <c r="B205" s="62"/>
      <c r="C205" s="42">
        <f>C206</f>
        <v>1103500</v>
      </c>
      <c r="D205" s="42">
        <f>D206+D207</f>
        <v>0</v>
      </c>
      <c r="E205" s="42">
        <f aca="true" t="shared" si="74" ref="E205:E217">SUM(C205:D205)</f>
        <v>1103500</v>
      </c>
      <c r="F205" s="42">
        <f>F206</f>
        <v>248097.72</v>
      </c>
      <c r="G205" s="42">
        <f>G206+G207</f>
        <v>0</v>
      </c>
      <c r="H205" s="42">
        <f t="shared" si="72"/>
        <v>248097.72</v>
      </c>
      <c r="I205" s="42">
        <f>I206</f>
        <v>6291.6</v>
      </c>
      <c r="J205" s="42">
        <f>J206+J207</f>
        <v>0</v>
      </c>
      <c r="K205" s="42">
        <f t="shared" si="73"/>
        <v>22.482801993656548</v>
      </c>
      <c r="L205" s="42"/>
      <c r="M205" s="42">
        <f aca="true" t="shared" si="75" ref="M205:M211">H205/E205*100</f>
        <v>22.482801993656548</v>
      </c>
    </row>
    <row r="206" spans="1:15" s="52" customFormat="1" ht="18" customHeight="1">
      <c r="A206" s="21" t="s">
        <v>379</v>
      </c>
      <c r="B206" s="62"/>
      <c r="C206" s="44">
        <f>C208+C207</f>
        <v>1103500</v>
      </c>
      <c r="D206" s="44">
        <f>D208+D207</f>
        <v>0</v>
      </c>
      <c r="E206" s="44">
        <f t="shared" si="74"/>
        <v>1103500</v>
      </c>
      <c r="F206" s="44">
        <f>F208+F207</f>
        <v>248097.72</v>
      </c>
      <c r="G206" s="44">
        <f>G208+G207</f>
        <v>0</v>
      </c>
      <c r="H206" s="44">
        <f t="shared" si="72"/>
        <v>248097.72</v>
      </c>
      <c r="I206" s="44">
        <f>I208+I207</f>
        <v>6291.6</v>
      </c>
      <c r="J206" s="44">
        <f>J208+J207</f>
        <v>0</v>
      </c>
      <c r="K206" s="51">
        <f t="shared" si="73"/>
        <v>22.482801993656548</v>
      </c>
      <c r="L206" s="44"/>
      <c r="M206" s="30">
        <f t="shared" si="75"/>
        <v>22.482801993656548</v>
      </c>
      <c r="N206" s="5"/>
      <c r="O206" s="5"/>
    </row>
    <row r="207" spans="1:15" s="52" customFormat="1" ht="18" customHeight="1">
      <c r="A207" s="28" t="s">
        <v>380</v>
      </c>
      <c r="B207" s="62"/>
      <c r="C207" s="44">
        <f>C211</f>
        <v>15000</v>
      </c>
      <c r="D207" s="44">
        <f>D211</f>
        <v>0</v>
      </c>
      <c r="E207" s="44">
        <f t="shared" si="74"/>
        <v>15000</v>
      </c>
      <c r="F207" s="44">
        <f>F211</f>
        <v>0</v>
      </c>
      <c r="G207" s="44">
        <f>G211</f>
        <v>0</v>
      </c>
      <c r="H207" s="44">
        <f t="shared" si="72"/>
        <v>0</v>
      </c>
      <c r="I207" s="44">
        <f>I211</f>
        <v>0</v>
      </c>
      <c r="J207" s="44">
        <f>J211</f>
        <v>0</v>
      </c>
      <c r="K207" s="51">
        <f t="shared" si="73"/>
        <v>0</v>
      </c>
      <c r="L207" s="44"/>
      <c r="M207" s="30">
        <f t="shared" si="75"/>
        <v>0</v>
      </c>
      <c r="N207" s="5"/>
      <c r="O207" s="5"/>
    </row>
    <row r="208" spans="1:13" s="31" customFormat="1" ht="18" customHeight="1">
      <c r="A208" s="25" t="s">
        <v>381</v>
      </c>
      <c r="B208" s="29"/>
      <c r="C208" s="39">
        <f>SUM(C212:C215)</f>
        <v>1088500</v>
      </c>
      <c r="D208" s="39">
        <f>SUM(D212:D215)</f>
        <v>0</v>
      </c>
      <c r="E208" s="44">
        <f t="shared" si="74"/>
        <v>1088500</v>
      </c>
      <c r="F208" s="39">
        <f>SUM(F212:F215)</f>
        <v>248097.72</v>
      </c>
      <c r="G208" s="39">
        <f>SUM(G212:G215)</f>
        <v>0</v>
      </c>
      <c r="H208" s="44">
        <f t="shared" si="72"/>
        <v>248097.72</v>
      </c>
      <c r="I208" s="39">
        <f>SUM(I212:I215)</f>
        <v>6291.6</v>
      </c>
      <c r="J208" s="39">
        <f>SUM(J212:J215)</f>
        <v>0</v>
      </c>
      <c r="K208" s="51">
        <f t="shared" si="73"/>
        <v>22.79262471290767</v>
      </c>
      <c r="L208" s="44"/>
      <c r="M208" s="30">
        <f t="shared" si="75"/>
        <v>22.79262471290767</v>
      </c>
    </row>
    <row r="209" spans="1:13" s="31" customFormat="1" ht="18" customHeight="1">
      <c r="A209" s="61" t="s">
        <v>387</v>
      </c>
      <c r="B209" s="29"/>
      <c r="C209" s="49">
        <f>C210</f>
        <v>1100000</v>
      </c>
      <c r="D209" s="49">
        <f>D210</f>
        <v>0</v>
      </c>
      <c r="E209" s="55">
        <f t="shared" si="74"/>
        <v>1100000</v>
      </c>
      <c r="F209" s="49">
        <f>F210</f>
        <v>447186.57</v>
      </c>
      <c r="G209" s="49">
        <f>G210</f>
        <v>0</v>
      </c>
      <c r="H209" s="55">
        <f t="shared" si="72"/>
        <v>447186.57</v>
      </c>
      <c r="I209" s="49">
        <f>I210</f>
        <v>0</v>
      </c>
      <c r="J209" s="49">
        <f>J210</f>
        <v>0</v>
      </c>
      <c r="K209" s="51">
        <f t="shared" si="73"/>
        <v>40.653324545454545</v>
      </c>
      <c r="L209" s="55"/>
      <c r="M209" s="30">
        <f t="shared" si="75"/>
        <v>40.653324545454545</v>
      </c>
    </row>
    <row r="210" spans="1:13" s="31" customFormat="1" ht="18" customHeight="1">
      <c r="A210" s="28" t="s">
        <v>388</v>
      </c>
      <c r="B210" s="29"/>
      <c r="C210" s="39">
        <f>SUM(C216:C217)</f>
        <v>1100000</v>
      </c>
      <c r="D210" s="39">
        <f>SUM(D216:D217)</f>
        <v>0</v>
      </c>
      <c r="E210" s="44">
        <f t="shared" si="74"/>
        <v>1100000</v>
      </c>
      <c r="F210" s="39">
        <f>SUM(F216:F217)</f>
        <v>447186.57</v>
      </c>
      <c r="G210" s="39">
        <f>SUM(G216:G217)</f>
        <v>0</v>
      </c>
      <c r="H210" s="44">
        <f t="shared" si="72"/>
        <v>447186.57</v>
      </c>
      <c r="I210" s="39">
        <f>SUM(I216:I217)</f>
        <v>0</v>
      </c>
      <c r="J210" s="39">
        <f>SUM(J216:J217)</f>
        <v>0</v>
      </c>
      <c r="K210" s="51">
        <f t="shared" si="73"/>
        <v>40.653324545454545</v>
      </c>
      <c r="L210" s="44"/>
      <c r="M210" s="30">
        <f t="shared" si="75"/>
        <v>40.653324545454545</v>
      </c>
    </row>
    <row r="211" spans="1:13" s="31" customFormat="1" ht="18" customHeight="1">
      <c r="A211" s="53" t="s">
        <v>26</v>
      </c>
      <c r="B211" s="48" t="s">
        <v>27</v>
      </c>
      <c r="C211" s="39">
        <v>15000</v>
      </c>
      <c r="D211" s="39"/>
      <c r="E211" s="44">
        <f t="shared" si="74"/>
        <v>15000</v>
      </c>
      <c r="F211" s="39">
        <v>0</v>
      </c>
      <c r="G211" s="39"/>
      <c r="H211" s="44">
        <f t="shared" si="72"/>
        <v>0</v>
      </c>
      <c r="I211" s="39"/>
      <c r="J211" s="39"/>
      <c r="K211" s="51">
        <f t="shared" si="73"/>
        <v>0</v>
      </c>
      <c r="L211" s="44"/>
      <c r="M211" s="30">
        <f t="shared" si="75"/>
        <v>0</v>
      </c>
    </row>
    <row r="212" spans="1:13" ht="18" customHeight="1">
      <c r="A212" s="63" t="s">
        <v>28</v>
      </c>
      <c r="B212" s="48" t="s">
        <v>29</v>
      </c>
      <c r="C212" s="51">
        <v>505000</v>
      </c>
      <c r="D212" s="51"/>
      <c r="E212" s="44">
        <f t="shared" si="74"/>
        <v>505000</v>
      </c>
      <c r="F212" s="51">
        <v>19854.43</v>
      </c>
      <c r="G212" s="51"/>
      <c r="H212" s="51">
        <f aca="true" t="shared" si="76" ref="H212:H217">F212+G212</f>
        <v>19854.43</v>
      </c>
      <c r="I212" s="51">
        <v>6291.6</v>
      </c>
      <c r="J212" s="51"/>
      <c r="K212" s="51">
        <f aca="true" t="shared" si="77" ref="K212:K217">F212/C212*100</f>
        <v>3.9315702970297033</v>
      </c>
      <c r="L212" s="44"/>
      <c r="M212" s="30">
        <f aca="true" t="shared" si="78" ref="M212:M217">H212/E212*100</f>
        <v>3.9315702970297033</v>
      </c>
    </row>
    <row r="213" spans="1:13" ht="18" customHeight="1">
      <c r="A213" s="56" t="s">
        <v>201</v>
      </c>
      <c r="B213" s="48" t="s">
        <v>202</v>
      </c>
      <c r="C213" s="51">
        <v>22000</v>
      </c>
      <c r="D213" s="51"/>
      <c r="E213" s="44">
        <f t="shared" si="74"/>
        <v>22000</v>
      </c>
      <c r="F213" s="51">
        <v>21617.29</v>
      </c>
      <c r="G213" s="51"/>
      <c r="H213" s="51">
        <f t="shared" si="76"/>
        <v>21617.29</v>
      </c>
      <c r="I213" s="51"/>
      <c r="J213" s="51"/>
      <c r="K213" s="51">
        <f t="shared" si="77"/>
        <v>98.26040909090909</v>
      </c>
      <c r="L213" s="44"/>
      <c r="M213" s="51">
        <f t="shared" si="78"/>
        <v>98.26040909090909</v>
      </c>
    </row>
    <row r="214" spans="1:13" ht="18" customHeight="1">
      <c r="A214" s="53" t="s">
        <v>278</v>
      </c>
      <c r="B214" s="48" t="s">
        <v>53</v>
      </c>
      <c r="C214" s="51">
        <v>473500</v>
      </c>
      <c r="D214" s="51"/>
      <c r="E214" s="44">
        <f t="shared" si="74"/>
        <v>473500</v>
      </c>
      <c r="F214" s="51">
        <v>197176</v>
      </c>
      <c r="G214" s="51"/>
      <c r="H214" s="51">
        <f t="shared" si="76"/>
        <v>197176</v>
      </c>
      <c r="I214" s="51"/>
      <c r="J214" s="51"/>
      <c r="K214" s="51">
        <f t="shared" si="77"/>
        <v>41.64223864836325</v>
      </c>
      <c r="L214" s="44"/>
      <c r="M214" s="51">
        <f t="shared" si="78"/>
        <v>41.64223864836325</v>
      </c>
    </row>
    <row r="215" spans="1:13" ht="18" customHeight="1">
      <c r="A215" s="53" t="s">
        <v>55</v>
      </c>
      <c r="B215" s="48" t="s">
        <v>56</v>
      </c>
      <c r="C215" s="51">
        <v>88000</v>
      </c>
      <c r="D215" s="51"/>
      <c r="E215" s="44">
        <f t="shared" si="74"/>
        <v>88000</v>
      </c>
      <c r="F215" s="51">
        <v>9450</v>
      </c>
      <c r="G215" s="51"/>
      <c r="H215" s="51">
        <f t="shared" si="76"/>
        <v>9450</v>
      </c>
      <c r="I215" s="51"/>
      <c r="J215" s="51"/>
      <c r="K215" s="51">
        <f t="shared" si="77"/>
        <v>10.738636363636363</v>
      </c>
      <c r="L215" s="44"/>
      <c r="M215" s="51">
        <f t="shared" si="78"/>
        <v>10.738636363636363</v>
      </c>
    </row>
    <row r="216" spans="1:13" ht="18" customHeight="1">
      <c r="A216" s="63" t="s">
        <v>57</v>
      </c>
      <c r="B216" s="48" t="s">
        <v>58</v>
      </c>
      <c r="C216" s="51">
        <v>100000</v>
      </c>
      <c r="D216" s="51"/>
      <c r="E216" s="44">
        <f t="shared" si="74"/>
        <v>100000</v>
      </c>
      <c r="F216" s="51"/>
      <c r="G216" s="51"/>
      <c r="H216" s="51">
        <f t="shared" si="76"/>
        <v>0</v>
      </c>
      <c r="I216" s="51"/>
      <c r="J216" s="51"/>
      <c r="K216" s="51">
        <f t="shared" si="77"/>
        <v>0</v>
      </c>
      <c r="L216" s="44"/>
      <c r="M216" s="51">
        <f t="shared" si="78"/>
        <v>0</v>
      </c>
    </row>
    <row r="217" spans="1:13" ht="18" customHeight="1">
      <c r="A217" s="63" t="s">
        <v>43</v>
      </c>
      <c r="B217" s="48" t="s">
        <v>44</v>
      </c>
      <c r="C217" s="51">
        <v>1000000</v>
      </c>
      <c r="D217" s="51"/>
      <c r="E217" s="44">
        <f t="shared" si="74"/>
        <v>1000000</v>
      </c>
      <c r="F217" s="51">
        <v>447186.57</v>
      </c>
      <c r="G217" s="51"/>
      <c r="H217" s="51">
        <f t="shared" si="76"/>
        <v>447186.57</v>
      </c>
      <c r="I217" s="51"/>
      <c r="J217" s="51"/>
      <c r="K217" s="51">
        <f t="shared" si="77"/>
        <v>44.718657</v>
      </c>
      <c r="L217" s="44"/>
      <c r="M217" s="51">
        <f t="shared" si="78"/>
        <v>44.718657</v>
      </c>
    </row>
    <row r="218" spans="1:13" ht="18.75" customHeight="1">
      <c r="A218" s="66"/>
      <c r="B218" s="48"/>
      <c r="C218" s="51"/>
      <c r="D218" s="51"/>
      <c r="E218" s="51"/>
      <c r="F218" s="51"/>
      <c r="G218" s="51"/>
      <c r="H218" s="51"/>
      <c r="I218" s="51"/>
      <c r="J218" s="51"/>
      <c r="K218" s="57"/>
      <c r="L218" s="23"/>
      <c r="M218" s="51"/>
    </row>
    <row r="219" spans="1:13" s="52" customFormat="1" ht="18" customHeight="1">
      <c r="A219" s="41" t="s">
        <v>65</v>
      </c>
      <c r="B219" s="62">
        <v>70021</v>
      </c>
      <c r="C219" s="42">
        <f>C220+C223</f>
        <v>7155000</v>
      </c>
      <c r="D219" s="42">
        <f>D220+D223</f>
        <v>0</v>
      </c>
      <c r="E219" s="42">
        <f aca="true" t="shared" si="79" ref="E219:E229">SUM(C219:D219)</f>
        <v>7155000</v>
      </c>
      <c r="F219" s="42">
        <f>F220+F223</f>
        <v>1892673.47</v>
      </c>
      <c r="G219" s="42">
        <f>G220+G223</f>
        <v>0</v>
      </c>
      <c r="H219" s="42">
        <f>SUM(F219:G219)</f>
        <v>1892673.47</v>
      </c>
      <c r="I219" s="42">
        <f>I220+I223</f>
        <v>93774</v>
      </c>
      <c r="J219" s="42">
        <f>J220+J223</f>
        <v>0</v>
      </c>
      <c r="K219" s="42">
        <f aca="true" t="shared" si="80" ref="K219:K229">F219/C219*100</f>
        <v>26.45245939902166</v>
      </c>
      <c r="L219" s="59">
        <v>0</v>
      </c>
      <c r="M219" s="42">
        <f aca="true" t="shared" si="81" ref="M219:M229">H219/E219*100</f>
        <v>26.45245939902166</v>
      </c>
    </row>
    <row r="220" spans="1:13" s="52" customFormat="1" ht="18" customHeight="1">
      <c r="A220" s="20" t="s">
        <v>378</v>
      </c>
      <c r="B220" s="62"/>
      <c r="C220" s="42">
        <f>C221</f>
        <v>7135000</v>
      </c>
      <c r="D220" s="42">
        <f>D221</f>
        <v>0</v>
      </c>
      <c r="E220" s="42">
        <f t="shared" si="79"/>
        <v>7135000</v>
      </c>
      <c r="F220" s="42">
        <f>F221</f>
        <v>1892673.47</v>
      </c>
      <c r="G220" s="42">
        <f>G221</f>
        <v>0</v>
      </c>
      <c r="H220" s="42">
        <f aca="true" t="shared" si="82" ref="H220:H229">SUM(F220:G220)</f>
        <v>1892673.47</v>
      </c>
      <c r="I220" s="42">
        <f>I221</f>
        <v>93774</v>
      </c>
      <c r="J220" s="42">
        <f>J221</f>
        <v>0</v>
      </c>
      <c r="K220" s="42">
        <f t="shared" si="80"/>
        <v>26.5266078486335</v>
      </c>
      <c r="L220" s="59"/>
      <c r="M220" s="42">
        <f t="shared" si="81"/>
        <v>26.5266078486335</v>
      </c>
    </row>
    <row r="221" spans="1:13" s="52" customFormat="1" ht="18" customHeight="1">
      <c r="A221" s="21" t="s">
        <v>379</v>
      </c>
      <c r="B221" s="62"/>
      <c r="C221" s="44">
        <f>C222</f>
        <v>7135000</v>
      </c>
      <c r="D221" s="44">
        <f>D222</f>
        <v>0</v>
      </c>
      <c r="E221" s="44">
        <f t="shared" si="79"/>
        <v>7135000</v>
      </c>
      <c r="F221" s="44">
        <f>F222</f>
        <v>1892673.47</v>
      </c>
      <c r="G221" s="44">
        <f>G222</f>
        <v>0</v>
      </c>
      <c r="H221" s="44">
        <f t="shared" si="82"/>
        <v>1892673.47</v>
      </c>
      <c r="I221" s="44">
        <f>I222</f>
        <v>93774</v>
      </c>
      <c r="J221" s="44">
        <f>J222</f>
        <v>0</v>
      </c>
      <c r="K221" s="30">
        <f t="shared" si="80"/>
        <v>26.5266078486335</v>
      </c>
      <c r="L221" s="23"/>
      <c r="M221" s="30">
        <f t="shared" si="81"/>
        <v>26.5266078486335</v>
      </c>
    </row>
    <row r="222" spans="1:13" s="31" customFormat="1" ht="18" customHeight="1">
      <c r="A222" s="25" t="s">
        <v>381</v>
      </c>
      <c r="B222" s="29"/>
      <c r="C222" s="39">
        <f>SUM(C225:C228)</f>
        <v>7135000</v>
      </c>
      <c r="D222" s="39">
        <f>SUM(D225:D228)</f>
        <v>0</v>
      </c>
      <c r="E222" s="39">
        <f t="shared" si="79"/>
        <v>7135000</v>
      </c>
      <c r="F222" s="39">
        <f>SUM(F225:F228)</f>
        <v>1892673.47</v>
      </c>
      <c r="G222" s="39">
        <f>SUM(G225:G228)</f>
        <v>0</v>
      </c>
      <c r="H222" s="44">
        <f t="shared" si="82"/>
        <v>1892673.47</v>
      </c>
      <c r="I222" s="39">
        <f>SUM(I225:I228)</f>
        <v>93774</v>
      </c>
      <c r="J222" s="39">
        <f>SUM(J225:J228)</f>
        <v>0</v>
      </c>
      <c r="K222" s="30">
        <f t="shared" si="80"/>
        <v>26.5266078486335</v>
      </c>
      <c r="L222" s="23"/>
      <c r="M222" s="30">
        <f t="shared" si="81"/>
        <v>26.5266078486335</v>
      </c>
    </row>
    <row r="223" spans="1:13" s="31" customFormat="1" ht="18" customHeight="1">
      <c r="A223" s="61" t="s">
        <v>387</v>
      </c>
      <c r="B223" s="29"/>
      <c r="C223" s="39">
        <f>C224</f>
        <v>20000</v>
      </c>
      <c r="D223" s="39">
        <f>D224</f>
        <v>0</v>
      </c>
      <c r="E223" s="39">
        <f t="shared" si="79"/>
        <v>20000</v>
      </c>
      <c r="F223" s="39">
        <f>F224</f>
        <v>0</v>
      </c>
      <c r="G223" s="39">
        <f>G224</f>
        <v>0</v>
      </c>
      <c r="H223" s="44">
        <f t="shared" si="82"/>
        <v>0</v>
      </c>
      <c r="I223" s="39">
        <f>I224</f>
        <v>0</v>
      </c>
      <c r="J223" s="39">
        <f>J224</f>
        <v>0</v>
      </c>
      <c r="K223" s="30">
        <f t="shared" si="80"/>
        <v>0</v>
      </c>
      <c r="L223" s="23"/>
      <c r="M223" s="30">
        <f t="shared" si="81"/>
        <v>0</v>
      </c>
    </row>
    <row r="224" spans="1:13" s="31" customFormat="1" ht="18" customHeight="1">
      <c r="A224" s="28" t="s">
        <v>388</v>
      </c>
      <c r="B224" s="29"/>
      <c r="C224" s="39">
        <f>C229</f>
        <v>20000</v>
      </c>
      <c r="D224" s="39">
        <f>D229</f>
        <v>0</v>
      </c>
      <c r="E224" s="39">
        <f t="shared" si="79"/>
        <v>20000</v>
      </c>
      <c r="F224" s="39">
        <f>F229</f>
        <v>0</v>
      </c>
      <c r="G224" s="39">
        <f>G229</f>
        <v>0</v>
      </c>
      <c r="H224" s="44">
        <f t="shared" si="82"/>
        <v>0</v>
      </c>
      <c r="I224" s="39">
        <f>I229</f>
        <v>0</v>
      </c>
      <c r="J224" s="39">
        <f>J229</f>
        <v>0</v>
      </c>
      <c r="K224" s="30">
        <f t="shared" si="80"/>
        <v>0</v>
      </c>
      <c r="L224" s="23"/>
      <c r="M224" s="30">
        <f t="shared" si="81"/>
        <v>0</v>
      </c>
    </row>
    <row r="225" spans="1:13" s="31" customFormat="1" ht="18" customHeight="1">
      <c r="A225" s="63" t="s">
        <v>47</v>
      </c>
      <c r="B225" s="48" t="s">
        <v>48</v>
      </c>
      <c r="C225" s="44">
        <v>71000</v>
      </c>
      <c r="D225" s="39"/>
      <c r="E225" s="44">
        <f t="shared" si="79"/>
        <v>71000</v>
      </c>
      <c r="F225" s="44">
        <v>27284.33</v>
      </c>
      <c r="G225" s="44"/>
      <c r="H225" s="44">
        <f t="shared" si="82"/>
        <v>27284.33</v>
      </c>
      <c r="I225" s="44"/>
      <c r="J225" s="44"/>
      <c r="K225" s="44">
        <f t="shared" si="80"/>
        <v>38.428633802816904</v>
      </c>
      <c r="L225" s="23"/>
      <c r="M225" s="30">
        <f t="shared" si="81"/>
        <v>38.428633802816904</v>
      </c>
    </row>
    <row r="226" spans="1:13" ht="18" customHeight="1">
      <c r="A226" s="53" t="s">
        <v>39</v>
      </c>
      <c r="B226" s="48" t="s">
        <v>40</v>
      </c>
      <c r="C226" s="44">
        <v>5807000</v>
      </c>
      <c r="D226" s="44"/>
      <c r="E226" s="44">
        <f t="shared" si="79"/>
        <v>5807000</v>
      </c>
      <c r="F226" s="44">
        <v>1608210.3</v>
      </c>
      <c r="G226" s="44"/>
      <c r="H226" s="44">
        <f t="shared" si="82"/>
        <v>1608210.3</v>
      </c>
      <c r="I226" s="44">
        <v>93774</v>
      </c>
      <c r="J226" s="44"/>
      <c r="K226" s="44">
        <f t="shared" si="80"/>
        <v>27.69433959014982</v>
      </c>
      <c r="L226" s="23"/>
      <c r="M226" s="30">
        <f t="shared" si="81"/>
        <v>27.69433959014982</v>
      </c>
    </row>
    <row r="227" spans="1:13" ht="18" customHeight="1">
      <c r="A227" s="63" t="s">
        <v>28</v>
      </c>
      <c r="B227" s="48" t="s">
        <v>29</v>
      </c>
      <c r="C227" s="44">
        <v>1207000</v>
      </c>
      <c r="D227" s="44"/>
      <c r="E227" s="44">
        <f t="shared" si="79"/>
        <v>1207000</v>
      </c>
      <c r="F227" s="44">
        <v>222305.96</v>
      </c>
      <c r="G227" s="44"/>
      <c r="H227" s="44">
        <f t="shared" si="82"/>
        <v>222305.96</v>
      </c>
      <c r="I227" s="44"/>
      <c r="J227" s="44"/>
      <c r="K227" s="44">
        <f t="shared" si="80"/>
        <v>18.418057995028995</v>
      </c>
      <c r="L227" s="23"/>
      <c r="M227" s="30">
        <f t="shared" si="81"/>
        <v>18.418057995028995</v>
      </c>
    </row>
    <row r="228" spans="1:13" ht="18" customHeight="1">
      <c r="A228" s="63" t="s">
        <v>49</v>
      </c>
      <c r="B228" s="48" t="s">
        <v>50</v>
      </c>
      <c r="C228" s="44">
        <v>50000</v>
      </c>
      <c r="D228" s="44"/>
      <c r="E228" s="44">
        <f t="shared" si="79"/>
        <v>50000</v>
      </c>
      <c r="F228" s="44">
        <v>34872.88</v>
      </c>
      <c r="G228" s="44"/>
      <c r="H228" s="44">
        <f t="shared" si="82"/>
        <v>34872.88</v>
      </c>
      <c r="I228" s="44"/>
      <c r="J228" s="51"/>
      <c r="K228" s="30">
        <f t="shared" si="80"/>
        <v>69.74575999999999</v>
      </c>
      <c r="L228" s="23"/>
      <c r="M228" s="30">
        <f t="shared" si="81"/>
        <v>69.74575999999999</v>
      </c>
    </row>
    <row r="229" spans="1:13" ht="18" customHeight="1">
      <c r="A229" s="63" t="s">
        <v>57</v>
      </c>
      <c r="B229" s="48" t="s">
        <v>58</v>
      </c>
      <c r="C229" s="44">
        <v>20000</v>
      </c>
      <c r="D229" s="44"/>
      <c r="E229" s="44">
        <f t="shared" si="79"/>
        <v>20000</v>
      </c>
      <c r="F229" s="44"/>
      <c r="G229" s="44"/>
      <c r="H229" s="44">
        <f t="shared" si="82"/>
        <v>0</v>
      </c>
      <c r="I229" s="44"/>
      <c r="J229" s="51"/>
      <c r="K229" s="30">
        <f t="shared" si="80"/>
        <v>0</v>
      </c>
      <c r="L229" s="23"/>
      <c r="M229" s="30">
        <f t="shared" si="81"/>
        <v>0</v>
      </c>
    </row>
    <row r="230" spans="1:13" ht="14.25" customHeight="1">
      <c r="A230" s="48"/>
      <c r="B230" s="57"/>
      <c r="C230" s="51"/>
      <c r="D230" s="51"/>
      <c r="E230" s="51"/>
      <c r="F230" s="51"/>
      <c r="G230" s="51"/>
      <c r="H230" s="51"/>
      <c r="I230" s="51"/>
      <c r="J230" s="51"/>
      <c r="K230" s="57"/>
      <c r="L230" s="23"/>
      <c r="M230" s="51"/>
    </row>
    <row r="231" spans="1:13" s="52" customFormat="1" ht="18" customHeight="1">
      <c r="A231" s="65" t="s">
        <v>59</v>
      </c>
      <c r="B231" s="62">
        <v>70095</v>
      </c>
      <c r="C231" s="42">
        <f>C232+C236</f>
        <v>1278300</v>
      </c>
      <c r="D231" s="42">
        <f>D232+D236</f>
        <v>0</v>
      </c>
      <c r="E231" s="42">
        <f aca="true" t="shared" si="83" ref="E231:E237">C231+D231</f>
        <v>1278300</v>
      </c>
      <c r="F231" s="42">
        <f>F232+F236</f>
        <v>162490.8</v>
      </c>
      <c r="G231" s="42">
        <f>G232+G236</f>
        <v>0</v>
      </c>
      <c r="H231" s="42">
        <f>F231+G231</f>
        <v>162490.8</v>
      </c>
      <c r="I231" s="42">
        <f>I232+I236</f>
        <v>8428.65</v>
      </c>
      <c r="J231" s="42">
        <f>J232+J236</f>
        <v>0</v>
      </c>
      <c r="K231" s="42">
        <f>F231/C231*100</f>
        <v>12.711476179300632</v>
      </c>
      <c r="L231" s="59">
        <v>0</v>
      </c>
      <c r="M231" s="42">
        <f>H231/E231*100</f>
        <v>12.711476179300632</v>
      </c>
    </row>
    <row r="232" spans="1:13" s="52" customFormat="1" ht="18" customHeight="1">
      <c r="A232" s="20" t="s">
        <v>378</v>
      </c>
      <c r="B232" s="62"/>
      <c r="C232" s="42">
        <f>C233+C235</f>
        <v>321300</v>
      </c>
      <c r="D232" s="42">
        <f>D233+D235</f>
        <v>0</v>
      </c>
      <c r="E232" s="42">
        <f t="shared" si="83"/>
        <v>321300</v>
      </c>
      <c r="F232" s="42">
        <f>F233+F235</f>
        <v>162490.8</v>
      </c>
      <c r="G232" s="42">
        <f>G233+G235</f>
        <v>0</v>
      </c>
      <c r="H232" s="42">
        <f aca="true" t="shared" si="84" ref="H232:H237">F232+G232</f>
        <v>162490.8</v>
      </c>
      <c r="I232" s="42">
        <f>I233+I235</f>
        <v>8428.65</v>
      </c>
      <c r="J232" s="42">
        <f>J233+J235</f>
        <v>0</v>
      </c>
      <c r="K232" s="42">
        <f aca="true" t="shared" si="85" ref="K232:K245">F232/C232*100</f>
        <v>50.57292250233426</v>
      </c>
      <c r="L232" s="59"/>
      <c r="M232" s="42">
        <f aca="true" t="shared" si="86" ref="M232:M245">H232/E232*100</f>
        <v>50.57292250233426</v>
      </c>
    </row>
    <row r="233" spans="1:13" s="52" customFormat="1" ht="18" customHeight="1">
      <c r="A233" s="21" t="s">
        <v>379</v>
      </c>
      <c r="B233" s="69"/>
      <c r="C233" s="44">
        <f>C234</f>
        <v>246300</v>
      </c>
      <c r="D233" s="44">
        <f>D234</f>
        <v>0</v>
      </c>
      <c r="E233" s="44">
        <f t="shared" si="83"/>
        <v>246300</v>
      </c>
      <c r="F233" s="44">
        <f>F234</f>
        <v>124157.8</v>
      </c>
      <c r="G233" s="44">
        <f>G234</f>
        <v>0</v>
      </c>
      <c r="H233" s="44">
        <f t="shared" si="84"/>
        <v>124157.8</v>
      </c>
      <c r="I233" s="44">
        <f>I234</f>
        <v>8428.65</v>
      </c>
      <c r="J233" s="44">
        <f>J234</f>
        <v>0</v>
      </c>
      <c r="K233" s="44">
        <f t="shared" si="85"/>
        <v>50.40917580186765</v>
      </c>
      <c r="L233" s="23"/>
      <c r="M233" s="44">
        <f t="shared" si="86"/>
        <v>50.40917580186765</v>
      </c>
    </row>
    <row r="234" spans="1:13" s="52" customFormat="1" ht="18" customHeight="1">
      <c r="A234" s="28" t="s">
        <v>381</v>
      </c>
      <c r="B234" s="69"/>
      <c r="C234" s="44">
        <f>SUM(C239:C244)</f>
        <v>246300</v>
      </c>
      <c r="D234" s="44">
        <f>SUM(D239:D244)</f>
        <v>0</v>
      </c>
      <c r="E234" s="44">
        <f t="shared" si="83"/>
        <v>246300</v>
      </c>
      <c r="F234" s="44">
        <f>SUM(F239:F244)</f>
        <v>124157.8</v>
      </c>
      <c r="G234" s="44">
        <f>SUM(G239:G244)</f>
        <v>0</v>
      </c>
      <c r="H234" s="44">
        <f t="shared" si="84"/>
        <v>124157.8</v>
      </c>
      <c r="I234" s="44">
        <f>SUM(I239:I244)</f>
        <v>8428.65</v>
      </c>
      <c r="J234" s="44">
        <f>SUM(J239:J244)</f>
        <v>0</v>
      </c>
      <c r="K234" s="44">
        <f t="shared" si="85"/>
        <v>50.40917580186765</v>
      </c>
      <c r="L234" s="23"/>
      <c r="M234" s="44">
        <f t="shared" si="86"/>
        <v>50.40917580186765</v>
      </c>
    </row>
    <row r="235" spans="1:13" s="52" customFormat="1" ht="18" customHeight="1">
      <c r="A235" s="28" t="s">
        <v>383</v>
      </c>
      <c r="B235" s="69"/>
      <c r="C235" s="44">
        <f>C238</f>
        <v>75000</v>
      </c>
      <c r="D235" s="44">
        <f>D238</f>
        <v>0</v>
      </c>
      <c r="E235" s="44">
        <f t="shared" si="83"/>
        <v>75000</v>
      </c>
      <c r="F235" s="44">
        <f>F238</f>
        <v>38333</v>
      </c>
      <c r="G235" s="44">
        <f>G238</f>
        <v>0</v>
      </c>
      <c r="H235" s="44">
        <f t="shared" si="84"/>
        <v>38333</v>
      </c>
      <c r="I235" s="44">
        <f>I238</f>
        <v>0</v>
      </c>
      <c r="J235" s="44">
        <f>J238</f>
        <v>0</v>
      </c>
      <c r="K235" s="44">
        <f t="shared" si="85"/>
        <v>51.110666666666674</v>
      </c>
      <c r="L235" s="23"/>
      <c r="M235" s="44">
        <f t="shared" si="86"/>
        <v>51.110666666666674</v>
      </c>
    </row>
    <row r="236" spans="1:13" s="52" customFormat="1" ht="18" customHeight="1">
      <c r="A236" s="61" t="s">
        <v>387</v>
      </c>
      <c r="B236" s="62"/>
      <c r="C236" s="42">
        <f>C237</f>
        <v>957000</v>
      </c>
      <c r="D236" s="42">
        <f>D237</f>
        <v>0</v>
      </c>
      <c r="E236" s="42">
        <f t="shared" si="83"/>
        <v>957000</v>
      </c>
      <c r="F236" s="42">
        <f>F237</f>
        <v>0</v>
      </c>
      <c r="G236" s="42">
        <f>G237</f>
        <v>0</v>
      </c>
      <c r="H236" s="42">
        <f t="shared" si="84"/>
        <v>0</v>
      </c>
      <c r="I236" s="42">
        <f>I237</f>
        <v>0</v>
      </c>
      <c r="J236" s="42">
        <f>J237</f>
        <v>0</v>
      </c>
      <c r="K236" s="42">
        <f t="shared" si="85"/>
        <v>0</v>
      </c>
      <c r="L236" s="23"/>
      <c r="M236" s="42">
        <f t="shared" si="86"/>
        <v>0</v>
      </c>
    </row>
    <row r="237" spans="1:13" s="52" customFormat="1" ht="18" customHeight="1">
      <c r="A237" s="28" t="s">
        <v>388</v>
      </c>
      <c r="B237" s="62"/>
      <c r="C237" s="44">
        <f>C245</f>
        <v>957000</v>
      </c>
      <c r="D237" s="44">
        <f>D245</f>
        <v>0</v>
      </c>
      <c r="E237" s="44">
        <f t="shared" si="83"/>
        <v>957000</v>
      </c>
      <c r="F237" s="44">
        <f>F245</f>
        <v>0</v>
      </c>
      <c r="G237" s="44">
        <f>G245</f>
        <v>0</v>
      </c>
      <c r="H237" s="44">
        <f t="shared" si="84"/>
        <v>0</v>
      </c>
      <c r="I237" s="44">
        <f>I245</f>
        <v>0</v>
      </c>
      <c r="J237" s="44">
        <f>J245</f>
        <v>0</v>
      </c>
      <c r="K237" s="44">
        <f t="shared" si="85"/>
        <v>0</v>
      </c>
      <c r="L237" s="59"/>
      <c r="M237" s="44">
        <f t="shared" si="86"/>
        <v>0</v>
      </c>
    </row>
    <row r="238" spans="1:13" s="31" customFormat="1" ht="18" customHeight="1">
      <c r="A238" s="67" t="s">
        <v>83</v>
      </c>
      <c r="B238" s="48" t="s">
        <v>84</v>
      </c>
      <c r="C238" s="30">
        <v>75000</v>
      </c>
      <c r="D238" s="30"/>
      <c r="E238" s="30">
        <f aca="true" t="shared" si="87" ref="E238:E245">SUM(C238:D238)</f>
        <v>75000</v>
      </c>
      <c r="F238" s="30">
        <v>38333</v>
      </c>
      <c r="G238" s="30"/>
      <c r="H238" s="30">
        <f>SUM(F238:G238)</f>
        <v>38333</v>
      </c>
      <c r="I238" s="30"/>
      <c r="J238" s="30"/>
      <c r="K238" s="30">
        <f t="shared" si="85"/>
        <v>51.110666666666674</v>
      </c>
      <c r="L238" s="23"/>
      <c r="M238" s="30">
        <f t="shared" si="86"/>
        <v>51.110666666666674</v>
      </c>
    </row>
    <row r="239" spans="1:13" s="31" customFormat="1" ht="18" customHeight="1">
      <c r="A239" s="63" t="s">
        <v>28</v>
      </c>
      <c r="B239" s="48" t="s">
        <v>29</v>
      </c>
      <c r="C239" s="30">
        <v>11300</v>
      </c>
      <c r="D239" s="30"/>
      <c r="E239" s="30">
        <f t="shared" si="87"/>
        <v>11300</v>
      </c>
      <c r="F239" s="30">
        <v>553.5</v>
      </c>
      <c r="G239" s="30"/>
      <c r="H239" s="30">
        <f>SUM(F239:G239)</f>
        <v>553.5</v>
      </c>
      <c r="I239" s="30"/>
      <c r="J239" s="30"/>
      <c r="K239" s="30">
        <f t="shared" si="85"/>
        <v>4.898230088495575</v>
      </c>
      <c r="L239" s="23"/>
      <c r="M239" s="30">
        <f t="shared" si="86"/>
        <v>4.898230088495575</v>
      </c>
    </row>
    <row r="240" spans="1:13" ht="18" customHeight="1">
      <c r="A240" s="63" t="s">
        <v>49</v>
      </c>
      <c r="B240" s="48" t="s">
        <v>50</v>
      </c>
      <c r="C240" s="51">
        <v>40000</v>
      </c>
      <c r="D240" s="51"/>
      <c r="E240" s="30">
        <f t="shared" si="87"/>
        <v>40000</v>
      </c>
      <c r="F240" s="51">
        <v>15635</v>
      </c>
      <c r="G240" s="51"/>
      <c r="H240" s="51">
        <f aca="true" t="shared" si="88" ref="H240:H245">F240+G240</f>
        <v>15635</v>
      </c>
      <c r="I240" s="51"/>
      <c r="J240" s="51"/>
      <c r="K240" s="30">
        <f t="shared" si="85"/>
        <v>39.0875</v>
      </c>
      <c r="L240" s="23"/>
      <c r="M240" s="30">
        <f t="shared" si="86"/>
        <v>39.0875</v>
      </c>
    </row>
    <row r="241" spans="1:13" ht="18" customHeight="1">
      <c r="A241" s="63" t="s">
        <v>319</v>
      </c>
      <c r="B241" s="48" t="s">
        <v>52</v>
      </c>
      <c r="C241" s="51">
        <v>300</v>
      </c>
      <c r="D241" s="51"/>
      <c r="E241" s="30">
        <f t="shared" si="87"/>
        <v>300</v>
      </c>
      <c r="F241" s="51">
        <v>296.75</v>
      </c>
      <c r="G241" s="51"/>
      <c r="H241" s="51">
        <f t="shared" si="88"/>
        <v>296.75</v>
      </c>
      <c r="I241" s="51"/>
      <c r="J241" s="51"/>
      <c r="K241" s="30">
        <f t="shared" si="85"/>
        <v>98.91666666666666</v>
      </c>
      <c r="L241" s="23"/>
      <c r="M241" s="30">
        <f t="shared" si="86"/>
        <v>98.91666666666666</v>
      </c>
    </row>
    <row r="242" spans="1:13" ht="18" customHeight="1">
      <c r="A242" s="53" t="s">
        <v>292</v>
      </c>
      <c r="B242" s="48" t="s">
        <v>53</v>
      </c>
      <c r="C242" s="51">
        <v>43970</v>
      </c>
      <c r="D242" s="51"/>
      <c r="E242" s="30">
        <f t="shared" si="87"/>
        <v>43970</v>
      </c>
      <c r="F242" s="51">
        <v>13308.92</v>
      </c>
      <c r="G242" s="51"/>
      <c r="H242" s="51">
        <f t="shared" si="88"/>
        <v>13308.92</v>
      </c>
      <c r="I242" s="51">
        <v>8428.65</v>
      </c>
      <c r="J242" s="51"/>
      <c r="K242" s="30">
        <f t="shared" si="85"/>
        <v>30.26818285194451</v>
      </c>
      <c r="L242" s="23"/>
      <c r="M242" s="30">
        <f t="shared" si="86"/>
        <v>30.26818285194451</v>
      </c>
    </row>
    <row r="243" spans="1:13" ht="18" customHeight="1">
      <c r="A243" s="53" t="s">
        <v>311</v>
      </c>
      <c r="B243" s="48" t="s">
        <v>54</v>
      </c>
      <c r="C243" s="51">
        <v>150000</v>
      </c>
      <c r="D243" s="51"/>
      <c r="E243" s="30">
        <f t="shared" si="87"/>
        <v>150000</v>
      </c>
      <c r="F243" s="51">
        <v>93638.63</v>
      </c>
      <c r="G243" s="51"/>
      <c r="H243" s="51">
        <f t="shared" si="88"/>
        <v>93638.63</v>
      </c>
      <c r="I243" s="51"/>
      <c r="J243" s="51"/>
      <c r="K243" s="30">
        <f t="shared" si="85"/>
        <v>62.42575333333333</v>
      </c>
      <c r="L243" s="23"/>
      <c r="M243" s="30">
        <f t="shared" si="86"/>
        <v>62.42575333333333</v>
      </c>
    </row>
    <row r="244" spans="1:13" ht="18" customHeight="1">
      <c r="A244" s="53" t="s">
        <v>55</v>
      </c>
      <c r="B244" s="48" t="s">
        <v>56</v>
      </c>
      <c r="C244" s="51">
        <v>730</v>
      </c>
      <c r="D244" s="51"/>
      <c r="E244" s="30">
        <f t="shared" si="87"/>
        <v>730</v>
      </c>
      <c r="F244" s="51">
        <v>725</v>
      </c>
      <c r="G244" s="51"/>
      <c r="H244" s="51">
        <f t="shared" si="88"/>
        <v>725</v>
      </c>
      <c r="I244" s="51"/>
      <c r="J244" s="51"/>
      <c r="K244" s="30">
        <f t="shared" si="85"/>
        <v>99.31506849315068</v>
      </c>
      <c r="L244" s="23"/>
      <c r="M244" s="30">
        <f t="shared" si="86"/>
        <v>99.31506849315068</v>
      </c>
    </row>
    <row r="245" spans="1:13" ht="18" customHeight="1">
      <c r="A245" s="63" t="s">
        <v>57</v>
      </c>
      <c r="B245" s="48" t="s">
        <v>58</v>
      </c>
      <c r="C245" s="51">
        <v>957000</v>
      </c>
      <c r="D245" s="51"/>
      <c r="E245" s="30">
        <f t="shared" si="87"/>
        <v>957000</v>
      </c>
      <c r="F245" s="51"/>
      <c r="G245" s="51"/>
      <c r="H245" s="51">
        <f t="shared" si="88"/>
        <v>0</v>
      </c>
      <c r="I245" s="51"/>
      <c r="J245" s="51"/>
      <c r="K245" s="30">
        <f t="shared" si="85"/>
        <v>0</v>
      </c>
      <c r="L245" s="23"/>
      <c r="M245" s="30">
        <f t="shared" si="86"/>
        <v>0</v>
      </c>
    </row>
    <row r="246" spans="1:13" ht="14.25" customHeight="1">
      <c r="A246" s="66"/>
      <c r="B246" s="57"/>
      <c r="C246" s="51"/>
      <c r="D246" s="51"/>
      <c r="E246" s="51"/>
      <c r="F246" s="51"/>
      <c r="G246" s="51"/>
      <c r="H246" s="51"/>
      <c r="I246" s="51"/>
      <c r="J246" s="51"/>
      <c r="K246" s="57"/>
      <c r="L246" s="57"/>
      <c r="M246" s="51"/>
    </row>
    <row r="247" spans="1:13" ht="16.5" customHeight="1">
      <c r="A247" s="58" t="s">
        <v>68</v>
      </c>
      <c r="B247" s="14" t="s">
        <v>69</v>
      </c>
      <c r="C247" s="42">
        <f>C248+C253</f>
        <v>1759318</v>
      </c>
      <c r="D247" s="42">
        <f>D248+D253</f>
        <v>30000</v>
      </c>
      <c r="E247" s="42">
        <f aca="true" t="shared" si="89" ref="E247:E252">C247+D247</f>
        <v>1789318</v>
      </c>
      <c r="F247" s="42">
        <f>F248+F253</f>
        <v>838162.2000000001</v>
      </c>
      <c r="G247" s="42">
        <f>G248+G253</f>
        <v>0</v>
      </c>
      <c r="H247" s="42">
        <f aca="true" t="shared" si="90" ref="H247:H254">SUM(F247:G247)</f>
        <v>838162.2000000001</v>
      </c>
      <c r="I247" s="42">
        <f>I248+I253</f>
        <v>7418.91</v>
      </c>
      <c r="J247" s="42">
        <f>J248+J253</f>
        <v>0</v>
      </c>
      <c r="K247" s="42">
        <f aca="true" t="shared" si="91" ref="K247:M251">F247/C247*100</f>
        <v>47.6413132816239</v>
      </c>
      <c r="L247" s="42">
        <f t="shared" si="91"/>
        <v>0</v>
      </c>
      <c r="M247" s="42">
        <f t="shared" si="91"/>
        <v>46.84255118430598</v>
      </c>
    </row>
    <row r="248" spans="1:13" ht="16.5" customHeight="1">
      <c r="A248" s="20" t="s">
        <v>378</v>
      </c>
      <c r="B248" s="14"/>
      <c r="C248" s="42">
        <f>C249+C252</f>
        <v>1751318</v>
      </c>
      <c r="D248" s="42">
        <f>D249+D252</f>
        <v>30000</v>
      </c>
      <c r="E248" s="42">
        <f t="shared" si="89"/>
        <v>1781318</v>
      </c>
      <c r="F248" s="42">
        <f>F249+F252</f>
        <v>838162.2000000001</v>
      </c>
      <c r="G248" s="42">
        <f>G249+G252</f>
        <v>0</v>
      </c>
      <c r="H248" s="42">
        <f t="shared" si="90"/>
        <v>838162.2000000001</v>
      </c>
      <c r="I248" s="42">
        <f>I249+I252</f>
        <v>7418.91</v>
      </c>
      <c r="J248" s="42">
        <f>J249+J252</f>
        <v>0</v>
      </c>
      <c r="K248" s="42">
        <f t="shared" si="91"/>
        <v>47.85893823965722</v>
      </c>
      <c r="L248" s="42">
        <f t="shared" si="91"/>
        <v>0</v>
      </c>
      <c r="M248" s="42">
        <f t="shared" si="91"/>
        <v>47.052923733999215</v>
      </c>
    </row>
    <row r="249" spans="1:13" ht="18" customHeight="1">
      <c r="A249" s="21" t="s">
        <v>379</v>
      </c>
      <c r="B249" s="60"/>
      <c r="C249" s="44">
        <f>C250+C251</f>
        <v>1750818</v>
      </c>
      <c r="D249" s="44">
        <f>D250+D251</f>
        <v>30000</v>
      </c>
      <c r="E249" s="44">
        <f t="shared" si="89"/>
        <v>1780818</v>
      </c>
      <c r="F249" s="44">
        <f>F250+F251</f>
        <v>838009.7200000001</v>
      </c>
      <c r="G249" s="44">
        <f>G250+G251</f>
        <v>0</v>
      </c>
      <c r="H249" s="44">
        <f t="shared" si="90"/>
        <v>838009.7200000001</v>
      </c>
      <c r="I249" s="44">
        <f>I250+I251</f>
        <v>7418.91</v>
      </c>
      <c r="J249" s="44">
        <f>J250+J251</f>
        <v>0</v>
      </c>
      <c r="K249" s="44">
        <f t="shared" si="91"/>
        <v>47.86389676139953</v>
      </c>
      <c r="L249" s="44">
        <f t="shared" si="91"/>
        <v>0</v>
      </c>
      <c r="M249" s="44">
        <f t="shared" si="91"/>
        <v>47.05757241896702</v>
      </c>
    </row>
    <row r="250" spans="1:13" ht="18" customHeight="1">
      <c r="A250" s="28" t="s">
        <v>380</v>
      </c>
      <c r="B250" s="60"/>
      <c r="C250" s="44">
        <f>C272</f>
        <v>1335030</v>
      </c>
      <c r="D250" s="44">
        <f>D272</f>
        <v>0</v>
      </c>
      <c r="E250" s="44">
        <f t="shared" si="89"/>
        <v>1335030</v>
      </c>
      <c r="F250" s="44">
        <f>F272</f>
        <v>693539.9900000001</v>
      </c>
      <c r="G250" s="44">
        <f>G272</f>
        <v>0</v>
      </c>
      <c r="H250" s="44">
        <f t="shared" si="90"/>
        <v>693539.9900000001</v>
      </c>
      <c r="I250" s="44">
        <f>I272</f>
        <v>6723</v>
      </c>
      <c r="J250" s="44">
        <f>J272</f>
        <v>0</v>
      </c>
      <c r="K250" s="44">
        <f>F250/C250*100</f>
        <v>51.94939364658473</v>
      </c>
      <c r="L250" s="44">
        <v>0</v>
      </c>
      <c r="M250" s="44">
        <f>H250/E250*100</f>
        <v>51.94939364658473</v>
      </c>
    </row>
    <row r="251" spans="1:13" ht="18" customHeight="1">
      <c r="A251" s="28" t="s">
        <v>381</v>
      </c>
      <c r="B251" s="60"/>
      <c r="C251" s="44">
        <f>C259+C265+C273</f>
        <v>415788</v>
      </c>
      <c r="D251" s="44">
        <f>D259+D265</f>
        <v>30000</v>
      </c>
      <c r="E251" s="44">
        <f t="shared" si="89"/>
        <v>445788</v>
      </c>
      <c r="F251" s="44">
        <f>F259+F265+F273</f>
        <v>144469.72999999998</v>
      </c>
      <c r="G251" s="44">
        <f>G259+G265+G273</f>
        <v>0</v>
      </c>
      <c r="H251" s="44">
        <f t="shared" si="90"/>
        <v>144469.72999999998</v>
      </c>
      <c r="I251" s="44">
        <f>I259+I265+I273</f>
        <v>695.9100000000001</v>
      </c>
      <c r="J251" s="44">
        <f>J259+J265</f>
        <v>0</v>
      </c>
      <c r="K251" s="44">
        <f>F251/C251*100</f>
        <v>34.74600758078636</v>
      </c>
      <c r="L251" s="42">
        <f t="shared" si="91"/>
        <v>0</v>
      </c>
      <c r="M251" s="44">
        <f>H251/E251*100</f>
        <v>32.40772071029278</v>
      </c>
    </row>
    <row r="252" spans="1:13" ht="18" customHeight="1">
      <c r="A252" s="28" t="s">
        <v>383</v>
      </c>
      <c r="B252" s="14"/>
      <c r="C252" s="44">
        <f aca="true" t="shared" si="92" ref="C252:D254">C274</f>
        <v>500</v>
      </c>
      <c r="D252" s="44">
        <f t="shared" si="92"/>
        <v>0</v>
      </c>
      <c r="E252" s="44">
        <f t="shared" si="89"/>
        <v>500</v>
      </c>
      <c r="F252" s="44">
        <f aca="true" t="shared" si="93" ref="F252:G254">F274</f>
        <v>152.48</v>
      </c>
      <c r="G252" s="44">
        <f t="shared" si="93"/>
        <v>0</v>
      </c>
      <c r="H252" s="44">
        <f t="shared" si="90"/>
        <v>152.48</v>
      </c>
      <c r="I252" s="44">
        <f aca="true" t="shared" si="94" ref="I252:J254">I274</f>
        <v>0</v>
      </c>
      <c r="J252" s="44">
        <f t="shared" si="94"/>
        <v>0</v>
      </c>
      <c r="K252" s="44">
        <f>F252/C252*100</f>
        <v>30.495999999999995</v>
      </c>
      <c r="L252" s="44">
        <v>0</v>
      </c>
      <c r="M252" s="44">
        <f>H252/E252*100</f>
        <v>30.495999999999995</v>
      </c>
    </row>
    <row r="253" spans="1:13" s="31" customFormat="1" ht="16.5" customHeight="1">
      <c r="A253" s="61" t="s">
        <v>387</v>
      </c>
      <c r="B253" s="70"/>
      <c r="C253" s="49">
        <f t="shared" si="92"/>
        <v>8000</v>
      </c>
      <c r="D253" s="49">
        <f t="shared" si="92"/>
        <v>0</v>
      </c>
      <c r="E253" s="49">
        <f>SUM(C253:D253)</f>
        <v>8000</v>
      </c>
      <c r="F253" s="49">
        <f t="shared" si="93"/>
        <v>0</v>
      </c>
      <c r="G253" s="49">
        <f t="shared" si="93"/>
        <v>0</v>
      </c>
      <c r="H253" s="49">
        <f t="shared" si="90"/>
        <v>0</v>
      </c>
      <c r="I253" s="49">
        <f t="shared" si="94"/>
        <v>0</v>
      </c>
      <c r="J253" s="49">
        <f t="shared" si="94"/>
        <v>0</v>
      </c>
      <c r="K253" s="49">
        <f>F253/C253*100</f>
        <v>0</v>
      </c>
      <c r="L253" s="42">
        <v>0</v>
      </c>
      <c r="M253" s="49">
        <f>H253/E253*100</f>
        <v>0</v>
      </c>
    </row>
    <row r="254" spans="1:13" s="31" customFormat="1" ht="16.5" customHeight="1">
      <c r="A254" s="28" t="s">
        <v>388</v>
      </c>
      <c r="B254" s="29"/>
      <c r="C254" s="30">
        <f t="shared" si="92"/>
        <v>8000</v>
      </c>
      <c r="D254" s="30">
        <f t="shared" si="92"/>
        <v>0</v>
      </c>
      <c r="E254" s="30">
        <f>SUM(C254:D254)</f>
        <v>8000</v>
      </c>
      <c r="F254" s="30">
        <f t="shared" si="93"/>
        <v>0</v>
      </c>
      <c r="G254" s="30">
        <f t="shared" si="93"/>
        <v>0</v>
      </c>
      <c r="H254" s="30">
        <f t="shared" si="90"/>
        <v>0</v>
      </c>
      <c r="I254" s="30">
        <f t="shared" si="94"/>
        <v>0</v>
      </c>
      <c r="J254" s="30">
        <f t="shared" si="94"/>
        <v>0</v>
      </c>
      <c r="K254" s="30">
        <f>F254/C254*100</f>
        <v>0</v>
      </c>
      <c r="L254" s="44">
        <v>0</v>
      </c>
      <c r="M254" s="30">
        <f>H254/E254*100</f>
        <v>0</v>
      </c>
    </row>
    <row r="255" spans="1:13" ht="15" customHeight="1">
      <c r="A255" s="57"/>
      <c r="B255" s="41"/>
      <c r="C255" s="51"/>
      <c r="D255" s="51"/>
      <c r="E255" s="51"/>
      <c r="F255" s="51"/>
      <c r="G255" s="51"/>
      <c r="H255" s="51"/>
      <c r="I255" s="51"/>
      <c r="J255" s="51"/>
      <c r="K255" s="30"/>
      <c r="L255" s="57"/>
      <c r="M255" s="51"/>
    </row>
    <row r="256" spans="1:13" s="52" customFormat="1" ht="18" customHeight="1">
      <c r="A256" s="41" t="s">
        <v>70</v>
      </c>
      <c r="B256" s="62">
        <v>71014</v>
      </c>
      <c r="C256" s="42">
        <f aca="true" t="shared" si="95" ref="C256:D259">C257</f>
        <v>3818</v>
      </c>
      <c r="D256" s="42">
        <f t="shared" si="95"/>
        <v>0</v>
      </c>
      <c r="E256" s="42">
        <f>C256+D256</f>
        <v>3818</v>
      </c>
      <c r="F256" s="42">
        <f aca="true" t="shared" si="96" ref="F256:G259">F257</f>
        <v>3818</v>
      </c>
      <c r="G256" s="42">
        <f t="shared" si="96"/>
        <v>0</v>
      </c>
      <c r="H256" s="42">
        <f>F256+G256</f>
        <v>3818</v>
      </c>
      <c r="I256" s="42">
        <f aca="true" t="shared" si="97" ref="I256:J260">I257</f>
        <v>0</v>
      </c>
      <c r="J256" s="42">
        <f t="shared" si="97"/>
        <v>0</v>
      </c>
      <c r="K256" s="55">
        <f>F256/C256*100</f>
        <v>100</v>
      </c>
      <c r="L256" s="42">
        <f>SUM(L260:L260)</f>
        <v>0</v>
      </c>
      <c r="M256" s="42">
        <f>H256/E256*100</f>
        <v>100</v>
      </c>
    </row>
    <row r="257" spans="1:13" s="52" customFormat="1" ht="18" customHeight="1">
      <c r="A257" s="20" t="s">
        <v>378</v>
      </c>
      <c r="B257" s="62"/>
      <c r="C257" s="42">
        <f t="shared" si="95"/>
        <v>3818</v>
      </c>
      <c r="D257" s="42">
        <f t="shared" si="95"/>
        <v>0</v>
      </c>
      <c r="E257" s="42">
        <f>SUM(C257:D257)</f>
        <v>3818</v>
      </c>
      <c r="F257" s="42">
        <f t="shared" si="96"/>
        <v>3818</v>
      </c>
      <c r="G257" s="42">
        <f t="shared" si="96"/>
        <v>0</v>
      </c>
      <c r="H257" s="42">
        <f>F257+G257</f>
        <v>3818</v>
      </c>
      <c r="I257" s="42">
        <f t="shared" si="97"/>
        <v>0</v>
      </c>
      <c r="J257" s="42">
        <f t="shared" si="97"/>
        <v>0</v>
      </c>
      <c r="K257" s="55">
        <f>F257/C257*100</f>
        <v>100</v>
      </c>
      <c r="L257" s="42"/>
      <c r="M257" s="42">
        <f>H257/E257*100</f>
        <v>100</v>
      </c>
    </row>
    <row r="258" spans="1:13" s="52" customFormat="1" ht="18" customHeight="1">
      <c r="A258" s="21" t="s">
        <v>379</v>
      </c>
      <c r="B258" s="69"/>
      <c r="C258" s="44">
        <f t="shared" si="95"/>
        <v>3818</v>
      </c>
      <c r="D258" s="44">
        <f t="shared" si="95"/>
        <v>0</v>
      </c>
      <c r="E258" s="44">
        <f>SUM(C258:D258)</f>
        <v>3818</v>
      </c>
      <c r="F258" s="44">
        <f t="shared" si="96"/>
        <v>3818</v>
      </c>
      <c r="G258" s="44">
        <f t="shared" si="96"/>
        <v>0</v>
      </c>
      <c r="H258" s="44">
        <f>F258+G258</f>
        <v>3818</v>
      </c>
      <c r="I258" s="44">
        <f t="shared" si="97"/>
        <v>0</v>
      </c>
      <c r="J258" s="44">
        <f t="shared" si="97"/>
        <v>0</v>
      </c>
      <c r="K258" s="44">
        <f>F258/C258*100</f>
        <v>100</v>
      </c>
      <c r="L258" s="44"/>
      <c r="M258" s="44">
        <f>H258/E258*100</f>
        <v>100</v>
      </c>
    </row>
    <row r="259" spans="1:13" s="52" customFormat="1" ht="18" customHeight="1">
      <c r="A259" s="25" t="s">
        <v>381</v>
      </c>
      <c r="B259" s="69"/>
      <c r="C259" s="44">
        <f t="shared" si="95"/>
        <v>3818</v>
      </c>
      <c r="D259" s="44">
        <f t="shared" si="95"/>
        <v>0</v>
      </c>
      <c r="E259" s="44">
        <f>SUM(C259:D259)</f>
        <v>3818</v>
      </c>
      <c r="F259" s="44">
        <f t="shared" si="96"/>
        <v>3818</v>
      </c>
      <c r="G259" s="44">
        <f t="shared" si="96"/>
        <v>0</v>
      </c>
      <c r="H259" s="44">
        <f>F259+G259</f>
        <v>3818</v>
      </c>
      <c r="I259" s="44">
        <f t="shared" si="97"/>
        <v>0</v>
      </c>
      <c r="J259" s="44">
        <f t="shared" si="97"/>
        <v>0</v>
      </c>
      <c r="K259" s="44">
        <f>F259/C259*100</f>
        <v>100</v>
      </c>
      <c r="L259" s="44"/>
      <c r="M259" s="44">
        <f>H259/E259*100</f>
        <v>100</v>
      </c>
    </row>
    <row r="260" spans="1:13" ht="18" customHeight="1">
      <c r="A260" s="71" t="s">
        <v>28</v>
      </c>
      <c r="B260" s="60" t="s">
        <v>29</v>
      </c>
      <c r="C260" s="44">
        <v>3818</v>
      </c>
      <c r="D260" s="44"/>
      <c r="E260" s="44">
        <f>SUM(C260:D260)</f>
        <v>3818</v>
      </c>
      <c r="F260" s="44">
        <v>3818</v>
      </c>
      <c r="G260" s="44"/>
      <c r="H260" s="44">
        <f>F260+G260</f>
        <v>3818</v>
      </c>
      <c r="I260" s="44">
        <f t="shared" si="97"/>
        <v>0</v>
      </c>
      <c r="J260" s="44">
        <f t="shared" si="97"/>
        <v>0</v>
      </c>
      <c r="K260" s="44">
        <f>F260/C260*100</f>
        <v>100</v>
      </c>
      <c r="L260" s="44"/>
      <c r="M260" s="44">
        <f>H260/E260*100</f>
        <v>100</v>
      </c>
    </row>
    <row r="261" spans="1:13" ht="15.75" customHeight="1">
      <c r="A261" s="57"/>
      <c r="B261" s="57"/>
      <c r="C261" s="51"/>
      <c r="D261" s="51"/>
      <c r="E261" s="51"/>
      <c r="F261" s="51"/>
      <c r="G261" s="51"/>
      <c r="H261" s="51"/>
      <c r="I261" s="51"/>
      <c r="J261" s="51"/>
      <c r="K261" s="57"/>
      <c r="L261" s="42"/>
      <c r="M261" s="51"/>
    </row>
    <row r="262" spans="1:13" s="52" customFormat="1" ht="18" customHeight="1">
      <c r="A262" s="41" t="s">
        <v>71</v>
      </c>
      <c r="B262" s="62">
        <v>71035</v>
      </c>
      <c r="C262" s="42">
        <f aca="true" t="shared" si="98" ref="C262:D264">C263</f>
        <v>52500</v>
      </c>
      <c r="D262" s="42">
        <f t="shared" si="98"/>
        <v>30000</v>
      </c>
      <c r="E262" s="42">
        <f aca="true" t="shared" si="99" ref="E262:E267">C262+D262</f>
        <v>82500</v>
      </c>
      <c r="F262" s="42">
        <f aca="true" t="shared" si="100" ref="F262:G264">F263</f>
        <v>0</v>
      </c>
      <c r="G262" s="42">
        <f t="shared" si="100"/>
        <v>0</v>
      </c>
      <c r="H262" s="42">
        <f aca="true" t="shared" si="101" ref="H262:H267">F262+G262</f>
        <v>0</v>
      </c>
      <c r="I262" s="42">
        <f aca="true" t="shared" si="102" ref="I262:J264">I263</f>
        <v>0</v>
      </c>
      <c r="J262" s="42">
        <f t="shared" si="102"/>
        <v>0</v>
      </c>
      <c r="K262" s="42">
        <f aca="true" t="shared" si="103" ref="K262:M267">F262/C262*100</f>
        <v>0</v>
      </c>
      <c r="L262" s="42">
        <f t="shared" si="103"/>
        <v>0</v>
      </c>
      <c r="M262" s="42">
        <f t="shared" si="103"/>
        <v>0</v>
      </c>
    </row>
    <row r="263" spans="1:13" s="52" customFormat="1" ht="18" customHeight="1">
      <c r="A263" s="20" t="s">
        <v>378</v>
      </c>
      <c r="B263" s="62"/>
      <c r="C263" s="42">
        <f t="shared" si="98"/>
        <v>52500</v>
      </c>
      <c r="D263" s="42">
        <f t="shared" si="98"/>
        <v>30000</v>
      </c>
      <c r="E263" s="42">
        <f t="shared" si="99"/>
        <v>82500</v>
      </c>
      <c r="F263" s="42">
        <f t="shared" si="100"/>
        <v>0</v>
      </c>
      <c r="G263" s="42">
        <f t="shared" si="100"/>
        <v>0</v>
      </c>
      <c r="H263" s="42">
        <f t="shared" si="101"/>
        <v>0</v>
      </c>
      <c r="I263" s="42">
        <f t="shared" si="102"/>
        <v>0</v>
      </c>
      <c r="J263" s="42">
        <f t="shared" si="102"/>
        <v>0</v>
      </c>
      <c r="K263" s="55">
        <f t="shared" si="103"/>
        <v>0</v>
      </c>
      <c r="L263" s="42">
        <f t="shared" si="103"/>
        <v>0</v>
      </c>
      <c r="M263" s="42">
        <f t="shared" si="103"/>
        <v>0</v>
      </c>
    </row>
    <row r="264" spans="1:13" s="52" customFormat="1" ht="18" customHeight="1">
      <c r="A264" s="21" t="s">
        <v>379</v>
      </c>
      <c r="B264" s="69"/>
      <c r="C264" s="44">
        <f t="shared" si="98"/>
        <v>52500</v>
      </c>
      <c r="D264" s="44">
        <f t="shared" si="98"/>
        <v>30000</v>
      </c>
      <c r="E264" s="44">
        <f t="shared" si="99"/>
        <v>82500</v>
      </c>
      <c r="F264" s="44">
        <f t="shared" si="100"/>
        <v>0</v>
      </c>
      <c r="G264" s="44">
        <f t="shared" si="100"/>
        <v>0</v>
      </c>
      <c r="H264" s="44">
        <f t="shared" si="101"/>
        <v>0</v>
      </c>
      <c r="I264" s="44">
        <f t="shared" si="102"/>
        <v>0</v>
      </c>
      <c r="J264" s="44">
        <f t="shared" si="102"/>
        <v>0</v>
      </c>
      <c r="K264" s="44">
        <f t="shared" si="103"/>
        <v>0</v>
      </c>
      <c r="L264" s="44">
        <f t="shared" si="103"/>
        <v>0</v>
      </c>
      <c r="M264" s="44">
        <f t="shared" si="103"/>
        <v>0</v>
      </c>
    </row>
    <row r="265" spans="1:13" s="52" customFormat="1" ht="18" customHeight="1">
      <c r="A265" s="25" t="s">
        <v>381</v>
      </c>
      <c r="B265" s="69"/>
      <c r="C265" s="44">
        <f>SUM(C266:C267)</f>
        <v>52500</v>
      </c>
      <c r="D265" s="44">
        <f>SUM(D266:D267)</f>
        <v>30000</v>
      </c>
      <c r="E265" s="44">
        <f t="shared" si="99"/>
        <v>82500</v>
      </c>
      <c r="F265" s="44">
        <f>SUM(F266:F267)</f>
        <v>0</v>
      </c>
      <c r="G265" s="44">
        <f>SUM(G266:G267)</f>
        <v>0</v>
      </c>
      <c r="H265" s="44">
        <f t="shared" si="101"/>
        <v>0</v>
      </c>
      <c r="I265" s="44">
        <f>SUM(I266:I267)</f>
        <v>0</v>
      </c>
      <c r="J265" s="44">
        <f>SUM(J266:J267)</f>
        <v>0</v>
      </c>
      <c r="K265" s="44">
        <f t="shared" si="103"/>
        <v>0</v>
      </c>
      <c r="L265" s="44">
        <f t="shared" si="103"/>
        <v>0</v>
      </c>
      <c r="M265" s="44">
        <f t="shared" si="103"/>
        <v>0</v>
      </c>
    </row>
    <row r="266" spans="1:13" ht="18" customHeight="1">
      <c r="A266" s="67" t="s">
        <v>39</v>
      </c>
      <c r="B266" s="60" t="s">
        <v>40</v>
      </c>
      <c r="C266" s="44">
        <v>52500</v>
      </c>
      <c r="D266" s="44">
        <v>20204.5</v>
      </c>
      <c r="E266" s="44">
        <f t="shared" si="99"/>
        <v>72704.5</v>
      </c>
      <c r="F266" s="44"/>
      <c r="G266" s="44"/>
      <c r="H266" s="44">
        <f t="shared" si="101"/>
        <v>0</v>
      </c>
      <c r="I266" s="44"/>
      <c r="J266" s="44"/>
      <c r="K266" s="44">
        <f t="shared" si="103"/>
        <v>0</v>
      </c>
      <c r="L266" s="44">
        <f t="shared" si="103"/>
        <v>0</v>
      </c>
      <c r="M266" s="51">
        <f t="shared" si="103"/>
        <v>0</v>
      </c>
    </row>
    <row r="267" spans="1:13" ht="18" customHeight="1">
      <c r="A267" s="71" t="s">
        <v>28</v>
      </c>
      <c r="B267" s="60" t="s">
        <v>29</v>
      </c>
      <c r="C267" s="44"/>
      <c r="D267" s="44">
        <v>9795.5</v>
      </c>
      <c r="E267" s="44">
        <f t="shared" si="99"/>
        <v>9795.5</v>
      </c>
      <c r="F267" s="44"/>
      <c r="G267" s="44"/>
      <c r="H267" s="44">
        <f t="shared" si="101"/>
        <v>0</v>
      </c>
      <c r="I267" s="44"/>
      <c r="J267" s="44"/>
      <c r="K267" s="44">
        <v>0</v>
      </c>
      <c r="L267" s="44">
        <f t="shared" si="103"/>
        <v>0</v>
      </c>
      <c r="M267" s="44">
        <f>H267/E267*100</f>
        <v>0</v>
      </c>
    </row>
    <row r="268" spans="1:13" ht="15" customHeight="1">
      <c r="A268" s="68"/>
      <c r="B268" s="48"/>
      <c r="C268" s="51"/>
      <c r="D268" s="51"/>
      <c r="E268" s="51"/>
      <c r="F268" s="51"/>
      <c r="G268" s="51"/>
      <c r="H268" s="51"/>
      <c r="I268" s="51"/>
      <c r="J268" s="51"/>
      <c r="K268" s="57"/>
      <c r="L268" s="42"/>
      <c r="M268" s="51"/>
    </row>
    <row r="269" spans="1:13" s="52" customFormat="1" ht="18" customHeight="1">
      <c r="A269" s="41" t="s">
        <v>59</v>
      </c>
      <c r="B269" s="72">
        <v>71095</v>
      </c>
      <c r="C269" s="42">
        <f>C270+C275</f>
        <v>1703000</v>
      </c>
      <c r="D269" s="42">
        <f>D270+D275</f>
        <v>0</v>
      </c>
      <c r="E269" s="42">
        <f>C269+D269</f>
        <v>1703000</v>
      </c>
      <c r="F269" s="42">
        <f>F270+F275</f>
        <v>834344.2000000001</v>
      </c>
      <c r="G269" s="42">
        <f>G270+G275</f>
        <v>0</v>
      </c>
      <c r="H269" s="42">
        <f aca="true" t="shared" si="104" ref="H269:H297">F269+G269</f>
        <v>834344.2000000001</v>
      </c>
      <c r="I269" s="42">
        <f>I270+I275</f>
        <v>7418.91</v>
      </c>
      <c r="J269" s="42">
        <f>J270+J275</f>
        <v>0</v>
      </c>
      <c r="K269" s="42">
        <f>F269/C269*100</f>
        <v>48.99261303581915</v>
      </c>
      <c r="L269" s="42">
        <v>0</v>
      </c>
      <c r="M269" s="42">
        <f>H269/E269*100</f>
        <v>48.99261303581915</v>
      </c>
    </row>
    <row r="270" spans="1:13" s="52" customFormat="1" ht="18" customHeight="1">
      <c r="A270" s="20" t="s">
        <v>378</v>
      </c>
      <c r="B270" s="41"/>
      <c r="C270" s="42">
        <f>C271+C274</f>
        <v>1695000</v>
      </c>
      <c r="D270" s="42">
        <f>D271+D274</f>
        <v>0</v>
      </c>
      <c r="E270" s="42">
        <f aca="true" t="shared" si="105" ref="E270:E276">C270+D270</f>
        <v>1695000</v>
      </c>
      <c r="F270" s="42">
        <f>F271+F274</f>
        <v>834344.2000000001</v>
      </c>
      <c r="G270" s="42">
        <f>G271+G274</f>
        <v>0</v>
      </c>
      <c r="H270" s="42">
        <f t="shared" si="104"/>
        <v>834344.2000000001</v>
      </c>
      <c r="I270" s="42">
        <f>I271+I274</f>
        <v>7418.91</v>
      </c>
      <c r="J270" s="42">
        <f>J271+J274</f>
        <v>0</v>
      </c>
      <c r="K270" s="42">
        <f aca="true" t="shared" si="106" ref="K270:K276">F270/C270*100</f>
        <v>49.22384660766962</v>
      </c>
      <c r="L270" s="42"/>
      <c r="M270" s="42">
        <f aca="true" t="shared" si="107" ref="M270:M276">H270/E270*100</f>
        <v>49.22384660766962</v>
      </c>
    </row>
    <row r="271" spans="1:13" s="52" customFormat="1" ht="18" customHeight="1">
      <c r="A271" s="21" t="s">
        <v>379</v>
      </c>
      <c r="B271" s="43"/>
      <c r="C271" s="44">
        <f>C272+C273</f>
        <v>1694500</v>
      </c>
      <c r="D271" s="44">
        <f>D272+D273</f>
        <v>0</v>
      </c>
      <c r="E271" s="44">
        <f t="shared" si="105"/>
        <v>1694500</v>
      </c>
      <c r="F271" s="44">
        <f>F272+F273</f>
        <v>834191.7200000001</v>
      </c>
      <c r="G271" s="44">
        <f>G272+G273</f>
        <v>0</v>
      </c>
      <c r="H271" s="44">
        <f t="shared" si="104"/>
        <v>834191.7200000001</v>
      </c>
      <c r="I271" s="44">
        <f>I272+I273</f>
        <v>7418.91</v>
      </c>
      <c r="J271" s="44">
        <f>J272+J273</f>
        <v>0</v>
      </c>
      <c r="K271" s="44">
        <f t="shared" si="106"/>
        <v>49.2293726763057</v>
      </c>
      <c r="L271" s="44"/>
      <c r="M271" s="44">
        <f t="shared" si="107"/>
        <v>49.2293726763057</v>
      </c>
    </row>
    <row r="272" spans="1:13" s="52" customFormat="1" ht="18" customHeight="1">
      <c r="A272" s="25" t="s">
        <v>380</v>
      </c>
      <c r="B272" s="45"/>
      <c r="C272" s="44">
        <f>SUM(C278:C282)</f>
        <v>1335030</v>
      </c>
      <c r="D272" s="44">
        <f>SUM(D278:D282)</f>
        <v>0</v>
      </c>
      <c r="E272" s="44">
        <f t="shared" si="105"/>
        <v>1335030</v>
      </c>
      <c r="F272" s="44">
        <f>SUM(F278:F282)</f>
        <v>693539.9900000001</v>
      </c>
      <c r="G272" s="44">
        <f>SUM(G278:G282)</f>
        <v>0</v>
      </c>
      <c r="H272" s="44">
        <f t="shared" si="104"/>
        <v>693539.9900000001</v>
      </c>
      <c r="I272" s="44">
        <f>SUM(I278:I282)</f>
        <v>6723</v>
      </c>
      <c r="J272" s="44">
        <f>SUM(J278:J282)</f>
        <v>0</v>
      </c>
      <c r="K272" s="44">
        <f t="shared" si="106"/>
        <v>51.94939364658473</v>
      </c>
      <c r="L272" s="44"/>
      <c r="M272" s="44">
        <f t="shared" si="107"/>
        <v>51.94939364658473</v>
      </c>
    </row>
    <row r="273" spans="1:13" s="52" customFormat="1" ht="18" customHeight="1">
      <c r="A273" s="25" t="s">
        <v>381</v>
      </c>
      <c r="B273" s="45"/>
      <c r="C273" s="44">
        <f>SUM(C283:C295)</f>
        <v>359470</v>
      </c>
      <c r="D273" s="44">
        <f>SUM(D283:D295)</f>
        <v>0</v>
      </c>
      <c r="E273" s="44">
        <f t="shared" si="105"/>
        <v>359470</v>
      </c>
      <c r="F273" s="44">
        <f>SUM(F283:F295)</f>
        <v>140651.72999999998</v>
      </c>
      <c r="G273" s="44">
        <f>SUM(G283:G295)</f>
        <v>0</v>
      </c>
      <c r="H273" s="44">
        <f t="shared" si="104"/>
        <v>140651.72999999998</v>
      </c>
      <c r="I273" s="44">
        <f>SUM(I283:I295)</f>
        <v>695.9100000000001</v>
      </c>
      <c r="J273" s="44">
        <f>SUM(J283:J295)</f>
        <v>0</v>
      </c>
      <c r="K273" s="44">
        <f t="shared" si="106"/>
        <v>39.12752941831029</v>
      </c>
      <c r="L273" s="44"/>
      <c r="M273" s="44">
        <f t="shared" si="107"/>
        <v>39.12752941831029</v>
      </c>
    </row>
    <row r="274" spans="1:13" s="52" customFormat="1" ht="18" customHeight="1">
      <c r="A274" s="25" t="s">
        <v>383</v>
      </c>
      <c r="B274" s="45"/>
      <c r="C274" s="44">
        <f>C277</f>
        <v>500</v>
      </c>
      <c r="D274" s="44">
        <f>D277</f>
        <v>0</v>
      </c>
      <c r="E274" s="44">
        <f t="shared" si="105"/>
        <v>500</v>
      </c>
      <c r="F274" s="44">
        <f>F277</f>
        <v>152.48</v>
      </c>
      <c r="G274" s="44">
        <f>G277</f>
        <v>0</v>
      </c>
      <c r="H274" s="44">
        <f t="shared" si="104"/>
        <v>152.48</v>
      </c>
      <c r="I274" s="44">
        <f>I277</f>
        <v>0</v>
      </c>
      <c r="J274" s="44"/>
      <c r="K274" s="44">
        <f t="shared" si="106"/>
        <v>30.495999999999995</v>
      </c>
      <c r="L274" s="44"/>
      <c r="M274" s="44">
        <f t="shared" si="107"/>
        <v>30.495999999999995</v>
      </c>
    </row>
    <row r="275" spans="1:13" s="52" customFormat="1" ht="24.75" customHeight="1">
      <c r="A275" s="61" t="s">
        <v>387</v>
      </c>
      <c r="B275" s="29"/>
      <c r="C275" s="42">
        <f>C276</f>
        <v>8000</v>
      </c>
      <c r="D275" s="42">
        <f>D276</f>
        <v>0</v>
      </c>
      <c r="E275" s="42">
        <f t="shared" si="105"/>
        <v>8000</v>
      </c>
      <c r="F275" s="42">
        <f>F276</f>
        <v>0</v>
      </c>
      <c r="G275" s="42">
        <f>G276</f>
        <v>0</v>
      </c>
      <c r="H275" s="42">
        <f t="shared" si="104"/>
        <v>0</v>
      </c>
      <c r="I275" s="42">
        <f>I276</f>
        <v>0</v>
      </c>
      <c r="J275" s="42">
        <f>J276</f>
        <v>0</v>
      </c>
      <c r="K275" s="42">
        <f t="shared" si="106"/>
        <v>0</v>
      </c>
      <c r="L275" s="42"/>
      <c r="M275" s="42">
        <f t="shared" si="107"/>
        <v>0</v>
      </c>
    </row>
    <row r="276" spans="1:13" s="52" customFormat="1" ht="18.75" customHeight="1">
      <c r="A276" s="28" t="s">
        <v>388</v>
      </c>
      <c r="B276" s="45"/>
      <c r="C276" s="44">
        <f>SUM(C296:C297)</f>
        <v>8000</v>
      </c>
      <c r="D276" s="44">
        <f>SUM(D296:D297)</f>
        <v>0</v>
      </c>
      <c r="E276" s="44">
        <f t="shared" si="105"/>
        <v>8000</v>
      </c>
      <c r="F276" s="44">
        <f>SUM(F296:F297)</f>
        <v>0</v>
      </c>
      <c r="G276" s="44">
        <f>SUM(G296:G297)</f>
        <v>0</v>
      </c>
      <c r="H276" s="44">
        <f t="shared" si="104"/>
        <v>0</v>
      </c>
      <c r="I276" s="44">
        <f>SUM(I296:I297)</f>
        <v>0</v>
      </c>
      <c r="J276" s="44">
        <f>SUM(J296:J297)</f>
        <v>0</v>
      </c>
      <c r="K276" s="44">
        <f t="shared" si="106"/>
        <v>0</v>
      </c>
      <c r="L276" s="44"/>
      <c r="M276" s="44">
        <f t="shared" si="107"/>
        <v>0</v>
      </c>
    </row>
    <row r="277" spans="1:13" ht="18" customHeight="1">
      <c r="A277" s="53" t="s">
        <v>297</v>
      </c>
      <c r="B277" s="48" t="s">
        <v>46</v>
      </c>
      <c r="C277" s="51">
        <v>500</v>
      </c>
      <c r="D277" s="51"/>
      <c r="E277" s="51">
        <f aca="true" t="shared" si="108" ref="E277:E288">C277+D277</f>
        <v>500</v>
      </c>
      <c r="F277" s="51">
        <v>152.48</v>
      </c>
      <c r="G277" s="51"/>
      <c r="H277" s="51">
        <f>F277+G277</f>
        <v>152.48</v>
      </c>
      <c r="I277" s="51"/>
      <c r="J277" s="51"/>
      <c r="K277" s="51">
        <f>F277/C277*100</f>
        <v>30.495999999999995</v>
      </c>
      <c r="L277" s="44"/>
      <c r="M277" s="51">
        <f>H277/E277*100</f>
        <v>30.495999999999995</v>
      </c>
    </row>
    <row r="278" spans="1:13" ht="18" customHeight="1">
      <c r="A278" s="53" t="s">
        <v>33</v>
      </c>
      <c r="B278" s="48" t="s">
        <v>34</v>
      </c>
      <c r="C278" s="51">
        <v>1040700</v>
      </c>
      <c r="D278" s="51"/>
      <c r="E278" s="51">
        <f t="shared" si="108"/>
        <v>1040700</v>
      </c>
      <c r="F278" s="51">
        <v>506235.02</v>
      </c>
      <c r="G278" s="51"/>
      <c r="H278" s="51">
        <f t="shared" si="104"/>
        <v>506235.02</v>
      </c>
      <c r="I278" s="51">
        <v>6197</v>
      </c>
      <c r="J278" s="51"/>
      <c r="K278" s="51">
        <f>F278/C278*100</f>
        <v>48.64370327664073</v>
      </c>
      <c r="L278" s="44"/>
      <c r="M278" s="51">
        <f>H278/E278*100</f>
        <v>48.64370327664073</v>
      </c>
    </row>
    <row r="279" spans="1:13" ht="18" customHeight="1">
      <c r="A279" s="63" t="s">
        <v>35</v>
      </c>
      <c r="B279" s="48" t="s">
        <v>36</v>
      </c>
      <c r="C279" s="51">
        <v>83760</v>
      </c>
      <c r="D279" s="51"/>
      <c r="E279" s="51">
        <f t="shared" si="108"/>
        <v>83760</v>
      </c>
      <c r="F279" s="51">
        <v>81788.04</v>
      </c>
      <c r="G279" s="51"/>
      <c r="H279" s="51">
        <f t="shared" si="104"/>
        <v>81788.04</v>
      </c>
      <c r="I279" s="51"/>
      <c r="J279" s="51"/>
      <c r="K279" s="51">
        <f>F279/C279*100</f>
        <v>97.64570200573066</v>
      </c>
      <c r="L279" s="44"/>
      <c r="M279" s="51">
        <f>H279/E279*100</f>
        <v>97.64570200573066</v>
      </c>
    </row>
    <row r="280" spans="1:13" ht="18" customHeight="1">
      <c r="A280" s="53" t="s">
        <v>22</v>
      </c>
      <c r="B280" s="48" t="s">
        <v>23</v>
      </c>
      <c r="C280" s="51">
        <v>169120</v>
      </c>
      <c r="D280" s="51"/>
      <c r="E280" s="51">
        <f t="shared" si="108"/>
        <v>169120</v>
      </c>
      <c r="F280" s="51">
        <v>87081.55</v>
      </c>
      <c r="G280" s="51"/>
      <c r="H280" s="51">
        <f t="shared" si="104"/>
        <v>87081.55</v>
      </c>
      <c r="I280" s="51">
        <v>526</v>
      </c>
      <c r="J280" s="51"/>
      <c r="K280" s="51">
        <f aca="true" t="shared" si="109" ref="K280:K297">F280/C280*100</f>
        <v>51.49098273415327</v>
      </c>
      <c r="L280" s="44"/>
      <c r="M280" s="51">
        <f aca="true" t="shared" si="110" ref="M280:M297">H280/E280*100</f>
        <v>51.49098273415327</v>
      </c>
    </row>
    <row r="281" spans="1:13" ht="18" customHeight="1">
      <c r="A281" s="63" t="s">
        <v>24</v>
      </c>
      <c r="B281" s="48" t="s">
        <v>25</v>
      </c>
      <c r="C281" s="51">
        <v>23000</v>
      </c>
      <c r="D281" s="51"/>
      <c r="E281" s="51">
        <f t="shared" si="108"/>
        <v>23000</v>
      </c>
      <c r="F281" s="51">
        <v>10035.38</v>
      </c>
      <c r="G281" s="51"/>
      <c r="H281" s="51">
        <f t="shared" si="104"/>
        <v>10035.38</v>
      </c>
      <c r="I281" s="51"/>
      <c r="J281" s="51"/>
      <c r="K281" s="51">
        <f t="shared" si="109"/>
        <v>43.63208695652174</v>
      </c>
      <c r="L281" s="44"/>
      <c r="M281" s="51">
        <f t="shared" si="110"/>
        <v>43.63208695652174</v>
      </c>
    </row>
    <row r="282" spans="1:13" ht="18" customHeight="1">
      <c r="A282" s="53" t="s">
        <v>26</v>
      </c>
      <c r="B282" s="48" t="s">
        <v>27</v>
      </c>
      <c r="C282" s="51">
        <v>18450</v>
      </c>
      <c r="D282" s="51"/>
      <c r="E282" s="51">
        <f t="shared" si="108"/>
        <v>18450</v>
      </c>
      <c r="F282" s="51">
        <v>8400</v>
      </c>
      <c r="G282" s="51"/>
      <c r="H282" s="51">
        <f t="shared" si="104"/>
        <v>8400</v>
      </c>
      <c r="I282" s="51"/>
      <c r="J282" s="51"/>
      <c r="K282" s="51">
        <f t="shared" si="109"/>
        <v>45.52845528455284</v>
      </c>
      <c r="L282" s="44"/>
      <c r="M282" s="51">
        <f t="shared" si="110"/>
        <v>45.52845528455284</v>
      </c>
    </row>
    <row r="283" spans="1:13" ht="18" customHeight="1">
      <c r="A283" s="53" t="s">
        <v>37</v>
      </c>
      <c r="B283" s="48" t="s">
        <v>38</v>
      </c>
      <c r="C283" s="51">
        <v>35000</v>
      </c>
      <c r="D283" s="51"/>
      <c r="E283" s="51">
        <f t="shared" si="108"/>
        <v>35000</v>
      </c>
      <c r="F283" s="51">
        <v>12576.39</v>
      </c>
      <c r="G283" s="51"/>
      <c r="H283" s="51">
        <f t="shared" si="104"/>
        <v>12576.39</v>
      </c>
      <c r="I283" s="51"/>
      <c r="J283" s="51"/>
      <c r="K283" s="51">
        <f t="shared" si="109"/>
        <v>35.932542857142856</v>
      </c>
      <c r="L283" s="44"/>
      <c r="M283" s="51">
        <f t="shared" si="110"/>
        <v>35.932542857142856</v>
      </c>
    </row>
    <row r="284" spans="1:13" ht="18" customHeight="1">
      <c r="A284" s="63" t="s">
        <v>47</v>
      </c>
      <c r="B284" s="48" t="s">
        <v>48</v>
      </c>
      <c r="C284" s="51">
        <v>24260</v>
      </c>
      <c r="D284" s="51"/>
      <c r="E284" s="51">
        <f t="shared" si="108"/>
        <v>24260</v>
      </c>
      <c r="F284" s="51">
        <v>15880.79</v>
      </c>
      <c r="G284" s="51"/>
      <c r="H284" s="51">
        <f t="shared" si="104"/>
        <v>15880.79</v>
      </c>
      <c r="I284" s="51">
        <v>356.91</v>
      </c>
      <c r="J284" s="51"/>
      <c r="K284" s="51">
        <f t="shared" si="109"/>
        <v>65.46079967023908</v>
      </c>
      <c r="L284" s="44"/>
      <c r="M284" s="51">
        <f t="shared" si="110"/>
        <v>65.46079967023908</v>
      </c>
    </row>
    <row r="285" spans="1:13" ht="18" customHeight="1">
      <c r="A285" s="53" t="s">
        <v>39</v>
      </c>
      <c r="B285" s="48" t="s">
        <v>40</v>
      </c>
      <c r="C285" s="51">
        <v>6000</v>
      </c>
      <c r="D285" s="51"/>
      <c r="E285" s="51">
        <f t="shared" si="108"/>
        <v>6000</v>
      </c>
      <c r="F285" s="51">
        <v>1088.55</v>
      </c>
      <c r="G285" s="51"/>
      <c r="H285" s="51">
        <f t="shared" si="104"/>
        <v>1088.55</v>
      </c>
      <c r="I285" s="51"/>
      <c r="J285" s="51"/>
      <c r="K285" s="51">
        <f t="shared" si="109"/>
        <v>18.142500000000002</v>
      </c>
      <c r="L285" s="44"/>
      <c r="M285" s="51">
        <f t="shared" si="110"/>
        <v>18.142500000000002</v>
      </c>
    </row>
    <row r="286" spans="1:13" ht="18" customHeight="1">
      <c r="A286" s="53" t="s">
        <v>254</v>
      </c>
      <c r="B286" s="48" t="s">
        <v>211</v>
      </c>
      <c r="C286" s="51">
        <v>600</v>
      </c>
      <c r="D286" s="51"/>
      <c r="E286" s="51">
        <f t="shared" si="108"/>
        <v>600</v>
      </c>
      <c r="F286" s="51">
        <v>53</v>
      </c>
      <c r="G286" s="51"/>
      <c r="H286" s="51">
        <f t="shared" si="104"/>
        <v>53</v>
      </c>
      <c r="I286" s="51"/>
      <c r="J286" s="51"/>
      <c r="K286" s="51">
        <f t="shared" si="109"/>
        <v>8.833333333333334</v>
      </c>
      <c r="L286" s="44"/>
      <c r="M286" s="51">
        <f t="shared" si="110"/>
        <v>8.833333333333334</v>
      </c>
    </row>
    <row r="287" spans="1:13" ht="18" customHeight="1">
      <c r="A287" s="63" t="s">
        <v>28</v>
      </c>
      <c r="B287" s="48" t="s">
        <v>29</v>
      </c>
      <c r="C287" s="51">
        <v>184300</v>
      </c>
      <c r="D287" s="51"/>
      <c r="E287" s="51">
        <f t="shared" si="108"/>
        <v>184300</v>
      </c>
      <c r="F287" s="51">
        <v>58914.88</v>
      </c>
      <c r="G287" s="51"/>
      <c r="H287" s="51">
        <f t="shared" si="104"/>
        <v>58914.88</v>
      </c>
      <c r="I287" s="51">
        <v>250</v>
      </c>
      <c r="J287" s="51"/>
      <c r="K287" s="51">
        <f t="shared" si="109"/>
        <v>31.96683667932718</v>
      </c>
      <c r="L287" s="44"/>
      <c r="M287" s="51">
        <f t="shared" si="110"/>
        <v>31.96683667932718</v>
      </c>
    </row>
    <row r="288" spans="1:13" ht="18" customHeight="1">
      <c r="A288" s="63" t="s">
        <v>73</v>
      </c>
      <c r="B288" s="48" t="s">
        <v>74</v>
      </c>
      <c r="C288" s="51">
        <v>2100</v>
      </c>
      <c r="D288" s="51"/>
      <c r="E288" s="51">
        <f t="shared" si="108"/>
        <v>2100</v>
      </c>
      <c r="F288" s="51">
        <v>718.54</v>
      </c>
      <c r="G288" s="51"/>
      <c r="H288" s="51">
        <f t="shared" si="104"/>
        <v>718.54</v>
      </c>
      <c r="I288" s="51"/>
      <c r="J288" s="51"/>
      <c r="K288" s="51">
        <f t="shared" si="109"/>
        <v>34.21619047619047</v>
      </c>
      <c r="L288" s="44"/>
      <c r="M288" s="51">
        <f t="shared" si="110"/>
        <v>34.21619047619047</v>
      </c>
    </row>
    <row r="289" spans="1:13" ht="18" customHeight="1">
      <c r="A289" s="56" t="s">
        <v>318</v>
      </c>
      <c r="B289" s="48" t="s">
        <v>261</v>
      </c>
      <c r="C289" s="51">
        <v>4500</v>
      </c>
      <c r="D289" s="51"/>
      <c r="E289" s="44">
        <f>SUM(C289:D289)</f>
        <v>4500</v>
      </c>
      <c r="F289" s="51">
        <v>1350.2</v>
      </c>
      <c r="G289" s="51"/>
      <c r="H289" s="51">
        <f t="shared" si="104"/>
        <v>1350.2</v>
      </c>
      <c r="I289" s="51"/>
      <c r="J289" s="51"/>
      <c r="K289" s="51">
        <f t="shared" si="109"/>
        <v>30.004444444444445</v>
      </c>
      <c r="L289" s="44"/>
      <c r="M289" s="51">
        <f t="shared" si="110"/>
        <v>30.004444444444445</v>
      </c>
    </row>
    <row r="290" spans="1:13" ht="18" customHeight="1">
      <c r="A290" s="56" t="s">
        <v>317</v>
      </c>
      <c r="B290" s="48" t="s">
        <v>262</v>
      </c>
      <c r="C290" s="51">
        <v>5800</v>
      </c>
      <c r="D290" s="51"/>
      <c r="E290" s="44">
        <f>SUM(C290:D290)</f>
        <v>5800</v>
      </c>
      <c r="F290" s="51">
        <v>2512.12</v>
      </c>
      <c r="G290" s="51"/>
      <c r="H290" s="51">
        <f t="shared" si="104"/>
        <v>2512.12</v>
      </c>
      <c r="I290" s="51"/>
      <c r="J290" s="51"/>
      <c r="K290" s="51">
        <f t="shared" si="109"/>
        <v>43.312413793103445</v>
      </c>
      <c r="L290" s="44"/>
      <c r="M290" s="51">
        <f t="shared" si="110"/>
        <v>43.312413793103445</v>
      </c>
    </row>
    <row r="291" spans="1:13" ht="18" customHeight="1">
      <c r="A291" s="56" t="s">
        <v>276</v>
      </c>
      <c r="B291" s="48" t="s">
        <v>263</v>
      </c>
      <c r="C291" s="51">
        <v>42900</v>
      </c>
      <c r="D291" s="51"/>
      <c r="E291" s="44">
        <f>SUM(C291:D291)</f>
        <v>42900</v>
      </c>
      <c r="F291" s="51">
        <v>7902</v>
      </c>
      <c r="G291" s="51"/>
      <c r="H291" s="51">
        <f t="shared" si="104"/>
        <v>7902</v>
      </c>
      <c r="I291" s="51"/>
      <c r="J291" s="51"/>
      <c r="K291" s="51">
        <f t="shared" si="109"/>
        <v>18.41958041958042</v>
      </c>
      <c r="L291" s="44"/>
      <c r="M291" s="51">
        <f t="shared" si="110"/>
        <v>18.41958041958042</v>
      </c>
    </row>
    <row r="292" spans="1:13" ht="18" customHeight="1">
      <c r="A292" s="56" t="s">
        <v>314</v>
      </c>
      <c r="B292" s="48" t="s">
        <v>264</v>
      </c>
      <c r="C292" s="51">
        <v>15310</v>
      </c>
      <c r="D292" s="51"/>
      <c r="E292" s="44">
        <f>SUM(C292:D292)</f>
        <v>15310</v>
      </c>
      <c r="F292" s="51">
        <v>7661.8</v>
      </c>
      <c r="G292" s="51"/>
      <c r="H292" s="51">
        <f t="shared" si="104"/>
        <v>7661.8</v>
      </c>
      <c r="I292" s="51"/>
      <c r="J292" s="51"/>
      <c r="K292" s="51">
        <f t="shared" si="109"/>
        <v>50.04441541476159</v>
      </c>
      <c r="L292" s="44"/>
      <c r="M292" s="51">
        <f t="shared" si="110"/>
        <v>50.04441541476159</v>
      </c>
    </row>
    <row r="293" spans="1:13" ht="18" customHeight="1">
      <c r="A293" s="63" t="s">
        <v>75</v>
      </c>
      <c r="B293" s="48" t="s">
        <v>76</v>
      </c>
      <c r="C293" s="51">
        <v>9000</v>
      </c>
      <c r="D293" s="51"/>
      <c r="E293" s="51">
        <f>C293+D293</f>
        <v>9000</v>
      </c>
      <c r="F293" s="51">
        <v>4436.95</v>
      </c>
      <c r="G293" s="51"/>
      <c r="H293" s="51">
        <f t="shared" si="104"/>
        <v>4436.95</v>
      </c>
      <c r="I293" s="51">
        <v>89</v>
      </c>
      <c r="J293" s="51"/>
      <c r="K293" s="51">
        <f t="shared" si="109"/>
        <v>49.29944444444444</v>
      </c>
      <c r="L293" s="44"/>
      <c r="M293" s="51">
        <f t="shared" si="110"/>
        <v>49.29944444444444</v>
      </c>
    </row>
    <row r="294" spans="1:13" ht="18" customHeight="1">
      <c r="A294" s="63" t="s">
        <v>41</v>
      </c>
      <c r="B294" s="48" t="s">
        <v>42</v>
      </c>
      <c r="C294" s="51">
        <v>24900</v>
      </c>
      <c r="D294" s="51"/>
      <c r="E294" s="51">
        <f>C294+D294</f>
        <v>24900</v>
      </c>
      <c r="F294" s="51">
        <v>24810.33</v>
      </c>
      <c r="G294" s="51"/>
      <c r="H294" s="51">
        <f t="shared" si="104"/>
        <v>24810.33</v>
      </c>
      <c r="I294" s="51"/>
      <c r="J294" s="51"/>
      <c r="K294" s="51">
        <f t="shared" si="109"/>
        <v>99.63987951807229</v>
      </c>
      <c r="L294" s="44"/>
      <c r="M294" s="51">
        <f t="shared" si="110"/>
        <v>99.63987951807229</v>
      </c>
    </row>
    <row r="295" spans="1:13" ht="18" customHeight="1">
      <c r="A295" s="64" t="s">
        <v>277</v>
      </c>
      <c r="B295" s="48" t="s">
        <v>266</v>
      </c>
      <c r="C295" s="51">
        <v>4800</v>
      </c>
      <c r="D295" s="51"/>
      <c r="E295" s="44">
        <f>SUM(C295:D295)</f>
        <v>4800</v>
      </c>
      <c r="F295" s="51">
        <v>2746.18</v>
      </c>
      <c r="G295" s="51"/>
      <c r="H295" s="51">
        <f t="shared" si="104"/>
        <v>2746.18</v>
      </c>
      <c r="I295" s="51"/>
      <c r="J295" s="51"/>
      <c r="K295" s="51">
        <f t="shared" si="109"/>
        <v>57.21208333333333</v>
      </c>
      <c r="L295" s="44"/>
      <c r="M295" s="51">
        <f t="shared" si="110"/>
        <v>57.21208333333333</v>
      </c>
    </row>
    <row r="296" spans="1:13" ht="18" customHeight="1">
      <c r="A296" s="63" t="s">
        <v>57</v>
      </c>
      <c r="B296" s="48" t="s">
        <v>58</v>
      </c>
      <c r="C296" s="51">
        <v>4000</v>
      </c>
      <c r="D296" s="51"/>
      <c r="E296" s="44">
        <f>SUM(C296:D296)</f>
        <v>4000</v>
      </c>
      <c r="F296" s="51"/>
      <c r="G296" s="51"/>
      <c r="H296" s="51">
        <f t="shared" si="104"/>
        <v>0</v>
      </c>
      <c r="I296" s="51"/>
      <c r="J296" s="51"/>
      <c r="K296" s="51">
        <f t="shared" si="109"/>
        <v>0</v>
      </c>
      <c r="L296" s="44"/>
      <c r="M296" s="51">
        <f t="shared" si="110"/>
        <v>0</v>
      </c>
    </row>
    <row r="297" spans="1:13" ht="18" customHeight="1">
      <c r="A297" s="63" t="s">
        <v>267</v>
      </c>
      <c r="B297" s="48" t="s">
        <v>44</v>
      </c>
      <c r="C297" s="51">
        <v>4000</v>
      </c>
      <c r="D297" s="51"/>
      <c r="E297" s="51">
        <f>C297+D297</f>
        <v>4000</v>
      </c>
      <c r="F297" s="51"/>
      <c r="G297" s="51"/>
      <c r="H297" s="51">
        <f t="shared" si="104"/>
        <v>0</v>
      </c>
      <c r="I297" s="51"/>
      <c r="J297" s="51"/>
      <c r="K297" s="51">
        <f t="shared" si="109"/>
        <v>0</v>
      </c>
      <c r="L297" s="44"/>
      <c r="M297" s="51">
        <f t="shared" si="110"/>
        <v>0</v>
      </c>
    </row>
    <row r="298" spans="1:13" ht="17.25" customHeight="1">
      <c r="A298" s="48"/>
      <c r="B298" s="48"/>
      <c r="C298" s="51"/>
      <c r="D298" s="51"/>
      <c r="E298" s="51"/>
      <c r="F298" s="51"/>
      <c r="G298" s="51"/>
      <c r="H298" s="51"/>
      <c r="I298" s="51"/>
      <c r="J298" s="51"/>
      <c r="K298" s="57"/>
      <c r="L298" s="57"/>
      <c r="M298" s="51"/>
    </row>
    <row r="299" spans="1:13" ht="18" customHeight="1">
      <c r="A299" s="73" t="s">
        <v>77</v>
      </c>
      <c r="B299" s="14" t="s">
        <v>78</v>
      </c>
      <c r="C299" s="42">
        <f>C300+C305</f>
        <v>17425718</v>
      </c>
      <c r="D299" s="42">
        <f>D300+D305</f>
        <v>549830</v>
      </c>
      <c r="E299" s="42">
        <f aca="true" t="shared" si="111" ref="E299:E311">SUM(C299:D299)</f>
        <v>17975548</v>
      </c>
      <c r="F299" s="42">
        <f>F300+F305</f>
        <v>8417683.06</v>
      </c>
      <c r="G299" s="42">
        <f>G300+G305</f>
        <v>308876.52</v>
      </c>
      <c r="H299" s="42">
        <f aca="true" t="shared" si="112" ref="H299:H311">SUM(F299:G299)</f>
        <v>8726559.58</v>
      </c>
      <c r="I299" s="42">
        <f>I300+I305</f>
        <v>437956.27</v>
      </c>
      <c r="J299" s="42">
        <f>J300+J305</f>
        <v>0</v>
      </c>
      <c r="K299" s="42">
        <f aca="true" t="shared" si="113" ref="K299:M303">F299/C299*100</f>
        <v>48.3060902282477</v>
      </c>
      <c r="L299" s="42">
        <f t="shared" si="113"/>
        <v>56.1767309895786</v>
      </c>
      <c r="M299" s="42">
        <f t="shared" si="113"/>
        <v>48.546834733494634</v>
      </c>
    </row>
    <row r="300" spans="1:13" ht="18" customHeight="1">
      <c r="A300" s="20" t="s">
        <v>378</v>
      </c>
      <c r="B300" s="14"/>
      <c r="C300" s="42">
        <f>C301+C304</f>
        <v>16875718</v>
      </c>
      <c r="D300" s="42">
        <f>D301+D304</f>
        <v>549830</v>
      </c>
      <c r="E300" s="42">
        <f t="shared" si="111"/>
        <v>17425548</v>
      </c>
      <c r="F300" s="42">
        <f>F301+F304</f>
        <v>8407096.040000001</v>
      </c>
      <c r="G300" s="42">
        <f>G301+G304</f>
        <v>308876.52</v>
      </c>
      <c r="H300" s="42">
        <f t="shared" si="112"/>
        <v>8715972.56</v>
      </c>
      <c r="I300" s="42">
        <f>I301+I304</f>
        <v>437956.27</v>
      </c>
      <c r="J300" s="42">
        <f>J301+J304</f>
        <v>0</v>
      </c>
      <c r="K300" s="42">
        <f t="shared" si="113"/>
        <v>49.81770873393358</v>
      </c>
      <c r="L300" s="42">
        <f t="shared" si="113"/>
        <v>56.1767309895786</v>
      </c>
      <c r="M300" s="42">
        <f t="shared" si="113"/>
        <v>50.01835557768399</v>
      </c>
    </row>
    <row r="301" spans="1:13" ht="18" customHeight="1">
      <c r="A301" s="21" t="s">
        <v>379</v>
      </c>
      <c r="B301" s="60"/>
      <c r="C301" s="44">
        <f>C302+C303</f>
        <v>16474223</v>
      </c>
      <c r="D301" s="44">
        <f>D302+D303</f>
        <v>489120</v>
      </c>
      <c r="E301" s="44">
        <f t="shared" si="111"/>
        <v>16963343</v>
      </c>
      <c r="F301" s="44">
        <f>F302+F303</f>
        <v>8211664.960000001</v>
      </c>
      <c r="G301" s="44">
        <f>G302+G303</f>
        <v>263523.93</v>
      </c>
      <c r="H301" s="44">
        <f t="shared" si="112"/>
        <v>8475188.89</v>
      </c>
      <c r="I301" s="44">
        <f>I302+I303</f>
        <v>436098.86000000004</v>
      </c>
      <c r="J301" s="44">
        <f>J302+J303</f>
        <v>0</v>
      </c>
      <c r="K301" s="44">
        <f t="shared" si="113"/>
        <v>49.845537237173495</v>
      </c>
      <c r="L301" s="44">
        <f t="shared" si="113"/>
        <v>53.87715284592738</v>
      </c>
      <c r="M301" s="44">
        <f t="shared" si="113"/>
        <v>49.961784596349915</v>
      </c>
    </row>
    <row r="302" spans="1:13" ht="18" customHeight="1">
      <c r="A302" s="28" t="s">
        <v>380</v>
      </c>
      <c r="B302" s="60"/>
      <c r="C302" s="44">
        <f>C310+C322+C337+C366</f>
        <v>13481324.43</v>
      </c>
      <c r="D302" s="44">
        <f>D310+D322+D337+D366</f>
        <v>487439.4</v>
      </c>
      <c r="E302" s="44">
        <f t="shared" si="111"/>
        <v>13968763.83</v>
      </c>
      <c r="F302" s="44">
        <f>F310+F322+F337+F366</f>
        <v>6896935.07</v>
      </c>
      <c r="G302" s="44">
        <f>G310+G322+G337+G366</f>
        <v>263081.93</v>
      </c>
      <c r="H302" s="44">
        <f t="shared" si="112"/>
        <v>7160017</v>
      </c>
      <c r="I302" s="44">
        <f>I310+I322+I337+I366</f>
        <v>426344.74000000005</v>
      </c>
      <c r="J302" s="44">
        <f>J310+J322+J337+J366</f>
        <v>0</v>
      </c>
      <c r="K302" s="44">
        <f t="shared" si="113"/>
        <v>51.15918028537497</v>
      </c>
      <c r="L302" s="44">
        <f t="shared" si="113"/>
        <v>53.97223326633013</v>
      </c>
      <c r="M302" s="44">
        <f t="shared" si="113"/>
        <v>51.257341645527696</v>
      </c>
    </row>
    <row r="303" spans="1:13" ht="18" customHeight="1">
      <c r="A303" s="28" t="s">
        <v>381</v>
      </c>
      <c r="B303" s="60"/>
      <c r="C303" s="44">
        <f>C311+C323+C338+C381+C388+C367</f>
        <v>2992898.57</v>
      </c>
      <c r="D303" s="44">
        <f>D311+D323+D338+D381+D388+D367</f>
        <v>1680.6</v>
      </c>
      <c r="E303" s="44">
        <f t="shared" si="111"/>
        <v>2994579.17</v>
      </c>
      <c r="F303" s="44">
        <f>F311+F323+F338+F381+F388+F367</f>
        <v>1314729.8900000001</v>
      </c>
      <c r="G303" s="44">
        <f>G311+G323+G338+G381+G388+G367</f>
        <v>442</v>
      </c>
      <c r="H303" s="44">
        <f t="shared" si="112"/>
        <v>1315171.8900000001</v>
      </c>
      <c r="I303" s="44">
        <f>I311+I323+I338+I381+I388+I367</f>
        <v>9754.12</v>
      </c>
      <c r="J303" s="44">
        <f>J311+J323+J338+J381+J388+J367</f>
        <v>0</v>
      </c>
      <c r="K303" s="44">
        <f t="shared" si="113"/>
        <v>43.92831428296617</v>
      </c>
      <c r="L303" s="44">
        <f t="shared" si="113"/>
        <v>26.300130905628944</v>
      </c>
      <c r="M303" s="44">
        <f t="shared" si="113"/>
        <v>43.91842109821395</v>
      </c>
    </row>
    <row r="304" spans="1:13" ht="18" customHeight="1">
      <c r="A304" s="28" t="s">
        <v>383</v>
      </c>
      <c r="B304" s="60"/>
      <c r="C304" s="44">
        <f>C324+C339+C368+C389</f>
        <v>401495</v>
      </c>
      <c r="D304" s="44">
        <f>D324+D339+D368+D389</f>
        <v>60710</v>
      </c>
      <c r="E304" s="44">
        <f t="shared" si="111"/>
        <v>462205</v>
      </c>
      <c r="F304" s="44">
        <f>F324+F339+F368+F389</f>
        <v>195431.08000000002</v>
      </c>
      <c r="G304" s="44">
        <f>G324+G339+G368+G389</f>
        <v>45352.59</v>
      </c>
      <c r="H304" s="44">
        <f t="shared" si="112"/>
        <v>240783.67</v>
      </c>
      <c r="I304" s="44">
        <f>I324+I339+I368+I389</f>
        <v>1857.41</v>
      </c>
      <c r="J304" s="44">
        <f>J324+J339+J368+J389</f>
        <v>0</v>
      </c>
      <c r="K304" s="44">
        <f>F304/C304*100</f>
        <v>48.67584403292694</v>
      </c>
      <c r="L304" s="44">
        <v>0</v>
      </c>
      <c r="M304" s="44">
        <f>H304/E304*100</f>
        <v>52.09456193680294</v>
      </c>
    </row>
    <row r="305" spans="1:13" s="31" customFormat="1" ht="18" customHeight="1">
      <c r="A305" s="61" t="s">
        <v>387</v>
      </c>
      <c r="B305" s="29"/>
      <c r="C305" s="49">
        <f>C306</f>
        <v>550000</v>
      </c>
      <c r="D305" s="49">
        <f>D306</f>
        <v>0</v>
      </c>
      <c r="E305" s="49">
        <f t="shared" si="111"/>
        <v>550000</v>
      </c>
      <c r="F305" s="49">
        <f>F306</f>
        <v>10587.02</v>
      </c>
      <c r="G305" s="49">
        <f>G306</f>
        <v>0</v>
      </c>
      <c r="H305" s="49">
        <f t="shared" si="112"/>
        <v>10587.02</v>
      </c>
      <c r="I305" s="49">
        <f>I306</f>
        <v>0</v>
      </c>
      <c r="J305" s="49">
        <f>J306</f>
        <v>0</v>
      </c>
      <c r="K305" s="49">
        <f aca="true" t="shared" si="114" ref="K305:M306">F305/C305*100</f>
        <v>1.9249127272727273</v>
      </c>
      <c r="L305" s="55">
        <v>0</v>
      </c>
      <c r="M305" s="49">
        <f t="shared" si="114"/>
        <v>1.9249127272727273</v>
      </c>
    </row>
    <row r="306" spans="1:13" s="31" customFormat="1" ht="18" customHeight="1">
      <c r="A306" s="28" t="s">
        <v>388</v>
      </c>
      <c r="B306" s="29"/>
      <c r="C306" s="30">
        <f>C341</f>
        <v>550000</v>
      </c>
      <c r="D306" s="30">
        <f>D341</f>
        <v>0</v>
      </c>
      <c r="E306" s="30">
        <f t="shared" si="111"/>
        <v>550000</v>
      </c>
      <c r="F306" s="30">
        <f>F341</f>
        <v>10587.02</v>
      </c>
      <c r="G306" s="30">
        <f>G341</f>
        <v>0</v>
      </c>
      <c r="H306" s="30">
        <f t="shared" si="112"/>
        <v>10587.02</v>
      </c>
      <c r="I306" s="30">
        <f>I341</f>
        <v>0</v>
      </c>
      <c r="J306" s="30">
        <f>J341</f>
        <v>0</v>
      </c>
      <c r="K306" s="30">
        <f t="shared" si="114"/>
        <v>1.9249127272727273</v>
      </c>
      <c r="L306" s="44">
        <v>0</v>
      </c>
      <c r="M306" s="30">
        <f t="shared" si="114"/>
        <v>1.9249127272727273</v>
      </c>
    </row>
    <row r="307" spans="1:13" s="52" customFormat="1" ht="18" customHeight="1">
      <c r="A307" s="65" t="s">
        <v>79</v>
      </c>
      <c r="B307" s="62">
        <v>75011</v>
      </c>
      <c r="C307" s="42">
        <f>C308</f>
        <v>0</v>
      </c>
      <c r="D307" s="42">
        <f>D308</f>
        <v>476053</v>
      </c>
      <c r="E307" s="42">
        <f t="shared" si="111"/>
        <v>476053</v>
      </c>
      <c r="F307" s="42">
        <f>F308</f>
        <v>0</v>
      </c>
      <c r="G307" s="42">
        <f>G308</f>
        <v>255994</v>
      </c>
      <c r="H307" s="42">
        <f t="shared" si="112"/>
        <v>255994</v>
      </c>
      <c r="I307" s="42">
        <f>I308</f>
        <v>0</v>
      </c>
      <c r="J307" s="42">
        <f>J308</f>
        <v>0</v>
      </c>
      <c r="K307" s="42">
        <v>0</v>
      </c>
      <c r="L307" s="42">
        <f>G307/D307*100</f>
        <v>53.77426463019874</v>
      </c>
      <c r="M307" s="42">
        <f>H307/E307*100</f>
        <v>53.77426463019874</v>
      </c>
    </row>
    <row r="308" spans="1:13" s="52" customFormat="1" ht="18" customHeight="1">
      <c r="A308" s="20" t="s">
        <v>378</v>
      </c>
      <c r="B308" s="62"/>
      <c r="C308" s="42">
        <f>C309</f>
        <v>0</v>
      </c>
      <c r="D308" s="42">
        <f>D309</f>
        <v>476053</v>
      </c>
      <c r="E308" s="42">
        <f t="shared" si="111"/>
        <v>476053</v>
      </c>
      <c r="F308" s="42">
        <f>F309</f>
        <v>0</v>
      </c>
      <c r="G308" s="42">
        <f>G309</f>
        <v>255994</v>
      </c>
      <c r="H308" s="42">
        <f t="shared" si="112"/>
        <v>255994</v>
      </c>
      <c r="I308" s="42">
        <f>I309</f>
        <v>0</v>
      </c>
      <c r="J308" s="42">
        <f>J309</f>
        <v>0</v>
      </c>
      <c r="K308" s="42"/>
      <c r="L308" s="42">
        <f>G308/D308*100</f>
        <v>53.77426463019874</v>
      </c>
      <c r="M308" s="42">
        <f>H308/E308*100</f>
        <v>53.77426463019874</v>
      </c>
    </row>
    <row r="309" spans="1:13" s="52" customFormat="1" ht="18" customHeight="1">
      <c r="A309" s="21" t="s">
        <v>379</v>
      </c>
      <c r="B309" s="62"/>
      <c r="C309" s="44">
        <f>C310+C311</f>
        <v>0</v>
      </c>
      <c r="D309" s="44">
        <f>D310+D311</f>
        <v>476053</v>
      </c>
      <c r="E309" s="44">
        <f t="shared" si="111"/>
        <v>476053</v>
      </c>
      <c r="F309" s="44">
        <f>F310+F311</f>
        <v>0</v>
      </c>
      <c r="G309" s="44">
        <f>G310+G311</f>
        <v>255994</v>
      </c>
      <c r="H309" s="44">
        <f t="shared" si="112"/>
        <v>255994</v>
      </c>
      <c r="I309" s="44">
        <f>I310+I311</f>
        <v>0</v>
      </c>
      <c r="J309" s="44">
        <f>J310+J311</f>
        <v>0</v>
      </c>
      <c r="K309" s="44"/>
      <c r="L309" s="44">
        <f aca="true" t="shared" si="115" ref="L309:L317">G309/D309*100</f>
        <v>53.77426463019874</v>
      </c>
      <c r="M309" s="44">
        <f aca="true" t="shared" si="116" ref="M309:M317">H309/E309*100</f>
        <v>53.77426463019874</v>
      </c>
    </row>
    <row r="310" spans="1:13" s="31" customFormat="1" ht="18" customHeight="1">
      <c r="A310" s="28" t="s">
        <v>380</v>
      </c>
      <c r="B310" s="29"/>
      <c r="C310" s="30">
        <f>SUM(C312:C315)</f>
        <v>0</v>
      </c>
      <c r="D310" s="30">
        <f>SUM(D312:D315)</f>
        <v>475374</v>
      </c>
      <c r="E310" s="30">
        <f t="shared" si="111"/>
        <v>475374</v>
      </c>
      <c r="F310" s="30">
        <f>SUM(F312:F315)</f>
        <v>0</v>
      </c>
      <c r="G310" s="30">
        <f>SUM(G312:G315)</f>
        <v>255994</v>
      </c>
      <c r="H310" s="39">
        <f t="shared" si="112"/>
        <v>255994</v>
      </c>
      <c r="I310" s="39">
        <f>SUM(I312:I315)</f>
        <v>0</v>
      </c>
      <c r="J310" s="39">
        <f>SUM(J312:J315)</f>
        <v>0</v>
      </c>
      <c r="K310" s="44"/>
      <c r="L310" s="44">
        <f t="shared" si="115"/>
        <v>53.85107304985127</v>
      </c>
      <c r="M310" s="44">
        <f t="shared" si="116"/>
        <v>53.85107304985127</v>
      </c>
    </row>
    <row r="311" spans="1:13" s="31" customFormat="1" ht="18" customHeight="1">
      <c r="A311" s="28" t="s">
        <v>381</v>
      </c>
      <c r="B311" s="29"/>
      <c r="C311" s="30">
        <f>SUM(C316:C317)</f>
        <v>0</v>
      </c>
      <c r="D311" s="30">
        <f>SUM(D316:D317)</f>
        <v>679</v>
      </c>
      <c r="E311" s="30">
        <f t="shared" si="111"/>
        <v>679</v>
      </c>
      <c r="F311" s="30">
        <f>SUM(F316:F317)</f>
        <v>0</v>
      </c>
      <c r="G311" s="30">
        <f>SUM(G316:G317)</f>
        <v>0</v>
      </c>
      <c r="H311" s="39">
        <f t="shared" si="112"/>
        <v>0</v>
      </c>
      <c r="I311" s="30">
        <f>SUM(I316:I317)</f>
        <v>0</v>
      </c>
      <c r="J311" s="30">
        <f>SUM(J316:J317)</f>
        <v>0</v>
      </c>
      <c r="K311" s="44"/>
      <c r="L311" s="44">
        <f t="shared" si="115"/>
        <v>0</v>
      </c>
      <c r="M311" s="44">
        <f t="shared" si="116"/>
        <v>0</v>
      </c>
    </row>
    <row r="312" spans="1:13" ht="18" customHeight="1">
      <c r="A312" s="63" t="s">
        <v>33</v>
      </c>
      <c r="B312" s="48" t="s">
        <v>34</v>
      </c>
      <c r="C312" s="51"/>
      <c r="D312" s="51">
        <v>366644</v>
      </c>
      <c r="E312" s="51">
        <f aca="true" t="shared" si="117" ref="E312:E317">C312+D312</f>
        <v>366644</v>
      </c>
      <c r="F312" s="51"/>
      <c r="G312" s="51">
        <v>187320</v>
      </c>
      <c r="H312" s="44">
        <f aca="true" t="shared" si="118" ref="H312:H317">F312+G312</f>
        <v>187320</v>
      </c>
      <c r="I312" s="44"/>
      <c r="J312" s="39">
        <f>SUM(J318:J318)</f>
        <v>0</v>
      </c>
      <c r="K312" s="44"/>
      <c r="L312" s="44">
        <f t="shared" si="115"/>
        <v>51.09043104482822</v>
      </c>
      <c r="M312" s="44">
        <f t="shared" si="116"/>
        <v>51.09043104482822</v>
      </c>
    </row>
    <row r="313" spans="1:13" ht="18" customHeight="1">
      <c r="A313" s="63" t="s">
        <v>35</v>
      </c>
      <c r="B313" s="48" t="s">
        <v>36</v>
      </c>
      <c r="C313" s="51"/>
      <c r="D313" s="51">
        <v>30527</v>
      </c>
      <c r="E313" s="51">
        <f t="shared" si="117"/>
        <v>30527</v>
      </c>
      <c r="F313" s="51"/>
      <c r="G313" s="51">
        <v>30527</v>
      </c>
      <c r="H313" s="44">
        <f t="shared" si="118"/>
        <v>30527</v>
      </c>
      <c r="I313" s="44"/>
      <c r="J313" s="44"/>
      <c r="K313" s="44"/>
      <c r="L313" s="44">
        <f t="shared" si="115"/>
        <v>100</v>
      </c>
      <c r="M313" s="44">
        <f t="shared" si="116"/>
        <v>100</v>
      </c>
    </row>
    <row r="314" spans="1:13" ht="18" customHeight="1">
      <c r="A314" s="53" t="s">
        <v>22</v>
      </c>
      <c r="B314" s="48" t="s">
        <v>23</v>
      </c>
      <c r="C314" s="51"/>
      <c r="D314" s="51">
        <v>68833</v>
      </c>
      <c r="E314" s="51">
        <f t="shared" si="117"/>
        <v>68833</v>
      </c>
      <c r="F314" s="51"/>
      <c r="G314" s="51">
        <v>32862</v>
      </c>
      <c r="H314" s="44">
        <f t="shared" si="118"/>
        <v>32862</v>
      </c>
      <c r="I314" s="44"/>
      <c r="J314" s="44"/>
      <c r="K314" s="44"/>
      <c r="L314" s="44">
        <f t="shared" si="115"/>
        <v>47.74163555271454</v>
      </c>
      <c r="M314" s="44">
        <f t="shared" si="116"/>
        <v>47.74163555271454</v>
      </c>
    </row>
    <row r="315" spans="1:13" ht="18" customHeight="1">
      <c r="A315" s="63" t="s">
        <v>24</v>
      </c>
      <c r="B315" s="48" t="s">
        <v>25</v>
      </c>
      <c r="C315" s="51"/>
      <c r="D315" s="51">
        <v>9370</v>
      </c>
      <c r="E315" s="51">
        <f t="shared" si="117"/>
        <v>9370</v>
      </c>
      <c r="F315" s="51"/>
      <c r="G315" s="51">
        <v>5285</v>
      </c>
      <c r="H315" s="44">
        <f t="shared" si="118"/>
        <v>5285</v>
      </c>
      <c r="I315" s="44"/>
      <c r="J315" s="44"/>
      <c r="K315" s="44"/>
      <c r="L315" s="44">
        <f t="shared" si="115"/>
        <v>56.403415154749204</v>
      </c>
      <c r="M315" s="44">
        <f t="shared" si="116"/>
        <v>56.403415154749204</v>
      </c>
    </row>
    <row r="316" spans="1:13" ht="18" customHeight="1">
      <c r="A316" s="53" t="s">
        <v>37</v>
      </c>
      <c r="B316" s="48" t="s">
        <v>38</v>
      </c>
      <c r="C316" s="51"/>
      <c r="D316" s="51">
        <v>500</v>
      </c>
      <c r="E316" s="51">
        <f t="shared" si="117"/>
        <v>500</v>
      </c>
      <c r="F316" s="51"/>
      <c r="G316" s="51">
        <v>0</v>
      </c>
      <c r="H316" s="44">
        <f t="shared" si="118"/>
        <v>0</v>
      </c>
      <c r="I316" s="44"/>
      <c r="J316" s="44"/>
      <c r="K316" s="44"/>
      <c r="L316" s="44">
        <f t="shared" si="115"/>
        <v>0</v>
      </c>
      <c r="M316" s="44">
        <f t="shared" si="116"/>
        <v>0</v>
      </c>
    </row>
    <row r="317" spans="1:13" ht="18" customHeight="1">
      <c r="A317" s="63" t="s">
        <v>28</v>
      </c>
      <c r="B317" s="48" t="s">
        <v>29</v>
      </c>
      <c r="C317" s="51"/>
      <c r="D317" s="51">
        <v>179</v>
      </c>
      <c r="E317" s="51">
        <f t="shared" si="117"/>
        <v>179</v>
      </c>
      <c r="F317" s="51"/>
      <c r="G317" s="51">
        <v>0</v>
      </c>
      <c r="H317" s="44">
        <f t="shared" si="118"/>
        <v>0</v>
      </c>
      <c r="I317" s="44"/>
      <c r="J317" s="44"/>
      <c r="K317" s="44"/>
      <c r="L317" s="44">
        <f t="shared" si="115"/>
        <v>0</v>
      </c>
      <c r="M317" s="44">
        <f t="shared" si="116"/>
        <v>0</v>
      </c>
    </row>
    <row r="318" spans="1:13" ht="16.5" customHeight="1">
      <c r="A318" s="48"/>
      <c r="B318" s="48"/>
      <c r="C318" s="51"/>
      <c r="D318" s="51"/>
      <c r="E318" s="51"/>
      <c r="F318" s="51"/>
      <c r="G318" s="51"/>
      <c r="H318" s="51"/>
      <c r="I318" s="51"/>
      <c r="J318" s="51"/>
      <c r="K318" s="57"/>
      <c r="L318" s="57"/>
      <c r="M318" s="51"/>
    </row>
    <row r="319" spans="1:13" s="52" customFormat="1" ht="18" customHeight="1">
      <c r="A319" s="65" t="s">
        <v>80</v>
      </c>
      <c r="B319" s="62">
        <v>75022</v>
      </c>
      <c r="C319" s="42">
        <f>C320</f>
        <v>455645</v>
      </c>
      <c r="D319" s="42">
        <f>D320</f>
        <v>0</v>
      </c>
      <c r="E319" s="42">
        <f aca="true" t="shared" si="119" ref="E319:E324">SUM(C319:D319)</f>
        <v>455645</v>
      </c>
      <c r="F319" s="42">
        <f>F320</f>
        <v>245350.37</v>
      </c>
      <c r="G319" s="42">
        <f>G320</f>
        <v>0</v>
      </c>
      <c r="H319" s="42">
        <f aca="true" t="shared" si="120" ref="H319:H324">SUM(F319:G319)</f>
        <v>245350.37</v>
      </c>
      <c r="I319" s="42">
        <f>I320</f>
        <v>59.04</v>
      </c>
      <c r="J319" s="42">
        <f>J320</f>
        <v>0</v>
      </c>
      <c r="K319" s="42">
        <f aca="true" t="shared" si="121" ref="K319:K332">F319/C319*100</f>
        <v>53.84682592807998</v>
      </c>
      <c r="L319" s="42">
        <v>0</v>
      </c>
      <c r="M319" s="42">
        <f aca="true" t="shared" si="122" ref="M319:M332">H319/E319*100</f>
        <v>53.84682592807998</v>
      </c>
    </row>
    <row r="320" spans="1:13" s="52" customFormat="1" ht="18" customHeight="1">
      <c r="A320" s="20" t="s">
        <v>378</v>
      </c>
      <c r="B320" s="62"/>
      <c r="C320" s="42">
        <f>C321+C324</f>
        <v>455645</v>
      </c>
      <c r="D320" s="42">
        <f>D321+D324</f>
        <v>0</v>
      </c>
      <c r="E320" s="42">
        <f t="shared" si="119"/>
        <v>455645</v>
      </c>
      <c r="F320" s="42">
        <f>F321+F324</f>
        <v>245350.37</v>
      </c>
      <c r="G320" s="42">
        <f>G321+G324</f>
        <v>0</v>
      </c>
      <c r="H320" s="42">
        <f t="shared" si="120"/>
        <v>245350.37</v>
      </c>
      <c r="I320" s="42">
        <f>I321+I324</f>
        <v>59.04</v>
      </c>
      <c r="J320" s="42">
        <f>J321+J324</f>
        <v>0</v>
      </c>
      <c r="K320" s="42">
        <f t="shared" si="121"/>
        <v>53.84682592807998</v>
      </c>
      <c r="L320" s="42"/>
      <c r="M320" s="42">
        <f t="shared" si="122"/>
        <v>53.84682592807998</v>
      </c>
    </row>
    <row r="321" spans="1:13" s="52" customFormat="1" ht="18" customHeight="1">
      <c r="A321" s="21" t="s">
        <v>379</v>
      </c>
      <c r="B321" s="69"/>
      <c r="C321" s="44">
        <f>C322+C323</f>
        <v>88345</v>
      </c>
      <c r="D321" s="44">
        <f>D322+D323</f>
        <v>0</v>
      </c>
      <c r="E321" s="44">
        <f t="shared" si="119"/>
        <v>88345</v>
      </c>
      <c r="F321" s="44">
        <f>F322+F323</f>
        <v>63831.92999999999</v>
      </c>
      <c r="G321" s="44">
        <f>G322+G323</f>
        <v>0</v>
      </c>
      <c r="H321" s="44">
        <f t="shared" si="120"/>
        <v>63831.92999999999</v>
      </c>
      <c r="I321" s="44">
        <f>I322+I323</f>
        <v>59.04</v>
      </c>
      <c r="J321" s="44">
        <f>J322+J323</f>
        <v>0</v>
      </c>
      <c r="K321" s="44">
        <f t="shared" si="121"/>
        <v>72.25301941253042</v>
      </c>
      <c r="L321" s="44"/>
      <c r="M321" s="44">
        <f t="shared" si="122"/>
        <v>72.25301941253042</v>
      </c>
    </row>
    <row r="322" spans="1:13" s="52" customFormat="1" ht="18" customHeight="1">
      <c r="A322" s="28" t="s">
        <v>380</v>
      </c>
      <c r="B322" s="69"/>
      <c r="C322" s="44">
        <f>SUM(C327:C329)</f>
        <v>12345</v>
      </c>
      <c r="D322" s="44">
        <f>SUM(D327:D329)</f>
        <v>0</v>
      </c>
      <c r="E322" s="44">
        <f t="shared" si="119"/>
        <v>12345</v>
      </c>
      <c r="F322" s="44">
        <f>SUM(F327:F329)</f>
        <v>10136.42</v>
      </c>
      <c r="G322" s="44">
        <f>SUM(G327:G329)</f>
        <v>0</v>
      </c>
      <c r="H322" s="44">
        <f t="shared" si="120"/>
        <v>10136.42</v>
      </c>
      <c r="I322" s="44">
        <f>SUM(I327:I329)</f>
        <v>0</v>
      </c>
      <c r="J322" s="44">
        <f>SUM(J327:J329)</f>
        <v>0</v>
      </c>
      <c r="K322" s="44">
        <f t="shared" si="121"/>
        <v>82.10951802349129</v>
      </c>
      <c r="L322" s="44"/>
      <c r="M322" s="44">
        <f t="shared" si="122"/>
        <v>82.10951802349129</v>
      </c>
    </row>
    <row r="323" spans="1:13" s="52" customFormat="1" ht="18" customHeight="1">
      <c r="A323" s="28" t="s">
        <v>381</v>
      </c>
      <c r="B323" s="69"/>
      <c r="C323" s="44">
        <f>SUM(C330:C332)</f>
        <v>76000</v>
      </c>
      <c r="D323" s="44">
        <f>SUM(D327:D329)</f>
        <v>0</v>
      </c>
      <c r="E323" s="44">
        <f t="shared" si="119"/>
        <v>76000</v>
      </c>
      <c r="F323" s="44">
        <f>SUM(F330:F332)</f>
        <v>53695.509999999995</v>
      </c>
      <c r="G323" s="44">
        <f>SUM(G330:G332)</f>
        <v>0</v>
      </c>
      <c r="H323" s="44">
        <f t="shared" si="120"/>
        <v>53695.509999999995</v>
      </c>
      <c r="I323" s="44">
        <f>SUM(I330:I332)</f>
        <v>59.04</v>
      </c>
      <c r="J323" s="44">
        <f>SUM(J330:J332)</f>
        <v>0</v>
      </c>
      <c r="K323" s="44">
        <f t="shared" si="121"/>
        <v>70.65198684210526</v>
      </c>
      <c r="L323" s="44"/>
      <c r="M323" s="44">
        <f t="shared" si="122"/>
        <v>70.65198684210526</v>
      </c>
    </row>
    <row r="324" spans="1:13" s="31" customFormat="1" ht="18" customHeight="1">
      <c r="A324" s="28" t="s">
        <v>383</v>
      </c>
      <c r="B324" s="45"/>
      <c r="C324" s="39">
        <f>SUM(C325:C326)</f>
        <v>367300</v>
      </c>
      <c r="D324" s="39">
        <f>SUM(D325:D326)</f>
        <v>0</v>
      </c>
      <c r="E324" s="39">
        <f t="shared" si="119"/>
        <v>367300</v>
      </c>
      <c r="F324" s="39">
        <f>SUM(F325:F326)</f>
        <v>181518.44</v>
      </c>
      <c r="G324" s="39">
        <f>SUM(G325:G326)</f>
        <v>0</v>
      </c>
      <c r="H324" s="39">
        <f t="shared" si="120"/>
        <v>181518.44</v>
      </c>
      <c r="I324" s="39">
        <f>SUM(I325:I326)</f>
        <v>0</v>
      </c>
      <c r="J324" s="39">
        <f>SUM(J325:J326)</f>
        <v>0</v>
      </c>
      <c r="K324" s="39">
        <f t="shared" si="121"/>
        <v>49.41966784644705</v>
      </c>
      <c r="L324" s="44"/>
      <c r="M324" s="44">
        <f t="shared" si="122"/>
        <v>49.41966784644705</v>
      </c>
    </row>
    <row r="325" spans="1:13" ht="18" customHeight="1">
      <c r="A325" s="53" t="s">
        <v>81</v>
      </c>
      <c r="B325" s="48" t="s">
        <v>82</v>
      </c>
      <c r="C325" s="51">
        <v>364500</v>
      </c>
      <c r="D325" s="51"/>
      <c r="E325" s="44">
        <f aca="true" t="shared" si="123" ref="E325:E332">C325+D325</f>
        <v>364500</v>
      </c>
      <c r="F325" s="44">
        <v>181518.44</v>
      </c>
      <c r="G325" s="44"/>
      <c r="H325" s="44">
        <f aca="true" t="shared" si="124" ref="H325:H332">F325+G325</f>
        <v>181518.44</v>
      </c>
      <c r="I325" s="44"/>
      <c r="J325" s="44"/>
      <c r="K325" s="44">
        <f t="shared" si="121"/>
        <v>49.79929766803841</v>
      </c>
      <c r="L325" s="44"/>
      <c r="M325" s="44">
        <f t="shared" si="122"/>
        <v>49.79929766803841</v>
      </c>
    </row>
    <row r="326" spans="1:13" ht="18" customHeight="1">
      <c r="A326" s="67" t="s">
        <v>83</v>
      </c>
      <c r="B326" s="48" t="s">
        <v>84</v>
      </c>
      <c r="C326" s="51">
        <v>2800</v>
      </c>
      <c r="D326" s="51"/>
      <c r="E326" s="44">
        <f t="shared" si="123"/>
        <v>2800</v>
      </c>
      <c r="F326" s="44"/>
      <c r="G326" s="44"/>
      <c r="H326" s="44">
        <f t="shared" si="124"/>
        <v>0</v>
      </c>
      <c r="I326" s="44"/>
      <c r="J326" s="44"/>
      <c r="K326" s="44">
        <f t="shared" si="121"/>
        <v>0</v>
      </c>
      <c r="L326" s="44"/>
      <c r="M326" s="44">
        <f t="shared" si="122"/>
        <v>0</v>
      </c>
    </row>
    <row r="327" spans="1:13" ht="18" customHeight="1">
      <c r="A327" s="53" t="s">
        <v>22</v>
      </c>
      <c r="B327" s="48" t="s">
        <v>23</v>
      </c>
      <c r="C327" s="51">
        <v>1590</v>
      </c>
      <c r="D327" s="51"/>
      <c r="E327" s="44">
        <f>C327+D327</f>
        <v>1590</v>
      </c>
      <c r="F327" s="44">
        <v>1302.08</v>
      </c>
      <c r="G327" s="44"/>
      <c r="H327" s="44">
        <f>F327+G327</f>
        <v>1302.08</v>
      </c>
      <c r="I327" s="44"/>
      <c r="J327" s="44"/>
      <c r="K327" s="44">
        <f>F327/C327*100</f>
        <v>81.89182389937106</v>
      </c>
      <c r="L327" s="44"/>
      <c r="M327" s="44">
        <f>H327/E327*100</f>
        <v>81.89182389937106</v>
      </c>
    </row>
    <row r="328" spans="1:13" ht="18" customHeight="1">
      <c r="A328" s="63" t="s">
        <v>24</v>
      </c>
      <c r="B328" s="48" t="s">
        <v>25</v>
      </c>
      <c r="C328" s="51">
        <v>255</v>
      </c>
      <c r="D328" s="51"/>
      <c r="E328" s="44">
        <f>C328+D328</f>
        <v>255</v>
      </c>
      <c r="F328" s="44">
        <v>211.26</v>
      </c>
      <c r="G328" s="44"/>
      <c r="H328" s="44">
        <f>F328+G328</f>
        <v>211.26</v>
      </c>
      <c r="I328" s="44"/>
      <c r="J328" s="44"/>
      <c r="K328" s="44">
        <f>F328/C328*100</f>
        <v>82.84705882352941</v>
      </c>
      <c r="L328" s="44"/>
      <c r="M328" s="44">
        <f>H328/E328*100</f>
        <v>82.84705882352941</v>
      </c>
    </row>
    <row r="329" spans="1:13" ht="18" customHeight="1">
      <c r="A329" s="53" t="s">
        <v>26</v>
      </c>
      <c r="B329" s="48" t="s">
        <v>27</v>
      </c>
      <c r="C329" s="51">
        <v>10500</v>
      </c>
      <c r="D329" s="51"/>
      <c r="E329" s="44">
        <f>C329+D329</f>
        <v>10500</v>
      </c>
      <c r="F329" s="44">
        <v>8623.08</v>
      </c>
      <c r="G329" s="44"/>
      <c r="H329" s="44">
        <f>F329+G329</f>
        <v>8623.08</v>
      </c>
      <c r="I329" s="44"/>
      <c r="J329" s="44"/>
      <c r="K329" s="44">
        <f t="shared" si="121"/>
        <v>82.12457142857143</v>
      </c>
      <c r="L329" s="44"/>
      <c r="M329" s="44">
        <f t="shared" si="122"/>
        <v>82.12457142857143</v>
      </c>
    </row>
    <row r="330" spans="1:13" ht="18" customHeight="1">
      <c r="A330" s="53" t="s">
        <v>37</v>
      </c>
      <c r="B330" s="48" t="s">
        <v>38</v>
      </c>
      <c r="C330" s="51">
        <v>16500</v>
      </c>
      <c r="D330" s="51"/>
      <c r="E330" s="44">
        <f t="shared" si="123"/>
        <v>16500</v>
      </c>
      <c r="F330" s="44">
        <v>8659.46</v>
      </c>
      <c r="G330" s="44"/>
      <c r="H330" s="44">
        <f t="shared" si="124"/>
        <v>8659.46</v>
      </c>
      <c r="I330" s="44">
        <v>59.04</v>
      </c>
      <c r="J330" s="44"/>
      <c r="K330" s="44">
        <f t="shared" si="121"/>
        <v>52.48157575757575</v>
      </c>
      <c r="L330" s="44"/>
      <c r="M330" s="44">
        <f t="shared" si="122"/>
        <v>52.48157575757575</v>
      </c>
    </row>
    <row r="331" spans="1:13" ht="18" customHeight="1">
      <c r="A331" s="63" t="s">
        <v>28</v>
      </c>
      <c r="B331" s="48" t="s">
        <v>29</v>
      </c>
      <c r="C331" s="51">
        <v>13000</v>
      </c>
      <c r="D331" s="51"/>
      <c r="E331" s="44">
        <f t="shared" si="123"/>
        <v>13000</v>
      </c>
      <c r="F331" s="44">
        <v>1394.46</v>
      </c>
      <c r="G331" s="44"/>
      <c r="H331" s="44">
        <f t="shared" si="124"/>
        <v>1394.46</v>
      </c>
      <c r="I331" s="44"/>
      <c r="J331" s="44"/>
      <c r="K331" s="44">
        <f t="shared" si="121"/>
        <v>10.726615384615384</v>
      </c>
      <c r="L331" s="44"/>
      <c r="M331" s="44">
        <f t="shared" si="122"/>
        <v>10.726615384615384</v>
      </c>
    </row>
    <row r="332" spans="1:13" ht="18" customHeight="1">
      <c r="A332" s="63" t="s">
        <v>66</v>
      </c>
      <c r="B332" s="48" t="s">
        <v>67</v>
      </c>
      <c r="C332" s="51">
        <v>46500</v>
      </c>
      <c r="D332" s="51"/>
      <c r="E332" s="44">
        <f t="shared" si="123"/>
        <v>46500</v>
      </c>
      <c r="F332" s="44">
        <v>43641.59</v>
      </c>
      <c r="G332" s="44"/>
      <c r="H332" s="44">
        <f t="shared" si="124"/>
        <v>43641.59</v>
      </c>
      <c r="I332" s="44"/>
      <c r="J332" s="44"/>
      <c r="K332" s="44">
        <f t="shared" si="121"/>
        <v>93.8528817204301</v>
      </c>
      <c r="L332" s="44"/>
      <c r="M332" s="44">
        <f t="shared" si="122"/>
        <v>93.8528817204301</v>
      </c>
    </row>
    <row r="333" spans="1:13" ht="18" customHeight="1">
      <c r="A333" s="66"/>
      <c r="B333" s="48"/>
      <c r="C333" s="51"/>
      <c r="D333" s="51"/>
      <c r="E333" s="51"/>
      <c r="F333" s="51"/>
      <c r="G333" s="51"/>
      <c r="H333" s="51"/>
      <c r="I333" s="51"/>
      <c r="J333" s="51"/>
      <c r="K333" s="57"/>
      <c r="L333" s="57"/>
      <c r="M333" s="51"/>
    </row>
    <row r="334" spans="1:13" s="52" customFormat="1" ht="18" customHeight="1">
      <c r="A334" s="65" t="s">
        <v>87</v>
      </c>
      <c r="B334" s="62">
        <v>75023</v>
      </c>
      <c r="C334" s="42">
        <f>C335+C340</f>
        <v>16794144</v>
      </c>
      <c r="D334" s="42">
        <f>D335+D340</f>
        <v>0</v>
      </c>
      <c r="E334" s="42">
        <f>SUM(C334:D334)</f>
        <v>16794144</v>
      </c>
      <c r="F334" s="42">
        <f>F335+F340</f>
        <v>8117321.9399999995</v>
      </c>
      <c r="G334" s="42">
        <f>G335+G340</f>
        <v>0</v>
      </c>
      <c r="H334" s="42">
        <f aca="true" t="shared" si="125" ref="H334:H339">SUM(F334:G334)</f>
        <v>8117321.9399999995</v>
      </c>
      <c r="I334" s="42">
        <f>I335+I340</f>
        <v>434817.18000000005</v>
      </c>
      <c r="J334" s="42">
        <f>J335+J340</f>
        <v>0</v>
      </c>
      <c r="K334" s="42">
        <f>F334/C334*100</f>
        <v>48.334240435237426</v>
      </c>
      <c r="L334" s="42">
        <v>0</v>
      </c>
      <c r="M334" s="42">
        <f>H334/E334*100</f>
        <v>48.334240435237426</v>
      </c>
    </row>
    <row r="335" spans="1:13" s="52" customFormat="1" ht="18" customHeight="1">
      <c r="A335" s="20" t="s">
        <v>378</v>
      </c>
      <c r="B335" s="62"/>
      <c r="C335" s="42">
        <f>C336+C339</f>
        <v>16244144</v>
      </c>
      <c r="D335" s="42">
        <f>D336+D339</f>
        <v>0</v>
      </c>
      <c r="E335" s="42">
        <f aca="true" t="shared" si="126" ref="E335:E361">SUM(C335:D335)</f>
        <v>16244144</v>
      </c>
      <c r="F335" s="42">
        <f>F336+F339</f>
        <v>8106734.92</v>
      </c>
      <c r="G335" s="42">
        <f>G336+G339</f>
        <v>0</v>
      </c>
      <c r="H335" s="42">
        <f t="shared" si="125"/>
        <v>8106734.92</v>
      </c>
      <c r="I335" s="42">
        <f>I336+I339</f>
        <v>434817.18000000005</v>
      </c>
      <c r="J335" s="42">
        <f>J336+J339</f>
        <v>0</v>
      </c>
      <c r="K335" s="42">
        <f aca="true" t="shared" si="127" ref="K335:K361">F335/C335*100</f>
        <v>49.90558394458951</v>
      </c>
      <c r="L335" s="42"/>
      <c r="M335" s="42">
        <f aca="true" t="shared" si="128" ref="M335:M376">H335/E335*100</f>
        <v>49.90558394458951</v>
      </c>
    </row>
    <row r="336" spans="1:13" s="52" customFormat="1" ht="18" customHeight="1">
      <c r="A336" s="21" t="s">
        <v>379</v>
      </c>
      <c r="B336" s="69"/>
      <c r="C336" s="44">
        <f>C337+C338</f>
        <v>16210144</v>
      </c>
      <c r="D336" s="44">
        <f>D337+D338</f>
        <v>0</v>
      </c>
      <c r="E336" s="44">
        <f t="shared" si="126"/>
        <v>16210144</v>
      </c>
      <c r="F336" s="44">
        <f>F337+F338</f>
        <v>8092822.28</v>
      </c>
      <c r="G336" s="44">
        <f>G337+G338</f>
        <v>0</v>
      </c>
      <c r="H336" s="44">
        <f t="shared" si="125"/>
        <v>8092822.28</v>
      </c>
      <c r="I336" s="44">
        <f>I337+I338</f>
        <v>434817.18000000005</v>
      </c>
      <c r="J336" s="44">
        <f>J337+J338</f>
        <v>0</v>
      </c>
      <c r="K336" s="44">
        <f t="shared" si="127"/>
        <v>49.92443176322185</v>
      </c>
      <c r="L336" s="44"/>
      <c r="M336" s="44">
        <f t="shared" si="128"/>
        <v>49.92443176322185</v>
      </c>
    </row>
    <row r="337" spans="1:13" s="52" customFormat="1" ht="18" customHeight="1">
      <c r="A337" s="25" t="s">
        <v>380</v>
      </c>
      <c r="B337" s="69"/>
      <c r="C337" s="44">
        <f>SUM(C343:C347)</f>
        <v>13468979.43</v>
      </c>
      <c r="D337" s="44">
        <f>SUM(D343:D347)</f>
        <v>0</v>
      </c>
      <c r="E337" s="44">
        <f t="shared" si="126"/>
        <v>13468979.43</v>
      </c>
      <c r="F337" s="44">
        <f>SUM(F343:F347)</f>
        <v>6886798.65</v>
      </c>
      <c r="G337" s="44">
        <f>SUM(G343:G347)</f>
        <v>0</v>
      </c>
      <c r="H337" s="44">
        <f t="shared" si="125"/>
        <v>6886798.65</v>
      </c>
      <c r="I337" s="44">
        <f>SUM(I343:I347)</f>
        <v>425294.30000000005</v>
      </c>
      <c r="J337" s="44">
        <f>SUM(J343:J347)</f>
        <v>0</v>
      </c>
      <c r="K337" s="44">
        <f t="shared" si="127"/>
        <v>51.13081273745772</v>
      </c>
      <c r="L337" s="44"/>
      <c r="M337" s="44">
        <f t="shared" si="128"/>
        <v>51.13081273745772</v>
      </c>
    </row>
    <row r="338" spans="1:13" s="31" customFormat="1" ht="18" customHeight="1">
      <c r="A338" s="25" t="s">
        <v>381</v>
      </c>
      <c r="B338" s="45"/>
      <c r="C338" s="39">
        <f>SUM(C348:C360)</f>
        <v>2741164.57</v>
      </c>
      <c r="D338" s="39">
        <f>SUM(D348:D360)</f>
        <v>0</v>
      </c>
      <c r="E338" s="44">
        <f t="shared" si="126"/>
        <v>2741164.57</v>
      </c>
      <c r="F338" s="39">
        <f>SUM(F348:F360)</f>
        <v>1206023.6300000001</v>
      </c>
      <c r="G338" s="39">
        <f>SUM(G348:G360)</f>
        <v>0</v>
      </c>
      <c r="H338" s="39">
        <f t="shared" si="125"/>
        <v>1206023.6300000001</v>
      </c>
      <c r="I338" s="39">
        <f>SUM(I348:I360)</f>
        <v>9522.88</v>
      </c>
      <c r="J338" s="39">
        <f>SUM(J348:J360)</f>
        <v>0</v>
      </c>
      <c r="K338" s="44">
        <f t="shared" si="127"/>
        <v>43.99676120138968</v>
      </c>
      <c r="L338" s="44"/>
      <c r="M338" s="44">
        <f t="shared" si="128"/>
        <v>43.99676120138968</v>
      </c>
    </row>
    <row r="339" spans="1:13" s="31" customFormat="1" ht="18" customHeight="1">
      <c r="A339" s="25" t="s">
        <v>383</v>
      </c>
      <c r="B339" s="45"/>
      <c r="C339" s="39">
        <f>C342</f>
        <v>34000</v>
      </c>
      <c r="D339" s="39">
        <f>D342</f>
        <v>0</v>
      </c>
      <c r="E339" s="44">
        <f t="shared" si="126"/>
        <v>34000</v>
      </c>
      <c r="F339" s="39">
        <f>F342</f>
        <v>13912.64</v>
      </c>
      <c r="G339" s="39">
        <f>G342</f>
        <v>0</v>
      </c>
      <c r="H339" s="39">
        <f t="shared" si="125"/>
        <v>13912.64</v>
      </c>
      <c r="I339" s="39">
        <f>I342</f>
        <v>0</v>
      </c>
      <c r="J339" s="39">
        <f>J342</f>
        <v>0</v>
      </c>
      <c r="K339" s="44">
        <f t="shared" si="127"/>
        <v>40.91952941176471</v>
      </c>
      <c r="L339" s="44"/>
      <c r="M339" s="44">
        <f t="shared" si="128"/>
        <v>40.91952941176471</v>
      </c>
    </row>
    <row r="340" spans="1:13" s="31" customFormat="1" ht="18" customHeight="1">
      <c r="A340" s="61" t="s">
        <v>387</v>
      </c>
      <c r="B340" s="29"/>
      <c r="C340" s="49">
        <f>C341</f>
        <v>550000</v>
      </c>
      <c r="D340" s="49">
        <f>D341</f>
        <v>0</v>
      </c>
      <c r="E340" s="42">
        <f t="shared" si="126"/>
        <v>550000</v>
      </c>
      <c r="F340" s="49">
        <f>F341</f>
        <v>10587.02</v>
      </c>
      <c r="G340" s="49">
        <f>G341</f>
        <v>0</v>
      </c>
      <c r="H340" s="49">
        <f aca="true" t="shared" si="129" ref="H340:H361">SUM(F340:G340)</f>
        <v>10587.02</v>
      </c>
      <c r="I340" s="49">
        <f>I341</f>
        <v>0</v>
      </c>
      <c r="J340" s="49">
        <f>J341</f>
        <v>0</v>
      </c>
      <c r="K340" s="42">
        <f t="shared" si="127"/>
        <v>1.9249127272727273</v>
      </c>
      <c r="L340" s="55"/>
      <c r="M340" s="42">
        <f t="shared" si="128"/>
        <v>1.9249127272727273</v>
      </c>
    </row>
    <row r="341" spans="1:13" s="31" customFormat="1" ht="18" customHeight="1">
      <c r="A341" s="28" t="s">
        <v>388</v>
      </c>
      <c r="B341" s="45"/>
      <c r="C341" s="39">
        <f>SUM(C361:C361)</f>
        <v>550000</v>
      </c>
      <c r="D341" s="39">
        <f>SUM(D361:D361)</f>
        <v>0</v>
      </c>
      <c r="E341" s="44">
        <f t="shared" si="126"/>
        <v>550000</v>
      </c>
      <c r="F341" s="39">
        <f>SUM(F361:F361)</f>
        <v>10587.02</v>
      </c>
      <c r="G341" s="39">
        <f>SUM(G361:G361)</f>
        <v>0</v>
      </c>
      <c r="H341" s="39">
        <f t="shared" si="129"/>
        <v>10587.02</v>
      </c>
      <c r="I341" s="39">
        <f>SUM(I361:I361)</f>
        <v>0</v>
      </c>
      <c r="J341" s="39">
        <f>SUM(J361:J361)</f>
        <v>0</v>
      </c>
      <c r="K341" s="44">
        <f t="shared" si="127"/>
        <v>1.9249127272727273</v>
      </c>
      <c r="L341" s="44"/>
      <c r="M341" s="44">
        <f t="shared" si="128"/>
        <v>1.9249127272727273</v>
      </c>
    </row>
    <row r="342" spans="1:13" s="31" customFormat="1" ht="18" customHeight="1">
      <c r="A342" s="53" t="s">
        <v>297</v>
      </c>
      <c r="B342" s="48" t="s">
        <v>46</v>
      </c>
      <c r="C342" s="30">
        <v>34000</v>
      </c>
      <c r="D342" s="30"/>
      <c r="E342" s="44">
        <f t="shared" si="126"/>
        <v>34000</v>
      </c>
      <c r="F342" s="30">
        <v>13912.64</v>
      </c>
      <c r="G342" s="30"/>
      <c r="H342" s="39">
        <f t="shared" si="129"/>
        <v>13912.64</v>
      </c>
      <c r="I342" s="30"/>
      <c r="J342" s="39"/>
      <c r="K342" s="44">
        <f t="shared" si="127"/>
        <v>40.91952941176471</v>
      </c>
      <c r="L342" s="44"/>
      <c r="M342" s="44">
        <f t="shared" si="128"/>
        <v>40.91952941176471</v>
      </c>
    </row>
    <row r="343" spans="1:13" s="31" customFormat="1" ht="18" customHeight="1">
      <c r="A343" s="53" t="s">
        <v>33</v>
      </c>
      <c r="B343" s="48" t="s">
        <v>34</v>
      </c>
      <c r="C343" s="30">
        <v>10874696</v>
      </c>
      <c r="D343" s="30"/>
      <c r="E343" s="44">
        <f t="shared" si="126"/>
        <v>10874696</v>
      </c>
      <c r="F343" s="30">
        <v>5167530.79</v>
      </c>
      <c r="G343" s="30"/>
      <c r="H343" s="39">
        <f t="shared" si="129"/>
        <v>5167530.79</v>
      </c>
      <c r="I343" s="30">
        <v>280733.42</v>
      </c>
      <c r="J343" s="39"/>
      <c r="K343" s="44">
        <f t="shared" si="127"/>
        <v>47.51885284885205</v>
      </c>
      <c r="L343" s="44"/>
      <c r="M343" s="44">
        <f t="shared" si="128"/>
        <v>47.51885284885205</v>
      </c>
    </row>
    <row r="344" spans="1:13" s="31" customFormat="1" ht="18" customHeight="1">
      <c r="A344" s="63" t="s">
        <v>35</v>
      </c>
      <c r="B344" s="48" t="s">
        <v>36</v>
      </c>
      <c r="C344" s="30">
        <v>815696</v>
      </c>
      <c r="D344" s="30"/>
      <c r="E344" s="44">
        <f t="shared" si="126"/>
        <v>815696</v>
      </c>
      <c r="F344" s="30">
        <v>815695.82</v>
      </c>
      <c r="G344" s="30"/>
      <c r="H344" s="39">
        <f t="shared" si="129"/>
        <v>815695.82</v>
      </c>
      <c r="I344" s="30"/>
      <c r="J344" s="39"/>
      <c r="K344" s="44">
        <f t="shared" si="127"/>
        <v>99.9999779329554</v>
      </c>
      <c r="L344" s="44"/>
      <c r="M344" s="44">
        <f t="shared" si="128"/>
        <v>99.9999779329554</v>
      </c>
    </row>
    <row r="345" spans="1:13" s="31" customFormat="1" ht="18" customHeight="1">
      <c r="A345" s="53" t="s">
        <v>22</v>
      </c>
      <c r="B345" s="48" t="s">
        <v>23</v>
      </c>
      <c r="C345" s="30">
        <v>1504839.43</v>
      </c>
      <c r="D345" s="30"/>
      <c r="E345" s="44">
        <f t="shared" si="126"/>
        <v>1504839.43</v>
      </c>
      <c r="F345" s="30">
        <v>778215.63</v>
      </c>
      <c r="G345" s="30"/>
      <c r="H345" s="39">
        <f t="shared" si="129"/>
        <v>778215.63</v>
      </c>
      <c r="I345" s="30">
        <v>124452.71</v>
      </c>
      <c r="J345" s="39"/>
      <c r="K345" s="44">
        <f t="shared" si="127"/>
        <v>51.71419717517636</v>
      </c>
      <c r="L345" s="44"/>
      <c r="M345" s="44">
        <f t="shared" si="128"/>
        <v>51.71419717517636</v>
      </c>
    </row>
    <row r="346" spans="1:13" s="31" customFormat="1" ht="18" customHeight="1">
      <c r="A346" s="63" t="s">
        <v>24</v>
      </c>
      <c r="B346" s="48" t="s">
        <v>25</v>
      </c>
      <c r="C346" s="30">
        <v>219728</v>
      </c>
      <c r="D346" s="30"/>
      <c r="E346" s="44">
        <f t="shared" si="126"/>
        <v>219728</v>
      </c>
      <c r="F346" s="30">
        <v>100524.75</v>
      </c>
      <c r="G346" s="30"/>
      <c r="H346" s="39">
        <f t="shared" si="129"/>
        <v>100524.75</v>
      </c>
      <c r="I346" s="30">
        <v>18935.83</v>
      </c>
      <c r="J346" s="39"/>
      <c r="K346" s="44">
        <f t="shared" si="127"/>
        <v>45.749631362411705</v>
      </c>
      <c r="L346" s="44"/>
      <c r="M346" s="44">
        <f t="shared" si="128"/>
        <v>45.749631362411705</v>
      </c>
    </row>
    <row r="347" spans="1:13" s="31" customFormat="1" ht="18" customHeight="1">
      <c r="A347" s="53" t="s">
        <v>26</v>
      </c>
      <c r="B347" s="48" t="s">
        <v>27</v>
      </c>
      <c r="C347" s="30">
        <v>54020</v>
      </c>
      <c r="D347" s="30"/>
      <c r="E347" s="44">
        <f t="shared" si="126"/>
        <v>54020</v>
      </c>
      <c r="F347" s="30">
        <v>24831.66</v>
      </c>
      <c r="G347" s="30"/>
      <c r="H347" s="39">
        <f t="shared" si="129"/>
        <v>24831.66</v>
      </c>
      <c r="I347" s="30">
        <v>1172.34</v>
      </c>
      <c r="J347" s="39"/>
      <c r="K347" s="44">
        <f t="shared" si="127"/>
        <v>45.96753054424288</v>
      </c>
      <c r="L347" s="44"/>
      <c r="M347" s="44">
        <f t="shared" si="128"/>
        <v>45.96753054424288</v>
      </c>
    </row>
    <row r="348" spans="1:13" s="31" customFormat="1" ht="18" customHeight="1">
      <c r="A348" s="53" t="s">
        <v>37</v>
      </c>
      <c r="B348" s="48" t="s">
        <v>38</v>
      </c>
      <c r="C348" s="30">
        <v>386941</v>
      </c>
      <c r="D348" s="30"/>
      <c r="E348" s="44">
        <f t="shared" si="126"/>
        <v>386941</v>
      </c>
      <c r="F348" s="30">
        <v>175878.35</v>
      </c>
      <c r="G348" s="30"/>
      <c r="H348" s="39">
        <f t="shared" si="129"/>
        <v>175878.35</v>
      </c>
      <c r="I348" s="30">
        <v>170.99</v>
      </c>
      <c r="J348" s="39"/>
      <c r="K348" s="44">
        <f t="shared" si="127"/>
        <v>45.4535316753717</v>
      </c>
      <c r="L348" s="44"/>
      <c r="M348" s="44">
        <f t="shared" si="128"/>
        <v>45.4535316753717</v>
      </c>
    </row>
    <row r="349" spans="1:13" s="31" customFormat="1" ht="18" customHeight="1">
      <c r="A349" s="63" t="s">
        <v>47</v>
      </c>
      <c r="B349" s="48" t="s">
        <v>48</v>
      </c>
      <c r="C349" s="30">
        <v>360000</v>
      </c>
      <c r="D349" s="30"/>
      <c r="E349" s="44">
        <f t="shared" si="126"/>
        <v>360000</v>
      </c>
      <c r="F349" s="30">
        <v>182496.72</v>
      </c>
      <c r="G349" s="30"/>
      <c r="H349" s="39">
        <f t="shared" si="129"/>
        <v>182496.72</v>
      </c>
      <c r="I349" s="30">
        <v>319.25</v>
      </c>
      <c r="J349" s="39"/>
      <c r="K349" s="44">
        <f t="shared" si="127"/>
        <v>50.69353333333333</v>
      </c>
      <c r="L349" s="44"/>
      <c r="M349" s="44">
        <f t="shared" si="128"/>
        <v>50.69353333333333</v>
      </c>
    </row>
    <row r="350" spans="1:13" s="31" customFormat="1" ht="18" customHeight="1">
      <c r="A350" s="53" t="s">
        <v>39</v>
      </c>
      <c r="B350" s="48" t="s">
        <v>40</v>
      </c>
      <c r="C350" s="30">
        <v>165777</v>
      </c>
      <c r="D350" s="30"/>
      <c r="E350" s="44">
        <f t="shared" si="126"/>
        <v>165777</v>
      </c>
      <c r="F350" s="30">
        <v>29132.99</v>
      </c>
      <c r="G350" s="30"/>
      <c r="H350" s="39">
        <f t="shared" si="129"/>
        <v>29132.99</v>
      </c>
      <c r="I350" s="30"/>
      <c r="J350" s="39"/>
      <c r="K350" s="44">
        <f t="shared" si="127"/>
        <v>17.573601886872126</v>
      </c>
      <c r="L350" s="44"/>
      <c r="M350" s="44">
        <f t="shared" si="128"/>
        <v>17.573601886872126</v>
      </c>
    </row>
    <row r="351" spans="1:13" s="31" customFormat="1" ht="18" customHeight="1">
      <c r="A351" s="53" t="s">
        <v>254</v>
      </c>
      <c r="B351" s="48" t="s">
        <v>211</v>
      </c>
      <c r="C351" s="30">
        <v>6400</v>
      </c>
      <c r="D351" s="30"/>
      <c r="E351" s="44">
        <f t="shared" si="126"/>
        <v>6400</v>
      </c>
      <c r="F351" s="30">
        <v>1406</v>
      </c>
      <c r="G351" s="30"/>
      <c r="H351" s="39">
        <f t="shared" si="129"/>
        <v>1406</v>
      </c>
      <c r="I351" s="30"/>
      <c r="J351" s="39"/>
      <c r="K351" s="44">
        <f t="shared" si="127"/>
        <v>21.96875</v>
      </c>
      <c r="L351" s="44"/>
      <c r="M351" s="44">
        <f t="shared" si="128"/>
        <v>21.96875</v>
      </c>
    </row>
    <row r="352" spans="1:13" s="31" customFormat="1" ht="18" customHeight="1">
      <c r="A352" s="63" t="s">
        <v>28</v>
      </c>
      <c r="B352" s="48" t="s">
        <v>29</v>
      </c>
      <c r="C352" s="30">
        <v>1047702</v>
      </c>
      <c r="D352" s="30"/>
      <c r="E352" s="44">
        <f t="shared" si="126"/>
        <v>1047702</v>
      </c>
      <c r="F352" s="30">
        <v>385395.74</v>
      </c>
      <c r="G352" s="30"/>
      <c r="H352" s="39">
        <f t="shared" si="129"/>
        <v>385395.74</v>
      </c>
      <c r="I352" s="30">
        <v>8796.64</v>
      </c>
      <c r="J352" s="39"/>
      <c r="K352" s="44">
        <f t="shared" si="127"/>
        <v>36.78486248952469</v>
      </c>
      <c r="L352" s="44"/>
      <c r="M352" s="44">
        <f t="shared" si="128"/>
        <v>36.78486248952469</v>
      </c>
    </row>
    <row r="353" spans="1:13" s="31" customFormat="1" ht="18" customHeight="1">
      <c r="A353" s="63" t="s">
        <v>73</v>
      </c>
      <c r="B353" s="48" t="s">
        <v>74</v>
      </c>
      <c r="C353" s="30">
        <v>42628</v>
      </c>
      <c r="D353" s="30"/>
      <c r="E353" s="44">
        <f t="shared" si="126"/>
        <v>42628</v>
      </c>
      <c r="F353" s="30">
        <v>17123.02</v>
      </c>
      <c r="G353" s="30"/>
      <c r="H353" s="39">
        <f t="shared" si="129"/>
        <v>17123.02</v>
      </c>
      <c r="I353" s="30"/>
      <c r="J353" s="39"/>
      <c r="K353" s="44">
        <f t="shared" si="127"/>
        <v>40.16848081073473</v>
      </c>
      <c r="L353" s="44"/>
      <c r="M353" s="44">
        <f t="shared" si="128"/>
        <v>40.16848081073473</v>
      </c>
    </row>
    <row r="354" spans="1:13" s="31" customFormat="1" ht="18" customHeight="1">
      <c r="A354" s="56" t="s">
        <v>318</v>
      </c>
      <c r="B354" s="48" t="s">
        <v>261</v>
      </c>
      <c r="C354" s="30">
        <v>30000</v>
      </c>
      <c r="D354" s="30"/>
      <c r="E354" s="44">
        <f t="shared" si="126"/>
        <v>30000</v>
      </c>
      <c r="F354" s="30">
        <v>15218</v>
      </c>
      <c r="G354" s="30"/>
      <c r="H354" s="39">
        <f t="shared" si="129"/>
        <v>15218</v>
      </c>
      <c r="I354" s="30"/>
      <c r="J354" s="39"/>
      <c r="K354" s="44">
        <f t="shared" si="127"/>
        <v>50.72666666666667</v>
      </c>
      <c r="L354" s="44"/>
      <c r="M354" s="44">
        <f t="shared" si="128"/>
        <v>50.72666666666667</v>
      </c>
    </row>
    <row r="355" spans="1:13" s="31" customFormat="1" ht="18" customHeight="1">
      <c r="A355" s="56" t="s">
        <v>317</v>
      </c>
      <c r="B355" s="48" t="s">
        <v>262</v>
      </c>
      <c r="C355" s="30">
        <v>80000</v>
      </c>
      <c r="D355" s="30"/>
      <c r="E355" s="44">
        <f t="shared" si="126"/>
        <v>80000</v>
      </c>
      <c r="F355" s="30">
        <v>40331.47</v>
      </c>
      <c r="G355" s="30"/>
      <c r="H355" s="39">
        <f t="shared" si="129"/>
        <v>40331.47</v>
      </c>
      <c r="I355" s="30"/>
      <c r="J355" s="39"/>
      <c r="K355" s="44">
        <f t="shared" si="127"/>
        <v>50.41433750000001</v>
      </c>
      <c r="L355" s="44"/>
      <c r="M355" s="44">
        <f t="shared" si="128"/>
        <v>50.41433750000001</v>
      </c>
    </row>
    <row r="356" spans="1:13" s="31" customFormat="1" ht="18" customHeight="1">
      <c r="A356" s="56" t="s">
        <v>314</v>
      </c>
      <c r="B356" s="48" t="s">
        <v>264</v>
      </c>
      <c r="C356" s="30">
        <v>31670</v>
      </c>
      <c r="D356" s="30"/>
      <c r="E356" s="44">
        <f t="shared" si="126"/>
        <v>31670</v>
      </c>
      <c r="F356" s="30">
        <v>14554.84</v>
      </c>
      <c r="G356" s="30"/>
      <c r="H356" s="39">
        <f t="shared" si="129"/>
        <v>14554.84</v>
      </c>
      <c r="I356" s="30"/>
      <c r="J356" s="39"/>
      <c r="K356" s="44">
        <f t="shared" si="127"/>
        <v>45.957814966845596</v>
      </c>
      <c r="L356" s="44"/>
      <c r="M356" s="44">
        <f t="shared" si="128"/>
        <v>45.957814966845596</v>
      </c>
    </row>
    <row r="357" spans="1:13" s="31" customFormat="1" ht="18" customHeight="1">
      <c r="A357" s="63" t="s">
        <v>75</v>
      </c>
      <c r="B357" s="48" t="s">
        <v>76</v>
      </c>
      <c r="C357" s="30">
        <v>74429.65</v>
      </c>
      <c r="D357" s="30"/>
      <c r="E357" s="44">
        <f t="shared" si="126"/>
        <v>74429.65</v>
      </c>
      <c r="F357" s="30">
        <v>21138.08</v>
      </c>
      <c r="G357" s="30"/>
      <c r="H357" s="39">
        <f t="shared" si="129"/>
        <v>21138.08</v>
      </c>
      <c r="I357" s="30">
        <v>236</v>
      </c>
      <c r="J357" s="39"/>
      <c r="K357" s="44">
        <f t="shared" si="127"/>
        <v>28.400079806904916</v>
      </c>
      <c r="L357" s="44"/>
      <c r="M357" s="44">
        <f t="shared" si="128"/>
        <v>28.400079806904916</v>
      </c>
    </row>
    <row r="358" spans="1:13" s="31" customFormat="1" ht="18" customHeight="1">
      <c r="A358" s="63" t="s">
        <v>41</v>
      </c>
      <c r="B358" s="48" t="s">
        <v>42</v>
      </c>
      <c r="C358" s="30">
        <v>352866.92</v>
      </c>
      <c r="D358" s="30"/>
      <c r="E358" s="44">
        <f t="shared" si="126"/>
        <v>352866.92</v>
      </c>
      <c r="F358" s="30">
        <v>269614.33</v>
      </c>
      <c r="G358" s="30"/>
      <c r="H358" s="39">
        <f t="shared" si="129"/>
        <v>269614.33</v>
      </c>
      <c r="I358" s="30"/>
      <c r="J358" s="39"/>
      <c r="K358" s="44">
        <f t="shared" si="127"/>
        <v>76.40680231516177</v>
      </c>
      <c r="L358" s="44"/>
      <c r="M358" s="44">
        <f t="shared" si="128"/>
        <v>76.40680231516177</v>
      </c>
    </row>
    <row r="359" spans="1:13" s="31" customFormat="1" ht="18" customHeight="1">
      <c r="A359" s="53" t="s">
        <v>55</v>
      </c>
      <c r="B359" s="48" t="s">
        <v>56</v>
      </c>
      <c r="C359" s="30">
        <v>55150</v>
      </c>
      <c r="D359" s="30"/>
      <c r="E359" s="44">
        <f t="shared" si="126"/>
        <v>55150</v>
      </c>
      <c r="F359" s="30">
        <v>13980.84</v>
      </c>
      <c r="G359" s="30"/>
      <c r="H359" s="39">
        <f t="shared" si="129"/>
        <v>13980.84</v>
      </c>
      <c r="I359" s="30"/>
      <c r="J359" s="39"/>
      <c r="K359" s="44">
        <f t="shared" si="127"/>
        <v>25.350571169537623</v>
      </c>
      <c r="L359" s="44"/>
      <c r="M359" s="44">
        <f t="shared" si="128"/>
        <v>25.350571169537623</v>
      </c>
    </row>
    <row r="360" spans="1:13" s="31" customFormat="1" ht="18" customHeight="1">
      <c r="A360" s="64" t="s">
        <v>277</v>
      </c>
      <c r="B360" s="48" t="s">
        <v>266</v>
      </c>
      <c r="C360" s="30">
        <v>107600</v>
      </c>
      <c r="D360" s="30"/>
      <c r="E360" s="44">
        <f t="shared" si="126"/>
        <v>107600</v>
      </c>
      <c r="F360" s="30">
        <v>39753.25</v>
      </c>
      <c r="G360" s="30"/>
      <c r="H360" s="39">
        <f t="shared" si="129"/>
        <v>39753.25</v>
      </c>
      <c r="I360" s="30"/>
      <c r="J360" s="39"/>
      <c r="K360" s="44">
        <f t="shared" si="127"/>
        <v>36.94539962825279</v>
      </c>
      <c r="L360" s="44"/>
      <c r="M360" s="44">
        <f t="shared" si="128"/>
        <v>36.94539962825279</v>
      </c>
    </row>
    <row r="361" spans="1:13" s="31" customFormat="1" ht="18" customHeight="1">
      <c r="A361" s="63" t="s">
        <v>267</v>
      </c>
      <c r="B361" s="48" t="s">
        <v>44</v>
      </c>
      <c r="C361" s="30">
        <v>550000</v>
      </c>
      <c r="D361" s="30"/>
      <c r="E361" s="44">
        <f t="shared" si="126"/>
        <v>550000</v>
      </c>
      <c r="F361" s="30">
        <v>10587.02</v>
      </c>
      <c r="G361" s="30"/>
      <c r="H361" s="39">
        <f t="shared" si="129"/>
        <v>10587.02</v>
      </c>
      <c r="I361" s="30"/>
      <c r="J361" s="39"/>
      <c r="K361" s="44">
        <f t="shared" si="127"/>
        <v>1.9249127272727273</v>
      </c>
      <c r="L361" s="44"/>
      <c r="M361" s="44">
        <f t="shared" si="128"/>
        <v>1.9249127272727273</v>
      </c>
    </row>
    <row r="362" spans="1:13" s="31" customFormat="1" ht="18" customHeight="1">
      <c r="A362" s="63"/>
      <c r="B362" s="48"/>
      <c r="C362" s="30"/>
      <c r="D362" s="30"/>
      <c r="E362" s="44"/>
      <c r="F362" s="30"/>
      <c r="G362" s="30"/>
      <c r="H362" s="39"/>
      <c r="I362" s="30"/>
      <c r="J362" s="39"/>
      <c r="K362" s="44"/>
      <c r="L362" s="44"/>
      <c r="M362" s="44"/>
    </row>
    <row r="363" spans="1:13" s="52" customFormat="1" ht="18" customHeight="1">
      <c r="A363" s="65" t="s">
        <v>430</v>
      </c>
      <c r="B363" s="62">
        <v>75056</v>
      </c>
      <c r="C363" s="42">
        <f>C364</f>
        <v>0</v>
      </c>
      <c r="D363" s="42">
        <f>D364</f>
        <v>73777</v>
      </c>
      <c r="E363" s="42">
        <f aca="true" t="shared" si="130" ref="E363:E368">SUM(C363:D363)</f>
        <v>73777</v>
      </c>
      <c r="F363" s="42">
        <f>F364</f>
        <v>0</v>
      </c>
      <c r="G363" s="42">
        <f>G364</f>
        <v>52882.52</v>
      </c>
      <c r="H363" s="42">
        <f>SUM(F363:G363)</f>
        <v>52882.52</v>
      </c>
      <c r="I363" s="42">
        <f>I364</f>
        <v>2907.8500000000004</v>
      </c>
      <c r="J363" s="42">
        <f>J364</f>
        <v>0</v>
      </c>
      <c r="K363" s="55">
        <v>0</v>
      </c>
      <c r="L363" s="55">
        <f>G363/D363*100</f>
        <v>71.67887010857041</v>
      </c>
      <c r="M363" s="55">
        <f>H363/E363*100</f>
        <v>71.67887010857041</v>
      </c>
    </row>
    <row r="364" spans="1:13" s="52" customFormat="1" ht="18" customHeight="1">
      <c r="A364" s="20" t="s">
        <v>378</v>
      </c>
      <c r="B364" s="62"/>
      <c r="C364" s="42">
        <f>C365+C368</f>
        <v>0</v>
      </c>
      <c r="D364" s="42">
        <f>D365+D368</f>
        <v>73777</v>
      </c>
      <c r="E364" s="42">
        <f t="shared" si="130"/>
        <v>73777</v>
      </c>
      <c r="F364" s="42">
        <f>F365+F368</f>
        <v>0</v>
      </c>
      <c r="G364" s="42">
        <f>G365+G368</f>
        <v>52882.52</v>
      </c>
      <c r="H364" s="42">
        <f aca="true" t="shared" si="131" ref="H364:H376">SUM(F364:G364)</f>
        <v>52882.52</v>
      </c>
      <c r="I364" s="42">
        <f>I365+I368</f>
        <v>2907.8500000000004</v>
      </c>
      <c r="J364" s="42">
        <f>J365+J368</f>
        <v>0</v>
      </c>
      <c r="K364" s="55"/>
      <c r="L364" s="55">
        <f aca="true" t="shared" si="132" ref="L364:L376">G364/D364*100</f>
        <v>71.67887010857041</v>
      </c>
      <c r="M364" s="55">
        <f t="shared" si="128"/>
        <v>71.67887010857041</v>
      </c>
    </row>
    <row r="365" spans="1:13" s="52" customFormat="1" ht="18" customHeight="1">
      <c r="A365" s="21" t="s">
        <v>379</v>
      </c>
      <c r="B365" s="62"/>
      <c r="C365" s="44">
        <f>C366+C367</f>
        <v>0</v>
      </c>
      <c r="D365" s="44">
        <f>D366+D367</f>
        <v>13067</v>
      </c>
      <c r="E365" s="44">
        <f t="shared" si="130"/>
        <v>13067</v>
      </c>
      <c r="F365" s="44">
        <f>F366+F367</f>
        <v>0</v>
      </c>
      <c r="G365" s="44">
        <f>G366+G367</f>
        <v>7529.93</v>
      </c>
      <c r="H365" s="44">
        <f t="shared" si="131"/>
        <v>7529.93</v>
      </c>
      <c r="I365" s="44">
        <f>I366+I367</f>
        <v>1050.44</v>
      </c>
      <c r="J365" s="44">
        <f>J366</f>
        <v>0</v>
      </c>
      <c r="K365" s="44"/>
      <c r="L365" s="44">
        <f t="shared" si="132"/>
        <v>57.62554526670238</v>
      </c>
      <c r="M365" s="44">
        <f t="shared" si="128"/>
        <v>57.62554526670238</v>
      </c>
    </row>
    <row r="366" spans="1:13" s="52" customFormat="1" ht="18" customHeight="1">
      <c r="A366" s="25" t="s">
        <v>380</v>
      </c>
      <c r="B366" s="69"/>
      <c r="C366" s="44">
        <f>SUM(C370:C372)</f>
        <v>0</v>
      </c>
      <c r="D366" s="44">
        <f>SUM(D370:D372)</f>
        <v>12065.4</v>
      </c>
      <c r="E366" s="44">
        <f t="shared" si="130"/>
        <v>12065.4</v>
      </c>
      <c r="F366" s="44">
        <f>SUM(F370:F372)</f>
        <v>0</v>
      </c>
      <c r="G366" s="44">
        <f>SUM(G370:G372)</f>
        <v>7087.93</v>
      </c>
      <c r="H366" s="44">
        <f t="shared" si="131"/>
        <v>7087.93</v>
      </c>
      <c r="I366" s="44">
        <f>SUM(I370:I372)</f>
        <v>1050.44</v>
      </c>
      <c r="J366" s="44">
        <f>SUM(J370:J372)</f>
        <v>0</v>
      </c>
      <c r="K366" s="44"/>
      <c r="L366" s="44">
        <f t="shared" si="132"/>
        <v>58.74591807979843</v>
      </c>
      <c r="M366" s="44">
        <f t="shared" si="128"/>
        <v>58.74591807979843</v>
      </c>
    </row>
    <row r="367" spans="1:13" s="52" customFormat="1" ht="18" customHeight="1">
      <c r="A367" s="25" t="s">
        <v>381</v>
      </c>
      <c r="B367" s="62"/>
      <c r="C367" s="44">
        <f>SUM(C373:C376)</f>
        <v>0</v>
      </c>
      <c r="D367" s="44">
        <f>SUM(D373:D376)</f>
        <v>1001.6</v>
      </c>
      <c r="E367" s="44">
        <f t="shared" si="130"/>
        <v>1001.6</v>
      </c>
      <c r="F367" s="44">
        <f>SUM(F373:F376)</f>
        <v>0</v>
      </c>
      <c r="G367" s="44">
        <f>SUM(G373:G376)</f>
        <v>442</v>
      </c>
      <c r="H367" s="44">
        <f t="shared" si="131"/>
        <v>442</v>
      </c>
      <c r="I367" s="44">
        <f>SUM(I373:I376)</f>
        <v>0</v>
      </c>
      <c r="J367" s="44">
        <f>SUM(J373:J376)</f>
        <v>0</v>
      </c>
      <c r="K367" s="44"/>
      <c r="L367" s="44">
        <f t="shared" si="132"/>
        <v>44.129392971246006</v>
      </c>
      <c r="M367" s="44">
        <f t="shared" si="128"/>
        <v>44.129392971246006</v>
      </c>
    </row>
    <row r="368" spans="1:13" s="52" customFormat="1" ht="18" customHeight="1">
      <c r="A368" s="25" t="s">
        <v>383</v>
      </c>
      <c r="B368" s="45"/>
      <c r="C368" s="44">
        <f>C369</f>
        <v>0</v>
      </c>
      <c r="D368" s="44">
        <f>D369</f>
        <v>60710</v>
      </c>
      <c r="E368" s="44">
        <f t="shared" si="130"/>
        <v>60710</v>
      </c>
      <c r="F368" s="44">
        <f>F369</f>
        <v>0</v>
      </c>
      <c r="G368" s="44">
        <f>G369</f>
        <v>45352.59</v>
      </c>
      <c r="H368" s="44">
        <f t="shared" si="131"/>
        <v>45352.59</v>
      </c>
      <c r="I368" s="44">
        <f>I369</f>
        <v>1857.41</v>
      </c>
      <c r="J368" s="44">
        <f>J369</f>
        <v>0</v>
      </c>
      <c r="K368" s="44"/>
      <c r="L368" s="44">
        <f t="shared" si="132"/>
        <v>74.70365672871026</v>
      </c>
      <c r="M368" s="44">
        <f t="shared" si="128"/>
        <v>74.70365672871026</v>
      </c>
    </row>
    <row r="369" spans="1:13" s="52" customFormat="1" ht="18" customHeight="1">
      <c r="A369" s="53" t="s">
        <v>297</v>
      </c>
      <c r="B369" s="48" t="s">
        <v>46</v>
      </c>
      <c r="C369" s="44"/>
      <c r="D369" s="44">
        <v>60710</v>
      </c>
      <c r="E369" s="44">
        <f aca="true" t="shared" si="133" ref="E369:E376">SUM(C369:D369)</f>
        <v>60710</v>
      </c>
      <c r="F369" s="44"/>
      <c r="G369" s="44">
        <v>45352.59</v>
      </c>
      <c r="H369" s="44">
        <f t="shared" si="131"/>
        <v>45352.59</v>
      </c>
      <c r="I369" s="44">
        <v>1857.41</v>
      </c>
      <c r="J369" s="44"/>
      <c r="K369" s="44"/>
      <c r="L369" s="44">
        <f t="shared" si="132"/>
        <v>74.70365672871026</v>
      </c>
      <c r="M369" s="44">
        <f t="shared" si="128"/>
        <v>74.70365672871026</v>
      </c>
    </row>
    <row r="370" spans="1:13" s="52" customFormat="1" ht="18" customHeight="1">
      <c r="A370" s="53" t="s">
        <v>22</v>
      </c>
      <c r="B370" s="48" t="s">
        <v>23</v>
      </c>
      <c r="C370" s="44"/>
      <c r="D370" s="44">
        <v>9348.5</v>
      </c>
      <c r="E370" s="44">
        <f t="shared" si="133"/>
        <v>9348.5</v>
      </c>
      <c r="F370" s="44"/>
      <c r="G370" s="44">
        <v>6203.85</v>
      </c>
      <c r="H370" s="44">
        <f t="shared" si="131"/>
        <v>6203.85</v>
      </c>
      <c r="I370" s="44">
        <v>924.88</v>
      </c>
      <c r="J370" s="44"/>
      <c r="K370" s="44"/>
      <c r="L370" s="44">
        <f t="shared" si="132"/>
        <v>66.3619832058619</v>
      </c>
      <c r="M370" s="44">
        <f t="shared" si="128"/>
        <v>66.3619832058619</v>
      </c>
    </row>
    <row r="371" spans="1:13" s="52" customFormat="1" ht="18" customHeight="1">
      <c r="A371" s="63" t="s">
        <v>24</v>
      </c>
      <c r="B371" s="48" t="s">
        <v>25</v>
      </c>
      <c r="C371" s="44"/>
      <c r="D371" s="44">
        <v>1516.9</v>
      </c>
      <c r="E371" s="44">
        <f t="shared" si="133"/>
        <v>1516.9</v>
      </c>
      <c r="F371" s="44"/>
      <c r="G371" s="44">
        <v>884.08</v>
      </c>
      <c r="H371" s="44">
        <f t="shared" si="131"/>
        <v>884.08</v>
      </c>
      <c r="I371" s="44">
        <v>125.56</v>
      </c>
      <c r="J371" s="44"/>
      <c r="K371" s="44"/>
      <c r="L371" s="44">
        <f t="shared" si="132"/>
        <v>58.28202254598194</v>
      </c>
      <c r="M371" s="44">
        <f t="shared" si="128"/>
        <v>58.28202254598194</v>
      </c>
    </row>
    <row r="372" spans="1:13" s="52" customFormat="1" ht="18" customHeight="1">
      <c r="A372" s="53" t="s">
        <v>26</v>
      </c>
      <c r="B372" s="48" t="s">
        <v>27</v>
      </c>
      <c r="C372" s="44"/>
      <c r="D372" s="44">
        <v>1200</v>
      </c>
      <c r="E372" s="44">
        <f t="shared" si="133"/>
        <v>1200</v>
      </c>
      <c r="F372" s="44"/>
      <c r="G372" s="44">
        <v>0</v>
      </c>
      <c r="H372" s="44">
        <f t="shared" si="131"/>
        <v>0</v>
      </c>
      <c r="I372" s="44"/>
      <c r="J372" s="44"/>
      <c r="K372" s="44"/>
      <c r="L372" s="44">
        <f t="shared" si="132"/>
        <v>0</v>
      </c>
      <c r="M372" s="44">
        <f t="shared" si="128"/>
        <v>0</v>
      </c>
    </row>
    <row r="373" spans="1:13" s="52" customFormat="1" ht="18" customHeight="1">
      <c r="A373" s="53" t="s">
        <v>37</v>
      </c>
      <c r="B373" s="48" t="s">
        <v>38</v>
      </c>
      <c r="C373" s="44"/>
      <c r="D373" s="44">
        <v>201.6</v>
      </c>
      <c r="E373" s="44">
        <f t="shared" si="133"/>
        <v>201.6</v>
      </c>
      <c r="F373" s="44"/>
      <c r="G373" s="44">
        <v>0</v>
      </c>
      <c r="H373" s="44">
        <f t="shared" si="131"/>
        <v>0</v>
      </c>
      <c r="I373" s="44"/>
      <c r="J373" s="44"/>
      <c r="K373" s="44"/>
      <c r="L373" s="44">
        <f t="shared" si="132"/>
        <v>0</v>
      </c>
      <c r="M373" s="44">
        <f t="shared" si="128"/>
        <v>0</v>
      </c>
    </row>
    <row r="374" spans="1:13" s="52" customFormat="1" ht="18" customHeight="1">
      <c r="A374" s="56" t="s">
        <v>318</v>
      </c>
      <c r="B374" s="48" t="s">
        <v>261</v>
      </c>
      <c r="C374" s="44"/>
      <c r="D374" s="44">
        <v>100</v>
      </c>
      <c r="E374" s="44">
        <f t="shared" si="133"/>
        <v>100</v>
      </c>
      <c r="F374" s="44"/>
      <c r="G374" s="44">
        <v>100</v>
      </c>
      <c r="H374" s="44">
        <f t="shared" si="131"/>
        <v>100</v>
      </c>
      <c r="I374" s="44"/>
      <c r="J374" s="44"/>
      <c r="K374" s="44"/>
      <c r="L374" s="44">
        <f t="shared" si="132"/>
        <v>100</v>
      </c>
      <c r="M374" s="44">
        <f t="shared" si="128"/>
        <v>100</v>
      </c>
    </row>
    <row r="375" spans="1:13" s="52" customFormat="1" ht="18" customHeight="1">
      <c r="A375" s="56" t="s">
        <v>317</v>
      </c>
      <c r="B375" s="48" t="s">
        <v>262</v>
      </c>
      <c r="C375" s="44"/>
      <c r="D375" s="44">
        <v>300</v>
      </c>
      <c r="E375" s="44">
        <f t="shared" si="133"/>
        <v>300</v>
      </c>
      <c r="F375" s="44"/>
      <c r="G375" s="44">
        <v>100</v>
      </c>
      <c r="H375" s="44">
        <f t="shared" si="131"/>
        <v>100</v>
      </c>
      <c r="I375" s="44"/>
      <c r="J375" s="44"/>
      <c r="K375" s="44"/>
      <c r="L375" s="44">
        <f t="shared" si="132"/>
        <v>33.33333333333333</v>
      </c>
      <c r="M375" s="44">
        <f t="shared" si="128"/>
        <v>33.33333333333333</v>
      </c>
    </row>
    <row r="376" spans="1:13" s="52" customFormat="1" ht="18" customHeight="1">
      <c r="A376" s="63" t="s">
        <v>75</v>
      </c>
      <c r="B376" s="48" t="s">
        <v>76</v>
      </c>
      <c r="C376" s="44"/>
      <c r="D376" s="44">
        <v>400</v>
      </c>
      <c r="E376" s="44">
        <f t="shared" si="133"/>
        <v>400</v>
      </c>
      <c r="F376" s="44"/>
      <c r="G376" s="44">
        <v>242</v>
      </c>
      <c r="H376" s="44">
        <f t="shared" si="131"/>
        <v>242</v>
      </c>
      <c r="I376" s="44"/>
      <c r="J376" s="44"/>
      <c r="K376" s="44"/>
      <c r="L376" s="44">
        <f t="shared" si="132"/>
        <v>60.5</v>
      </c>
      <c r="M376" s="44">
        <f t="shared" si="128"/>
        <v>60.5</v>
      </c>
    </row>
    <row r="377" spans="1:13" s="31" customFormat="1" ht="18" customHeight="1">
      <c r="A377" s="63"/>
      <c r="B377" s="48"/>
      <c r="C377" s="30"/>
      <c r="D377" s="30"/>
      <c r="E377" s="44"/>
      <c r="F377" s="30"/>
      <c r="G377" s="30"/>
      <c r="H377" s="39"/>
      <c r="I377" s="30"/>
      <c r="J377" s="39"/>
      <c r="K377" s="44"/>
      <c r="L377" s="44"/>
      <c r="M377" s="44"/>
    </row>
    <row r="378" spans="1:13" s="52" customFormat="1" ht="18" customHeight="1">
      <c r="A378" s="65" t="s">
        <v>346</v>
      </c>
      <c r="B378" s="62">
        <v>75075</v>
      </c>
      <c r="C378" s="42">
        <f aca="true" t="shared" si="134" ref="C378:D380">C379</f>
        <v>161500</v>
      </c>
      <c r="D378" s="42">
        <f t="shared" si="134"/>
        <v>0</v>
      </c>
      <c r="E378" s="42">
        <f>SUM(C378:D378)</f>
        <v>161500</v>
      </c>
      <c r="F378" s="42">
        <f aca="true" t="shared" si="135" ref="F378:G380">F379</f>
        <v>53563.1</v>
      </c>
      <c r="G378" s="42">
        <f t="shared" si="135"/>
        <v>0</v>
      </c>
      <c r="H378" s="42">
        <f aca="true" t="shared" si="136" ref="H378:H383">SUM(F378:G378)</f>
        <v>53563.1</v>
      </c>
      <c r="I378" s="42">
        <f aca="true" t="shared" si="137" ref="I378:J380">I379</f>
        <v>172.2</v>
      </c>
      <c r="J378" s="42">
        <f t="shared" si="137"/>
        <v>0</v>
      </c>
      <c r="K378" s="42">
        <f aca="true" t="shared" si="138" ref="K378:K383">F378/C378*100</f>
        <v>33.166006191950466</v>
      </c>
      <c r="L378" s="42">
        <v>0</v>
      </c>
      <c r="M378" s="42">
        <f aca="true" t="shared" si="139" ref="M378:M383">H378/E378*100</f>
        <v>33.166006191950466</v>
      </c>
    </row>
    <row r="379" spans="1:13" s="52" customFormat="1" ht="18" customHeight="1">
      <c r="A379" s="20" t="s">
        <v>378</v>
      </c>
      <c r="B379" s="62"/>
      <c r="C379" s="42">
        <f t="shared" si="134"/>
        <v>161500</v>
      </c>
      <c r="D379" s="42">
        <f t="shared" si="134"/>
        <v>0</v>
      </c>
      <c r="E379" s="42">
        <f>SUM(C379:D379)</f>
        <v>161500</v>
      </c>
      <c r="F379" s="42">
        <f t="shared" si="135"/>
        <v>53563.1</v>
      </c>
      <c r="G379" s="42">
        <f t="shared" si="135"/>
        <v>0</v>
      </c>
      <c r="H379" s="42">
        <f t="shared" si="136"/>
        <v>53563.1</v>
      </c>
      <c r="I379" s="42">
        <f t="shared" si="137"/>
        <v>172.2</v>
      </c>
      <c r="J379" s="42">
        <f t="shared" si="137"/>
        <v>0</v>
      </c>
      <c r="K379" s="42">
        <f t="shared" si="138"/>
        <v>33.166006191950466</v>
      </c>
      <c r="L379" s="42"/>
      <c r="M379" s="42">
        <f t="shared" si="139"/>
        <v>33.166006191950466</v>
      </c>
    </row>
    <row r="380" spans="1:13" s="52" customFormat="1" ht="18" customHeight="1">
      <c r="A380" s="21" t="s">
        <v>379</v>
      </c>
      <c r="B380" s="62"/>
      <c r="C380" s="44">
        <f t="shared" si="134"/>
        <v>161500</v>
      </c>
      <c r="D380" s="44">
        <f t="shared" si="134"/>
        <v>0</v>
      </c>
      <c r="E380" s="44">
        <f>SUM(C380:D380)</f>
        <v>161500</v>
      </c>
      <c r="F380" s="44">
        <f t="shared" si="135"/>
        <v>53563.1</v>
      </c>
      <c r="G380" s="44">
        <f t="shared" si="135"/>
        <v>0</v>
      </c>
      <c r="H380" s="44">
        <f t="shared" si="136"/>
        <v>53563.1</v>
      </c>
      <c r="I380" s="44">
        <f t="shared" si="137"/>
        <v>172.2</v>
      </c>
      <c r="J380" s="44">
        <f t="shared" si="137"/>
        <v>0</v>
      </c>
      <c r="K380" s="44">
        <f t="shared" si="138"/>
        <v>33.166006191950466</v>
      </c>
      <c r="L380" s="44"/>
      <c r="M380" s="44">
        <f t="shared" si="139"/>
        <v>33.166006191950466</v>
      </c>
    </row>
    <row r="381" spans="1:13" s="52" customFormat="1" ht="18" customHeight="1">
      <c r="A381" s="25" t="s">
        <v>381</v>
      </c>
      <c r="B381" s="62"/>
      <c r="C381" s="44">
        <f>SUM(C382:C383)</f>
        <v>161500</v>
      </c>
      <c r="D381" s="44">
        <f>SUM(D382:D383)</f>
        <v>0</v>
      </c>
      <c r="E381" s="44">
        <f>SUM(C381:D381)</f>
        <v>161500</v>
      </c>
      <c r="F381" s="44">
        <f>SUM(F382:F383)</f>
        <v>53563.1</v>
      </c>
      <c r="G381" s="44">
        <f>SUM(G382:G383)</f>
        <v>0</v>
      </c>
      <c r="H381" s="44">
        <f t="shared" si="136"/>
        <v>53563.1</v>
      </c>
      <c r="I381" s="44">
        <f>SUM(I382:I383)</f>
        <v>172.2</v>
      </c>
      <c r="J381" s="44">
        <f>SUM(J382:J383)</f>
        <v>0</v>
      </c>
      <c r="K381" s="44">
        <f t="shared" si="138"/>
        <v>33.166006191950466</v>
      </c>
      <c r="L381" s="44"/>
      <c r="M381" s="44">
        <f t="shared" si="139"/>
        <v>33.166006191950466</v>
      </c>
    </row>
    <row r="382" spans="1:13" ht="18" customHeight="1">
      <c r="A382" s="53" t="s">
        <v>37</v>
      </c>
      <c r="B382" s="48" t="s">
        <v>38</v>
      </c>
      <c r="C382" s="44">
        <v>8000</v>
      </c>
      <c r="D382" s="44"/>
      <c r="E382" s="44">
        <f>C382+D382</f>
        <v>8000</v>
      </c>
      <c r="F382" s="44">
        <v>4246.17</v>
      </c>
      <c r="G382" s="44"/>
      <c r="H382" s="44">
        <f t="shared" si="136"/>
        <v>4246.17</v>
      </c>
      <c r="I382" s="44"/>
      <c r="J382" s="44"/>
      <c r="K382" s="44">
        <f t="shared" si="138"/>
        <v>53.077125</v>
      </c>
      <c r="L382" s="44"/>
      <c r="M382" s="44">
        <f t="shared" si="139"/>
        <v>53.077125</v>
      </c>
    </row>
    <row r="383" spans="1:13" ht="18" customHeight="1">
      <c r="A383" s="63" t="s">
        <v>28</v>
      </c>
      <c r="B383" s="48" t="s">
        <v>29</v>
      </c>
      <c r="C383" s="44">
        <v>153500</v>
      </c>
      <c r="D383" s="44"/>
      <c r="E383" s="44">
        <f>C383+D383</f>
        <v>153500</v>
      </c>
      <c r="F383" s="44">
        <v>49316.93</v>
      </c>
      <c r="G383" s="44"/>
      <c r="H383" s="44">
        <f t="shared" si="136"/>
        <v>49316.93</v>
      </c>
      <c r="I383" s="44">
        <v>172.2</v>
      </c>
      <c r="J383" s="44"/>
      <c r="K383" s="44">
        <f t="shared" si="138"/>
        <v>32.12829315960912</v>
      </c>
      <c r="L383" s="44"/>
      <c r="M383" s="44">
        <f t="shared" si="139"/>
        <v>32.12829315960912</v>
      </c>
    </row>
    <row r="384" spans="1:13" ht="17.25" customHeight="1">
      <c r="A384" s="63"/>
      <c r="B384" s="48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</row>
    <row r="385" spans="1:13" s="52" customFormat="1" ht="21" customHeight="1">
      <c r="A385" s="65" t="s">
        <v>59</v>
      </c>
      <c r="B385" s="62">
        <v>75095</v>
      </c>
      <c r="C385" s="42">
        <f>C386</f>
        <v>14429</v>
      </c>
      <c r="D385" s="42">
        <f>D386</f>
        <v>0</v>
      </c>
      <c r="E385" s="42">
        <f>SUM(C385:D385)</f>
        <v>14429</v>
      </c>
      <c r="F385" s="42">
        <f>F386</f>
        <v>1447.65</v>
      </c>
      <c r="G385" s="42">
        <f>G386</f>
        <v>0</v>
      </c>
      <c r="H385" s="42">
        <f aca="true" t="shared" si="140" ref="H385:H390">SUM(F385:G385)</f>
        <v>1447.65</v>
      </c>
      <c r="I385" s="42">
        <f>I386</f>
        <v>0</v>
      </c>
      <c r="J385" s="42">
        <f>J386</f>
        <v>0</v>
      </c>
      <c r="K385" s="42">
        <f>F385/C385*100</f>
        <v>10.032919814262943</v>
      </c>
      <c r="L385" s="42">
        <v>0</v>
      </c>
      <c r="M385" s="42">
        <f>H385/E385*100</f>
        <v>10.032919814262943</v>
      </c>
    </row>
    <row r="386" spans="1:13" s="52" customFormat="1" ht="18" customHeight="1">
      <c r="A386" s="20" t="s">
        <v>378</v>
      </c>
      <c r="B386" s="62"/>
      <c r="C386" s="42">
        <f>C387+C389</f>
        <v>14429</v>
      </c>
      <c r="D386" s="42">
        <f>D387+D389</f>
        <v>0</v>
      </c>
      <c r="E386" s="42">
        <f>SUM(C386:D386)</f>
        <v>14429</v>
      </c>
      <c r="F386" s="42">
        <f>F387+F389</f>
        <v>1447.65</v>
      </c>
      <c r="G386" s="42">
        <f>G387+G389</f>
        <v>0</v>
      </c>
      <c r="H386" s="42">
        <f t="shared" si="140"/>
        <v>1447.65</v>
      </c>
      <c r="I386" s="42">
        <f>I387+I389</f>
        <v>0</v>
      </c>
      <c r="J386" s="42">
        <f>J387+J389</f>
        <v>0</v>
      </c>
      <c r="K386" s="42">
        <f aca="true" t="shared" si="141" ref="K386:K395">F386/C386*100</f>
        <v>10.032919814262943</v>
      </c>
      <c r="L386" s="42"/>
      <c r="M386" s="42">
        <f aca="true" t="shared" si="142" ref="M386:M395">H386/E386*100</f>
        <v>10.032919814262943</v>
      </c>
    </row>
    <row r="387" spans="1:13" s="52" customFormat="1" ht="18" customHeight="1">
      <c r="A387" s="21" t="s">
        <v>379</v>
      </c>
      <c r="B387" s="62"/>
      <c r="C387" s="44">
        <f>C388</f>
        <v>14234</v>
      </c>
      <c r="D387" s="44">
        <f>D388</f>
        <v>0</v>
      </c>
      <c r="E387" s="44">
        <f>SUM(C387:D387)</f>
        <v>14234</v>
      </c>
      <c r="F387" s="44">
        <f>F388</f>
        <v>1447.65</v>
      </c>
      <c r="G387" s="44">
        <f>G388</f>
        <v>0</v>
      </c>
      <c r="H387" s="44">
        <f t="shared" si="140"/>
        <v>1447.65</v>
      </c>
      <c r="I387" s="44">
        <f>I388</f>
        <v>0</v>
      </c>
      <c r="J387" s="44">
        <f>J388</f>
        <v>0</v>
      </c>
      <c r="K387" s="44">
        <f t="shared" si="141"/>
        <v>10.170366727553745</v>
      </c>
      <c r="L387" s="44"/>
      <c r="M387" s="44">
        <f t="shared" si="142"/>
        <v>10.170366727553745</v>
      </c>
    </row>
    <row r="388" spans="1:13" s="52" customFormat="1" ht="18" customHeight="1">
      <c r="A388" s="25" t="s">
        <v>381</v>
      </c>
      <c r="B388" s="62"/>
      <c r="C388" s="44">
        <f>SUM(C391:C395)</f>
        <v>14234</v>
      </c>
      <c r="D388" s="44">
        <f>SUM(D391:D395)</f>
        <v>0</v>
      </c>
      <c r="E388" s="44">
        <f>SUM(C388:D388)</f>
        <v>14234</v>
      </c>
      <c r="F388" s="44">
        <f>SUM(F391:F395)</f>
        <v>1447.65</v>
      </c>
      <c r="G388" s="44">
        <f>SUM(G391:G395)</f>
        <v>0</v>
      </c>
      <c r="H388" s="44">
        <f t="shared" si="140"/>
        <v>1447.65</v>
      </c>
      <c r="I388" s="44">
        <f>SUM(I391:I395)</f>
        <v>0</v>
      </c>
      <c r="J388" s="44">
        <f>J389</f>
        <v>0</v>
      </c>
      <c r="K388" s="44">
        <f t="shared" si="141"/>
        <v>10.170366727553745</v>
      </c>
      <c r="L388" s="44"/>
      <c r="M388" s="44">
        <f t="shared" si="142"/>
        <v>10.170366727553745</v>
      </c>
    </row>
    <row r="389" spans="1:13" s="52" customFormat="1" ht="18" customHeight="1">
      <c r="A389" s="25" t="s">
        <v>383</v>
      </c>
      <c r="B389" s="62"/>
      <c r="C389" s="44">
        <f>C390</f>
        <v>195</v>
      </c>
      <c r="D389" s="44">
        <f>D390</f>
        <v>0</v>
      </c>
      <c r="E389" s="44">
        <f>SUM(C389:D389)</f>
        <v>195</v>
      </c>
      <c r="F389" s="44">
        <f>F390</f>
        <v>0</v>
      </c>
      <c r="G389" s="44">
        <f>G390</f>
        <v>0</v>
      </c>
      <c r="H389" s="44">
        <f t="shared" si="140"/>
        <v>0</v>
      </c>
      <c r="I389" s="44">
        <f>I390</f>
        <v>0</v>
      </c>
      <c r="J389" s="44">
        <f>J390</f>
        <v>0</v>
      </c>
      <c r="K389" s="44">
        <f t="shared" si="141"/>
        <v>0</v>
      </c>
      <c r="L389" s="44"/>
      <c r="M389" s="44">
        <f t="shared" si="142"/>
        <v>0</v>
      </c>
    </row>
    <row r="390" spans="1:13" s="52" customFormat="1" ht="18" customHeight="1">
      <c r="A390" s="53" t="s">
        <v>81</v>
      </c>
      <c r="B390" s="48" t="s">
        <v>82</v>
      </c>
      <c r="C390" s="44">
        <v>195</v>
      </c>
      <c r="D390" s="44"/>
      <c r="E390" s="51">
        <f>C390+D390</f>
        <v>195</v>
      </c>
      <c r="F390" s="44">
        <v>0</v>
      </c>
      <c r="G390" s="44"/>
      <c r="H390" s="44">
        <f t="shared" si="140"/>
        <v>0</v>
      </c>
      <c r="I390" s="44"/>
      <c r="J390" s="44"/>
      <c r="K390" s="44">
        <f t="shared" si="141"/>
        <v>0</v>
      </c>
      <c r="L390" s="44"/>
      <c r="M390" s="44">
        <f t="shared" si="142"/>
        <v>0</v>
      </c>
    </row>
    <row r="391" spans="1:13" ht="18" customHeight="1">
      <c r="A391" s="53" t="s">
        <v>37</v>
      </c>
      <c r="B391" s="48" t="s">
        <v>38</v>
      </c>
      <c r="C391" s="51">
        <v>6362</v>
      </c>
      <c r="D391" s="51"/>
      <c r="E391" s="51">
        <f>C391+D391</f>
        <v>6362</v>
      </c>
      <c r="F391" s="51">
        <v>732.51</v>
      </c>
      <c r="G391" s="51"/>
      <c r="H391" s="51">
        <f>F391+G391</f>
        <v>732.51</v>
      </c>
      <c r="I391" s="51"/>
      <c r="J391" s="44"/>
      <c r="K391" s="44">
        <f t="shared" si="141"/>
        <v>11.513832128261553</v>
      </c>
      <c r="L391" s="44"/>
      <c r="M391" s="44">
        <f t="shared" si="142"/>
        <v>11.513832128261553</v>
      </c>
    </row>
    <row r="392" spans="1:13" ht="18" customHeight="1">
      <c r="A392" s="63" t="s">
        <v>47</v>
      </c>
      <c r="B392" s="48" t="s">
        <v>48</v>
      </c>
      <c r="C392" s="51">
        <v>1000</v>
      </c>
      <c r="D392" s="51"/>
      <c r="E392" s="51">
        <f>C392+D392</f>
        <v>1000</v>
      </c>
      <c r="F392" s="51">
        <v>37.01</v>
      </c>
      <c r="G392" s="51"/>
      <c r="H392" s="51">
        <f>F392+G392</f>
        <v>37.01</v>
      </c>
      <c r="I392" s="51"/>
      <c r="J392" s="44"/>
      <c r="K392" s="44">
        <f t="shared" si="141"/>
        <v>3.701</v>
      </c>
      <c r="L392" s="44"/>
      <c r="M392" s="44">
        <f t="shared" si="142"/>
        <v>3.701</v>
      </c>
    </row>
    <row r="393" spans="1:13" ht="18" customHeight="1">
      <c r="A393" s="63" t="s">
        <v>28</v>
      </c>
      <c r="B393" s="48" t="s">
        <v>29</v>
      </c>
      <c r="C393" s="51">
        <v>3782</v>
      </c>
      <c r="D393" s="51"/>
      <c r="E393" s="51">
        <f>C393+D393</f>
        <v>3782</v>
      </c>
      <c r="F393" s="51">
        <v>678.13</v>
      </c>
      <c r="G393" s="51"/>
      <c r="H393" s="51">
        <f>F393+G393</f>
        <v>678.13</v>
      </c>
      <c r="I393" s="51"/>
      <c r="J393" s="44"/>
      <c r="K393" s="44">
        <f t="shared" si="141"/>
        <v>17.9304600740349</v>
      </c>
      <c r="L393" s="44"/>
      <c r="M393" s="44">
        <f t="shared" si="142"/>
        <v>17.9304600740349</v>
      </c>
    </row>
    <row r="394" spans="1:13" ht="18" customHeight="1">
      <c r="A394" s="56" t="s">
        <v>314</v>
      </c>
      <c r="B394" s="48" t="s">
        <v>264</v>
      </c>
      <c r="C394" s="51">
        <v>1090</v>
      </c>
      <c r="D394" s="51"/>
      <c r="E394" s="44">
        <f>SUM(C394:D394)</f>
        <v>1090</v>
      </c>
      <c r="F394" s="51"/>
      <c r="G394" s="51"/>
      <c r="H394" s="51">
        <f>F394+G394</f>
        <v>0</v>
      </c>
      <c r="I394" s="51"/>
      <c r="J394" s="44"/>
      <c r="K394" s="44">
        <f t="shared" si="141"/>
        <v>0</v>
      </c>
      <c r="L394" s="44"/>
      <c r="M394" s="44">
        <f t="shared" si="142"/>
        <v>0</v>
      </c>
    </row>
    <row r="395" spans="1:13" ht="18" customHeight="1">
      <c r="A395" s="53" t="s">
        <v>55</v>
      </c>
      <c r="B395" s="48" t="s">
        <v>56</v>
      </c>
      <c r="C395" s="51">
        <v>2000</v>
      </c>
      <c r="D395" s="51"/>
      <c r="E395" s="51">
        <f>SUM(C395:D395)</f>
        <v>2000</v>
      </c>
      <c r="F395" s="51"/>
      <c r="G395" s="51"/>
      <c r="H395" s="51">
        <f>F395+G395</f>
        <v>0</v>
      </c>
      <c r="I395" s="51"/>
      <c r="J395" s="51"/>
      <c r="K395" s="44">
        <f t="shared" si="141"/>
        <v>0</v>
      </c>
      <c r="L395" s="44"/>
      <c r="M395" s="44">
        <f t="shared" si="142"/>
        <v>0</v>
      </c>
    </row>
    <row r="396" spans="1:13" ht="15.75" customHeight="1">
      <c r="A396" s="48"/>
      <c r="B396" s="57"/>
      <c r="C396" s="51"/>
      <c r="D396" s="51"/>
      <c r="E396" s="51"/>
      <c r="F396" s="51"/>
      <c r="G396" s="51"/>
      <c r="H396" s="51"/>
      <c r="I396" s="51"/>
      <c r="J396" s="51"/>
      <c r="K396" s="44"/>
      <c r="L396" s="57"/>
      <c r="M396" s="51"/>
    </row>
    <row r="397" spans="1:13" ht="20.25" customHeight="1">
      <c r="A397" s="65" t="s">
        <v>88</v>
      </c>
      <c r="B397" s="14" t="s">
        <v>89</v>
      </c>
      <c r="C397" s="42">
        <f>C398+C402</f>
        <v>0</v>
      </c>
      <c r="D397" s="42">
        <f>D398+D402</f>
        <v>13966</v>
      </c>
      <c r="E397" s="42">
        <f aca="true" t="shared" si="143" ref="E397:E402">SUM(C397:D397)</f>
        <v>13966</v>
      </c>
      <c r="F397" s="42">
        <f>F398+F402</f>
        <v>0</v>
      </c>
      <c r="G397" s="42">
        <f>G398+G402</f>
        <v>855</v>
      </c>
      <c r="H397" s="42">
        <f>SUM(F397:G397)</f>
        <v>855</v>
      </c>
      <c r="I397" s="42">
        <f>I398+I402</f>
        <v>0</v>
      </c>
      <c r="J397" s="42">
        <f>J398+J402</f>
        <v>0</v>
      </c>
      <c r="K397" s="55">
        <v>0</v>
      </c>
      <c r="L397" s="42">
        <f aca="true" t="shared" si="144" ref="L397:M401">G397/D397*100</f>
        <v>6.122010597164543</v>
      </c>
      <c r="M397" s="42">
        <f t="shared" si="144"/>
        <v>6.122010597164543</v>
      </c>
    </row>
    <row r="398" spans="1:13" ht="18" customHeight="1">
      <c r="A398" s="20" t="s">
        <v>378</v>
      </c>
      <c r="B398" s="14"/>
      <c r="C398" s="42">
        <f>C399+C402</f>
        <v>0</v>
      </c>
      <c r="D398" s="42">
        <f>D399+D402</f>
        <v>13966</v>
      </c>
      <c r="E398" s="42">
        <f t="shared" si="143"/>
        <v>13966</v>
      </c>
      <c r="F398" s="42">
        <f>F399+F402</f>
        <v>0</v>
      </c>
      <c r="G398" s="42">
        <f>G399+G402</f>
        <v>855</v>
      </c>
      <c r="H398" s="42">
        <f>SUM(F398:G398)</f>
        <v>855</v>
      </c>
      <c r="I398" s="42">
        <f>I399+I402</f>
        <v>0</v>
      </c>
      <c r="J398" s="42">
        <f>J399+J402</f>
        <v>0</v>
      </c>
      <c r="K398" s="55">
        <v>0</v>
      </c>
      <c r="L398" s="42">
        <f t="shared" si="144"/>
        <v>6.122010597164543</v>
      </c>
      <c r="M398" s="42">
        <f t="shared" si="144"/>
        <v>6.122010597164543</v>
      </c>
    </row>
    <row r="399" spans="1:13" ht="18" customHeight="1">
      <c r="A399" s="21" t="s">
        <v>379</v>
      </c>
      <c r="B399" s="60"/>
      <c r="C399" s="44">
        <f>C400+C401</f>
        <v>0</v>
      </c>
      <c r="D399" s="44">
        <f>D400+D401</f>
        <v>13966</v>
      </c>
      <c r="E399" s="44">
        <f t="shared" si="143"/>
        <v>13966</v>
      </c>
      <c r="F399" s="44">
        <f>F400+F401</f>
        <v>0</v>
      </c>
      <c r="G399" s="44">
        <f>G400+G401</f>
        <v>855</v>
      </c>
      <c r="H399" s="44">
        <f>H400+H401</f>
        <v>855</v>
      </c>
      <c r="I399" s="44">
        <f>I400+I401</f>
        <v>0</v>
      </c>
      <c r="J399" s="44">
        <f>J400+J401</f>
        <v>0</v>
      </c>
      <c r="K399" s="44">
        <v>0</v>
      </c>
      <c r="L399" s="44">
        <f t="shared" si="144"/>
        <v>6.122010597164543</v>
      </c>
      <c r="M399" s="39">
        <f t="shared" si="144"/>
        <v>6.122010597164543</v>
      </c>
    </row>
    <row r="400" spans="1:13" s="31" customFormat="1" ht="18" customHeight="1">
      <c r="A400" s="25" t="s">
        <v>380</v>
      </c>
      <c r="B400" s="45"/>
      <c r="C400" s="39">
        <f>C407</f>
        <v>0</v>
      </c>
      <c r="D400" s="39">
        <f>D407</f>
        <v>13070</v>
      </c>
      <c r="E400" s="44">
        <f t="shared" si="143"/>
        <v>13070</v>
      </c>
      <c r="F400" s="39">
        <f>F407</f>
        <v>0</v>
      </c>
      <c r="G400" s="39">
        <f>G407</f>
        <v>0</v>
      </c>
      <c r="H400" s="44">
        <f>SUM(F400:G400)</f>
        <v>0</v>
      </c>
      <c r="I400" s="39">
        <f>I407</f>
        <v>0</v>
      </c>
      <c r="J400" s="39">
        <f>J407</f>
        <v>0</v>
      </c>
      <c r="K400" s="44">
        <v>0</v>
      </c>
      <c r="L400" s="44">
        <f t="shared" si="144"/>
        <v>0</v>
      </c>
      <c r="M400" s="39">
        <f t="shared" si="144"/>
        <v>0</v>
      </c>
    </row>
    <row r="401" spans="1:13" s="31" customFormat="1" ht="18" customHeight="1">
      <c r="A401" s="25" t="s">
        <v>381</v>
      </c>
      <c r="B401" s="45"/>
      <c r="C401" s="39">
        <f>C408+C417</f>
        <v>0</v>
      </c>
      <c r="D401" s="39">
        <f>D408+D417</f>
        <v>896</v>
      </c>
      <c r="E401" s="44">
        <f t="shared" si="143"/>
        <v>896</v>
      </c>
      <c r="F401" s="39">
        <f>F408+F417</f>
        <v>0</v>
      </c>
      <c r="G401" s="39">
        <f>G408+G417</f>
        <v>855</v>
      </c>
      <c r="H401" s="44">
        <f>SUM(F401:G401)</f>
        <v>855</v>
      </c>
      <c r="I401" s="39">
        <f>I408+I417</f>
        <v>0</v>
      </c>
      <c r="J401" s="39">
        <f>J408+J417</f>
        <v>0</v>
      </c>
      <c r="K401" s="44">
        <v>0</v>
      </c>
      <c r="L401" s="44">
        <f t="shared" si="144"/>
        <v>95.42410714285714</v>
      </c>
      <c r="M401" s="39">
        <f t="shared" si="144"/>
        <v>95.42410714285714</v>
      </c>
    </row>
    <row r="402" spans="1:13" s="52" customFormat="1" ht="18" customHeight="1">
      <c r="A402" s="25" t="s">
        <v>383</v>
      </c>
      <c r="B402" s="62"/>
      <c r="C402" s="44">
        <f>C403</f>
        <v>0</v>
      </c>
      <c r="D402" s="44">
        <f>D403</f>
        <v>0</v>
      </c>
      <c r="E402" s="44">
        <f t="shared" si="143"/>
        <v>0</v>
      </c>
      <c r="F402" s="44">
        <f>F403</f>
        <v>0</v>
      </c>
      <c r="G402" s="44">
        <f>G403</f>
        <v>0</v>
      </c>
      <c r="H402" s="44">
        <f>SUM(F402:G402)</f>
        <v>0</v>
      </c>
      <c r="I402" s="44">
        <f>I403</f>
        <v>0</v>
      </c>
      <c r="J402" s="44">
        <f>J403</f>
        <v>0</v>
      </c>
      <c r="K402" s="44">
        <v>0</v>
      </c>
      <c r="L402" s="44">
        <v>0</v>
      </c>
      <c r="M402" s="39">
        <v>0</v>
      </c>
    </row>
    <row r="403" spans="1:13" ht="14.25" customHeight="1">
      <c r="A403" s="48"/>
      <c r="B403" s="57"/>
      <c r="C403" s="51"/>
      <c r="D403" s="51"/>
      <c r="E403" s="51"/>
      <c r="F403" s="51"/>
      <c r="G403" s="51"/>
      <c r="H403" s="51"/>
      <c r="I403" s="51"/>
      <c r="J403" s="51"/>
      <c r="K403" s="57"/>
      <c r="L403" s="57"/>
      <c r="M403" s="39"/>
    </row>
    <row r="404" spans="1:13" s="52" customFormat="1" ht="18" customHeight="1">
      <c r="A404" s="65" t="s">
        <v>90</v>
      </c>
      <c r="B404" s="62">
        <v>75101</v>
      </c>
      <c r="C404" s="42">
        <f>C405</f>
        <v>0</v>
      </c>
      <c r="D404" s="42">
        <f>D405</f>
        <v>13111</v>
      </c>
      <c r="E404" s="42">
        <f>SUM(C404:D404)</f>
        <v>13111</v>
      </c>
      <c r="F404" s="42">
        <f>F405</f>
        <v>0</v>
      </c>
      <c r="G404" s="42">
        <f>G405</f>
        <v>0</v>
      </c>
      <c r="H404" s="42">
        <f>SUM(F404:G404)</f>
        <v>0</v>
      </c>
      <c r="I404" s="42">
        <f>I405</f>
        <v>0</v>
      </c>
      <c r="J404" s="42">
        <f>J405</f>
        <v>0</v>
      </c>
      <c r="K404" s="42">
        <v>0</v>
      </c>
      <c r="L404" s="42">
        <f aca="true" t="shared" si="145" ref="L404:M412">G404/D404*100</f>
        <v>0</v>
      </c>
      <c r="M404" s="42">
        <f t="shared" si="145"/>
        <v>0</v>
      </c>
    </row>
    <row r="405" spans="1:13" s="52" customFormat="1" ht="16.5" customHeight="1">
      <c r="A405" s="20" t="s">
        <v>378</v>
      </c>
      <c r="B405" s="62"/>
      <c r="C405" s="42">
        <f>C406</f>
        <v>0</v>
      </c>
      <c r="D405" s="42">
        <f>D406</f>
        <v>13111</v>
      </c>
      <c r="E405" s="42">
        <f>SUM(C405:D405)</f>
        <v>13111</v>
      </c>
      <c r="F405" s="42">
        <f>F406</f>
        <v>0</v>
      </c>
      <c r="G405" s="42">
        <f>G406</f>
        <v>0</v>
      </c>
      <c r="H405" s="42">
        <f aca="true" t="shared" si="146" ref="H405:H412">SUM(F405:G405)</f>
        <v>0</v>
      </c>
      <c r="I405" s="42">
        <f>I406</f>
        <v>0</v>
      </c>
      <c r="J405" s="55">
        <f>J406</f>
        <v>0</v>
      </c>
      <c r="K405" s="55"/>
      <c r="L405" s="55">
        <f t="shared" si="145"/>
        <v>0</v>
      </c>
      <c r="M405" s="55">
        <f t="shared" si="145"/>
        <v>0</v>
      </c>
    </row>
    <row r="406" spans="1:13" ht="18" customHeight="1">
      <c r="A406" s="21" t="s">
        <v>379</v>
      </c>
      <c r="B406" s="69"/>
      <c r="C406" s="44">
        <f>C407+C408</f>
        <v>0</v>
      </c>
      <c r="D406" s="44">
        <f>D407+D408</f>
        <v>13111</v>
      </c>
      <c r="E406" s="44">
        <f>SUM(C406:D406)</f>
        <v>13111</v>
      </c>
      <c r="F406" s="44">
        <f>F407+F408</f>
        <v>0</v>
      </c>
      <c r="G406" s="44">
        <f>G407+G408</f>
        <v>0</v>
      </c>
      <c r="H406" s="51">
        <f t="shared" si="146"/>
        <v>0</v>
      </c>
      <c r="I406" s="44">
        <f>I407+I408</f>
        <v>0</v>
      </c>
      <c r="J406" s="44">
        <f>J407+J408</f>
        <v>0</v>
      </c>
      <c r="K406" s="44"/>
      <c r="L406" s="51">
        <f t="shared" si="145"/>
        <v>0</v>
      </c>
      <c r="M406" s="51">
        <f t="shared" si="145"/>
        <v>0</v>
      </c>
    </row>
    <row r="407" spans="1:13" ht="18" customHeight="1">
      <c r="A407" s="25" t="s">
        <v>380</v>
      </c>
      <c r="B407" s="69"/>
      <c r="C407" s="44">
        <f>SUM(C409:C411)</f>
        <v>0</v>
      </c>
      <c r="D407" s="44">
        <f>SUM(D409:D411)</f>
        <v>13070</v>
      </c>
      <c r="E407" s="44">
        <f>SUM(C407:D407)</f>
        <v>13070</v>
      </c>
      <c r="F407" s="44">
        <f>SUM(F409:F411)</f>
        <v>0</v>
      </c>
      <c r="G407" s="44">
        <f>SUM(G409:G411)</f>
        <v>0</v>
      </c>
      <c r="H407" s="51">
        <f t="shared" si="146"/>
        <v>0</v>
      </c>
      <c r="I407" s="44">
        <f>SUM(I409:I411)</f>
        <v>0</v>
      </c>
      <c r="J407" s="44">
        <f>SUM(J409:J411)</f>
        <v>0</v>
      </c>
      <c r="K407" s="44"/>
      <c r="L407" s="51">
        <f t="shared" si="145"/>
        <v>0</v>
      </c>
      <c r="M407" s="51">
        <f t="shared" si="145"/>
        <v>0</v>
      </c>
    </row>
    <row r="408" spans="1:13" ht="18" customHeight="1">
      <c r="A408" s="25" t="s">
        <v>381</v>
      </c>
      <c r="B408" s="69"/>
      <c r="C408" s="44">
        <f>SUM(C412)</f>
        <v>0</v>
      </c>
      <c r="D408" s="44">
        <f>SUM(D412)</f>
        <v>41</v>
      </c>
      <c r="E408" s="44">
        <f>SUM(C408:D408)</f>
        <v>41</v>
      </c>
      <c r="F408" s="44">
        <f>SUM(F412)</f>
        <v>0</v>
      </c>
      <c r="G408" s="44">
        <f>SUM(G412)</f>
        <v>0</v>
      </c>
      <c r="H408" s="51">
        <f t="shared" si="146"/>
        <v>0</v>
      </c>
      <c r="I408" s="44">
        <f>SUM(I412)</f>
        <v>0</v>
      </c>
      <c r="J408" s="44">
        <f>SUM(J412)</f>
        <v>0</v>
      </c>
      <c r="K408" s="44"/>
      <c r="L408" s="51">
        <f t="shared" si="145"/>
        <v>0</v>
      </c>
      <c r="M408" s="51">
        <f t="shared" si="145"/>
        <v>0</v>
      </c>
    </row>
    <row r="409" spans="1:13" s="31" customFormat="1" ht="18" customHeight="1">
      <c r="A409" s="53" t="s">
        <v>22</v>
      </c>
      <c r="B409" s="48" t="s">
        <v>23</v>
      </c>
      <c r="C409" s="44"/>
      <c r="D409" s="44">
        <v>1690</v>
      </c>
      <c r="E409" s="44">
        <f>C409+D409</f>
        <v>1690</v>
      </c>
      <c r="F409" s="44"/>
      <c r="G409" s="44"/>
      <c r="H409" s="51">
        <f t="shared" si="146"/>
        <v>0</v>
      </c>
      <c r="I409" s="44"/>
      <c r="J409" s="44"/>
      <c r="K409" s="44"/>
      <c r="L409" s="51">
        <f t="shared" si="145"/>
        <v>0</v>
      </c>
      <c r="M409" s="51">
        <f t="shared" si="145"/>
        <v>0</v>
      </c>
    </row>
    <row r="410" spans="1:13" s="31" customFormat="1" ht="18" customHeight="1">
      <c r="A410" s="63" t="s">
        <v>24</v>
      </c>
      <c r="B410" s="48" t="s">
        <v>25</v>
      </c>
      <c r="C410" s="44"/>
      <c r="D410" s="44">
        <v>280</v>
      </c>
      <c r="E410" s="44">
        <f>C410+D410</f>
        <v>280</v>
      </c>
      <c r="F410" s="44"/>
      <c r="G410" s="44"/>
      <c r="H410" s="51">
        <f t="shared" si="146"/>
        <v>0</v>
      </c>
      <c r="I410" s="44"/>
      <c r="J410" s="44"/>
      <c r="K410" s="44"/>
      <c r="L410" s="51">
        <f t="shared" si="145"/>
        <v>0</v>
      </c>
      <c r="M410" s="51">
        <f t="shared" si="145"/>
        <v>0</v>
      </c>
    </row>
    <row r="411" spans="1:13" s="31" customFormat="1" ht="18" customHeight="1">
      <c r="A411" s="53" t="s">
        <v>26</v>
      </c>
      <c r="B411" s="48" t="s">
        <v>27</v>
      </c>
      <c r="C411" s="44"/>
      <c r="D411" s="44">
        <v>11100</v>
      </c>
      <c r="E411" s="44">
        <f>C411+D411</f>
        <v>11100</v>
      </c>
      <c r="F411" s="44"/>
      <c r="G411" s="44"/>
      <c r="H411" s="51">
        <f t="shared" si="146"/>
        <v>0</v>
      </c>
      <c r="I411" s="44"/>
      <c r="J411" s="44"/>
      <c r="K411" s="44"/>
      <c r="L411" s="51">
        <f t="shared" si="145"/>
        <v>0</v>
      </c>
      <c r="M411" s="51">
        <f t="shared" si="145"/>
        <v>0</v>
      </c>
    </row>
    <row r="412" spans="1:13" ht="18" customHeight="1">
      <c r="A412" s="53" t="s">
        <v>37</v>
      </c>
      <c r="B412" s="48" t="s">
        <v>38</v>
      </c>
      <c r="C412" s="44"/>
      <c r="D412" s="44">
        <v>41</v>
      </c>
      <c r="E412" s="44">
        <f>C412+D412</f>
        <v>41</v>
      </c>
      <c r="F412" s="44"/>
      <c r="G412" s="44"/>
      <c r="H412" s="51">
        <f t="shared" si="146"/>
        <v>0</v>
      </c>
      <c r="I412" s="44"/>
      <c r="J412" s="44"/>
      <c r="K412" s="44"/>
      <c r="L412" s="51">
        <f t="shared" si="145"/>
        <v>0</v>
      </c>
      <c r="M412" s="51">
        <f t="shared" si="145"/>
        <v>0</v>
      </c>
    </row>
    <row r="413" spans="1:13" s="31" customFormat="1" ht="18" customHeight="1">
      <c r="A413" s="64"/>
      <c r="B413" s="48"/>
      <c r="C413" s="30"/>
      <c r="D413" s="44"/>
      <c r="E413" s="44"/>
      <c r="F413" s="30"/>
      <c r="G413" s="44"/>
      <c r="H413" s="44"/>
      <c r="I413" s="39"/>
      <c r="J413" s="39"/>
      <c r="K413" s="44"/>
      <c r="L413" s="44"/>
      <c r="M413" s="44"/>
    </row>
    <row r="414" spans="1:13" s="52" customFormat="1" ht="21" customHeight="1">
      <c r="A414" s="65" t="s">
        <v>431</v>
      </c>
      <c r="B414" s="62">
        <v>75109</v>
      </c>
      <c r="C414" s="42">
        <f>SUM(C418:C418)</f>
        <v>0</v>
      </c>
      <c r="D414" s="42">
        <f>SUM(D418:D418)</f>
        <v>855</v>
      </c>
      <c r="E414" s="42">
        <f>SUM(C414:D414)</f>
        <v>855</v>
      </c>
      <c r="F414" s="42">
        <f>SUM(F418:F418)</f>
        <v>0</v>
      </c>
      <c r="G414" s="42">
        <f>SUM(G418:G418)</f>
        <v>855</v>
      </c>
      <c r="H414" s="42">
        <f>SUM(F414:G414)</f>
        <v>855</v>
      </c>
      <c r="I414" s="42">
        <f>SUM(I418:I418)</f>
        <v>0</v>
      </c>
      <c r="J414" s="42">
        <f>SUM(J418:J418)</f>
        <v>0</v>
      </c>
      <c r="K414" s="42">
        <f>K415</f>
        <v>0</v>
      </c>
      <c r="L414" s="55">
        <f aca="true" t="shared" si="147" ref="L414:M418">G414/D414*100</f>
        <v>100</v>
      </c>
      <c r="M414" s="42">
        <f t="shared" si="147"/>
        <v>100</v>
      </c>
    </row>
    <row r="415" spans="1:13" s="52" customFormat="1" ht="18" customHeight="1">
      <c r="A415" s="20" t="s">
        <v>378</v>
      </c>
      <c r="B415" s="62"/>
      <c r="C415" s="42">
        <f>C416</f>
        <v>0</v>
      </c>
      <c r="D415" s="42">
        <f>D416</f>
        <v>855</v>
      </c>
      <c r="E415" s="42">
        <f>SUM(C415:D415)</f>
        <v>855</v>
      </c>
      <c r="F415" s="42">
        <f>F416</f>
        <v>0</v>
      </c>
      <c r="G415" s="42">
        <f>G416</f>
        <v>855</v>
      </c>
      <c r="H415" s="42">
        <f>SUM(F415:G415)</f>
        <v>855</v>
      </c>
      <c r="I415" s="42">
        <f>I416</f>
        <v>0</v>
      </c>
      <c r="J415" s="42">
        <f>J416</f>
        <v>0</v>
      </c>
      <c r="K415" s="42"/>
      <c r="L415" s="55">
        <f t="shared" si="147"/>
        <v>100</v>
      </c>
      <c r="M415" s="42">
        <f t="shared" si="147"/>
        <v>100</v>
      </c>
    </row>
    <row r="416" spans="1:13" s="52" customFormat="1" ht="18" customHeight="1">
      <c r="A416" s="21" t="s">
        <v>379</v>
      </c>
      <c r="B416" s="62"/>
      <c r="C416" s="44">
        <f>C417</f>
        <v>0</v>
      </c>
      <c r="D416" s="44">
        <f>D417</f>
        <v>855</v>
      </c>
      <c r="E416" s="44">
        <f>SUM(C416:D416)</f>
        <v>855</v>
      </c>
      <c r="F416" s="44">
        <f>F417</f>
        <v>0</v>
      </c>
      <c r="G416" s="44">
        <f>G417</f>
        <v>855</v>
      </c>
      <c r="H416" s="44">
        <f>SUM(F416:G416)</f>
        <v>855</v>
      </c>
      <c r="I416" s="44">
        <f>I417</f>
        <v>0</v>
      </c>
      <c r="J416" s="44">
        <f>J417</f>
        <v>0</v>
      </c>
      <c r="K416" s="44"/>
      <c r="L416" s="44">
        <f t="shared" si="147"/>
        <v>100</v>
      </c>
      <c r="M416" s="44">
        <f t="shared" si="147"/>
        <v>100</v>
      </c>
    </row>
    <row r="417" spans="1:13" s="52" customFormat="1" ht="18" customHeight="1">
      <c r="A417" s="25" t="s">
        <v>381</v>
      </c>
      <c r="B417" s="62"/>
      <c r="C417" s="44">
        <f>SUM(C418:C418)</f>
        <v>0</v>
      </c>
      <c r="D417" s="44">
        <f>SUM(D418:D418)</f>
        <v>855</v>
      </c>
      <c r="E417" s="44">
        <f>SUM(C417:D417)</f>
        <v>855</v>
      </c>
      <c r="F417" s="44">
        <f>SUM(F418:F418)</f>
        <v>0</v>
      </c>
      <c r="G417" s="44">
        <f>SUM(G418:G418)</f>
        <v>855</v>
      </c>
      <c r="H417" s="44">
        <f>SUM(F417:G417)</f>
        <v>855</v>
      </c>
      <c r="I417" s="44">
        <f>SUM(I418:I418)</f>
        <v>0</v>
      </c>
      <c r="J417" s="44">
        <f>SUM(J418:J418)</f>
        <v>0</v>
      </c>
      <c r="K417" s="44"/>
      <c r="L417" s="44">
        <f t="shared" si="147"/>
        <v>100</v>
      </c>
      <c r="M417" s="44">
        <f t="shared" si="147"/>
        <v>100</v>
      </c>
    </row>
    <row r="418" spans="1:13" ht="18" customHeight="1">
      <c r="A418" s="63" t="s">
        <v>28</v>
      </c>
      <c r="B418" s="48" t="s">
        <v>29</v>
      </c>
      <c r="C418" s="51"/>
      <c r="D418" s="51">
        <v>855</v>
      </c>
      <c r="E418" s="51">
        <f>SUM(C418:D418)</f>
        <v>855</v>
      </c>
      <c r="F418" s="51"/>
      <c r="G418" s="51">
        <v>855</v>
      </c>
      <c r="H418" s="44">
        <f>SUM(F418:G418)</f>
        <v>855</v>
      </c>
      <c r="I418" s="44"/>
      <c r="J418" s="44"/>
      <c r="K418" s="44"/>
      <c r="L418" s="44">
        <f t="shared" si="147"/>
        <v>100</v>
      </c>
      <c r="M418" s="44">
        <f t="shared" si="147"/>
        <v>100</v>
      </c>
    </row>
    <row r="419" spans="1:13" s="31" customFormat="1" ht="18" customHeight="1">
      <c r="A419" s="56"/>
      <c r="B419" s="48"/>
      <c r="C419" s="30"/>
      <c r="D419" s="30"/>
      <c r="E419" s="44"/>
      <c r="F419" s="30"/>
      <c r="G419" s="30"/>
      <c r="H419" s="39"/>
      <c r="I419" s="30"/>
      <c r="J419" s="30"/>
      <c r="K419" s="30"/>
      <c r="L419" s="39"/>
      <c r="M419" s="30"/>
    </row>
    <row r="420" spans="1:13" ht="18" customHeight="1">
      <c r="A420" s="73" t="s">
        <v>91</v>
      </c>
      <c r="B420" s="14" t="s">
        <v>92</v>
      </c>
      <c r="C420" s="42">
        <f>C421+C426</f>
        <v>2546149.44</v>
      </c>
      <c r="D420" s="42">
        <f>D421+D426</f>
        <v>0</v>
      </c>
      <c r="E420" s="42">
        <f aca="true" t="shared" si="148" ref="E420:E427">SUM(C420:D420)</f>
        <v>2546149.44</v>
      </c>
      <c r="F420" s="42">
        <f>F421+F426</f>
        <v>1242958.53</v>
      </c>
      <c r="G420" s="42">
        <f>G421+G426</f>
        <v>0</v>
      </c>
      <c r="H420" s="42">
        <f aca="true" t="shared" si="149" ref="H420:H427">SUM(F420:G420)</f>
        <v>1242958.53</v>
      </c>
      <c r="I420" s="42">
        <f>I421+I426</f>
        <v>56324.86000000001</v>
      </c>
      <c r="J420" s="42">
        <f>J421+J426</f>
        <v>0</v>
      </c>
      <c r="K420" s="42">
        <f>F420/C420*100</f>
        <v>48.817186865512504</v>
      </c>
      <c r="L420" s="42">
        <v>0</v>
      </c>
      <c r="M420" s="42">
        <f>H420/E420*100</f>
        <v>48.817186865512504</v>
      </c>
    </row>
    <row r="421" spans="1:13" ht="18" customHeight="1">
      <c r="A421" s="20" t="s">
        <v>378</v>
      </c>
      <c r="B421" s="14"/>
      <c r="C421" s="42">
        <f>C422+C425</f>
        <v>2476149.44</v>
      </c>
      <c r="D421" s="42">
        <f>D422+D425</f>
        <v>0</v>
      </c>
      <c r="E421" s="42">
        <f t="shared" si="148"/>
        <v>2476149.44</v>
      </c>
      <c r="F421" s="42">
        <f>F422+F425</f>
        <v>1182963.53</v>
      </c>
      <c r="G421" s="42">
        <f>G422+G425</f>
        <v>0</v>
      </c>
      <c r="H421" s="42">
        <f t="shared" si="149"/>
        <v>1182963.53</v>
      </c>
      <c r="I421" s="42">
        <f>I422+I425</f>
        <v>56324.86000000001</v>
      </c>
      <c r="J421" s="42">
        <f>J422+J425</f>
        <v>0</v>
      </c>
      <c r="K421" s="42">
        <f aca="true" t="shared" si="150" ref="K421:K432">F421/C421*100</f>
        <v>47.774318903789585</v>
      </c>
      <c r="L421" s="42">
        <v>0</v>
      </c>
      <c r="M421" s="42">
        <f aca="true" t="shared" si="151" ref="M421:M435">H421/E421*100</f>
        <v>47.774318903789585</v>
      </c>
    </row>
    <row r="422" spans="1:13" ht="18" customHeight="1">
      <c r="A422" s="21" t="s">
        <v>379</v>
      </c>
      <c r="B422" s="60"/>
      <c r="C422" s="44">
        <f>C423+C424</f>
        <v>2452149.44</v>
      </c>
      <c r="D422" s="44">
        <f>D423+D424</f>
        <v>0</v>
      </c>
      <c r="E422" s="44">
        <f t="shared" si="148"/>
        <v>2452149.44</v>
      </c>
      <c r="F422" s="44">
        <f>F423+F424</f>
        <v>1169433.5</v>
      </c>
      <c r="G422" s="44">
        <f>G423+G424</f>
        <v>0</v>
      </c>
      <c r="H422" s="44">
        <f t="shared" si="149"/>
        <v>1169433.5</v>
      </c>
      <c r="I422" s="44">
        <f>I423+I424</f>
        <v>56147.740000000005</v>
      </c>
      <c r="J422" s="44">
        <f>J423+J424</f>
        <v>0</v>
      </c>
      <c r="K422" s="44">
        <f t="shared" si="150"/>
        <v>47.690139961453575</v>
      </c>
      <c r="L422" s="44">
        <v>0</v>
      </c>
      <c r="M422" s="44">
        <f t="shared" si="151"/>
        <v>47.690139961453575</v>
      </c>
    </row>
    <row r="423" spans="1:13" ht="18" customHeight="1">
      <c r="A423" s="25" t="s">
        <v>380</v>
      </c>
      <c r="B423" s="60"/>
      <c r="C423" s="44">
        <f>C440+C456+C485</f>
        <v>1755105</v>
      </c>
      <c r="D423" s="44">
        <f>D440+D456+D485</f>
        <v>0</v>
      </c>
      <c r="E423" s="44">
        <f t="shared" si="148"/>
        <v>1755105</v>
      </c>
      <c r="F423" s="44">
        <f>F440+F456+F485</f>
        <v>902427.82</v>
      </c>
      <c r="G423" s="44">
        <f>G440+G456+G485</f>
        <v>0</v>
      </c>
      <c r="H423" s="44">
        <f t="shared" si="149"/>
        <v>902427.82</v>
      </c>
      <c r="I423" s="44">
        <f>I440+I456+I485</f>
        <v>49741.23</v>
      </c>
      <c r="J423" s="44">
        <f>J440+J456+J485</f>
        <v>0</v>
      </c>
      <c r="K423" s="44">
        <f t="shared" si="150"/>
        <v>51.4173123545315</v>
      </c>
      <c r="L423" s="44">
        <v>0</v>
      </c>
      <c r="M423" s="44">
        <f t="shared" si="151"/>
        <v>51.4173123545315</v>
      </c>
    </row>
    <row r="424" spans="1:13" ht="18" customHeight="1">
      <c r="A424" s="25" t="s">
        <v>381</v>
      </c>
      <c r="B424" s="60"/>
      <c r="C424" s="44">
        <f>C441+C432+C457+C486</f>
        <v>697044.44</v>
      </c>
      <c r="D424" s="44">
        <f>D441+D432+D457+D486</f>
        <v>0</v>
      </c>
      <c r="E424" s="44">
        <f t="shared" si="148"/>
        <v>697044.44</v>
      </c>
      <c r="F424" s="44">
        <f>F441+F432+F457+F486</f>
        <v>267005.68000000005</v>
      </c>
      <c r="G424" s="44">
        <f>G441+G432+G457+G486</f>
        <v>0</v>
      </c>
      <c r="H424" s="44">
        <f t="shared" si="149"/>
        <v>267005.68000000005</v>
      </c>
      <c r="I424" s="44">
        <f>I441+I432+I457+I486</f>
        <v>6406.51</v>
      </c>
      <c r="J424" s="44">
        <f>J441+J432+J457+J486</f>
        <v>0</v>
      </c>
      <c r="K424" s="44">
        <f t="shared" si="150"/>
        <v>38.30540273730612</v>
      </c>
      <c r="L424" s="44">
        <v>0</v>
      </c>
      <c r="M424" s="44">
        <f t="shared" si="151"/>
        <v>38.30540273730612</v>
      </c>
    </row>
    <row r="425" spans="1:13" ht="18" customHeight="1">
      <c r="A425" s="25" t="s">
        <v>383</v>
      </c>
      <c r="B425" s="60"/>
      <c r="C425" s="44">
        <f>C458</f>
        <v>24000</v>
      </c>
      <c r="D425" s="44">
        <f>D458</f>
        <v>0</v>
      </c>
      <c r="E425" s="44">
        <f t="shared" si="148"/>
        <v>24000</v>
      </c>
      <c r="F425" s="44">
        <f>F458</f>
        <v>13530.03</v>
      </c>
      <c r="G425" s="44">
        <f>G458</f>
        <v>0</v>
      </c>
      <c r="H425" s="44">
        <f t="shared" si="149"/>
        <v>13530.03</v>
      </c>
      <c r="I425" s="44">
        <f>I458</f>
        <v>177.12</v>
      </c>
      <c r="J425" s="44">
        <f>J458</f>
        <v>0</v>
      </c>
      <c r="K425" s="44">
        <f t="shared" si="150"/>
        <v>56.375125000000004</v>
      </c>
      <c r="L425" s="44">
        <v>0</v>
      </c>
      <c r="M425" s="44">
        <f t="shared" si="151"/>
        <v>56.375125000000004</v>
      </c>
    </row>
    <row r="426" spans="1:13" ht="18" customHeight="1">
      <c r="A426" s="61" t="s">
        <v>387</v>
      </c>
      <c r="B426" s="60"/>
      <c r="C426" s="44">
        <f>C427</f>
        <v>70000</v>
      </c>
      <c r="D426" s="44">
        <f>D427</f>
        <v>0</v>
      </c>
      <c r="E426" s="44">
        <f t="shared" si="148"/>
        <v>70000</v>
      </c>
      <c r="F426" s="44">
        <f>F427</f>
        <v>59995</v>
      </c>
      <c r="G426" s="44">
        <f>G427</f>
        <v>0</v>
      </c>
      <c r="H426" s="44">
        <f t="shared" si="149"/>
        <v>59995</v>
      </c>
      <c r="I426" s="44">
        <f>I427</f>
        <v>0</v>
      </c>
      <c r="J426" s="44">
        <f>J427</f>
        <v>0</v>
      </c>
      <c r="K426" s="44">
        <f>F426/C426*100</f>
        <v>85.70714285714286</v>
      </c>
      <c r="L426" s="44">
        <v>0</v>
      </c>
      <c r="M426" s="44">
        <f>H426/E426*100</f>
        <v>85.70714285714286</v>
      </c>
    </row>
    <row r="427" spans="1:13" ht="18" customHeight="1">
      <c r="A427" s="28" t="s">
        <v>388</v>
      </c>
      <c r="B427" s="60"/>
      <c r="C427" s="44">
        <f>C443+C460</f>
        <v>70000</v>
      </c>
      <c r="D427" s="44">
        <f>D443+D460</f>
        <v>0</v>
      </c>
      <c r="E427" s="44">
        <f t="shared" si="148"/>
        <v>70000</v>
      </c>
      <c r="F427" s="44">
        <f>F443+F460</f>
        <v>59995</v>
      </c>
      <c r="G427" s="44">
        <f>G443+G460</f>
        <v>0</v>
      </c>
      <c r="H427" s="44">
        <f t="shared" si="149"/>
        <v>59995</v>
      </c>
      <c r="I427" s="44">
        <f>I443+I460</f>
        <v>0</v>
      </c>
      <c r="J427" s="44">
        <f>J443+J460</f>
        <v>0</v>
      </c>
      <c r="K427" s="44">
        <f>F427/C427*100</f>
        <v>85.70714285714286</v>
      </c>
      <c r="L427" s="44">
        <v>0</v>
      </c>
      <c r="M427" s="44">
        <f>H427/E427*100</f>
        <v>85.70714285714286</v>
      </c>
    </row>
    <row r="428" spans="1:13" ht="18" customHeight="1">
      <c r="A428" s="25"/>
      <c r="B428" s="14"/>
      <c r="C428" s="42"/>
      <c r="D428" s="42"/>
      <c r="E428" s="42"/>
      <c r="F428" s="42"/>
      <c r="G428" s="42"/>
      <c r="H428" s="42"/>
      <c r="I428" s="42"/>
      <c r="J428" s="42"/>
      <c r="K428" s="42"/>
      <c r="L428" s="44"/>
      <c r="M428" s="42"/>
    </row>
    <row r="429" spans="1:13" s="52" customFormat="1" ht="18" customHeight="1">
      <c r="A429" s="65" t="s">
        <v>93</v>
      </c>
      <c r="B429" s="62">
        <v>75412</v>
      </c>
      <c r="C429" s="42">
        <f aca="true" t="shared" si="152" ref="C429:D431">C430</f>
        <v>13500</v>
      </c>
      <c r="D429" s="42">
        <f t="shared" si="152"/>
        <v>0</v>
      </c>
      <c r="E429" s="42">
        <f>SUM(C429:D429)</f>
        <v>13500</v>
      </c>
      <c r="F429" s="42">
        <f aca="true" t="shared" si="153" ref="F429:G431">F430</f>
        <v>985</v>
      </c>
      <c r="G429" s="42">
        <f t="shared" si="153"/>
        <v>0</v>
      </c>
      <c r="H429" s="42">
        <f aca="true" t="shared" si="154" ref="H429:H435">SUM(F429:G429)</f>
        <v>985</v>
      </c>
      <c r="I429" s="42">
        <f>I430</f>
        <v>0</v>
      </c>
      <c r="J429" s="42">
        <f>J430</f>
        <v>0</v>
      </c>
      <c r="K429" s="42">
        <f t="shared" si="150"/>
        <v>7.296296296296297</v>
      </c>
      <c r="L429" s="55">
        <v>0</v>
      </c>
      <c r="M429" s="42">
        <f t="shared" si="151"/>
        <v>7.296296296296297</v>
      </c>
    </row>
    <row r="430" spans="1:13" s="52" customFormat="1" ht="18" customHeight="1">
      <c r="A430" s="20" t="s">
        <v>378</v>
      </c>
      <c r="B430" s="62"/>
      <c r="C430" s="42">
        <f t="shared" si="152"/>
        <v>13500</v>
      </c>
      <c r="D430" s="42">
        <f t="shared" si="152"/>
        <v>0</v>
      </c>
      <c r="E430" s="42">
        <f>SUM(C430:D430)</f>
        <v>13500</v>
      </c>
      <c r="F430" s="42">
        <f t="shared" si="153"/>
        <v>985</v>
      </c>
      <c r="G430" s="42">
        <f t="shared" si="153"/>
        <v>0</v>
      </c>
      <c r="H430" s="42">
        <f t="shared" si="154"/>
        <v>985</v>
      </c>
      <c r="I430" s="42">
        <f>I431</f>
        <v>0</v>
      </c>
      <c r="J430" s="42"/>
      <c r="K430" s="42">
        <f t="shared" si="150"/>
        <v>7.296296296296297</v>
      </c>
      <c r="L430" s="55"/>
      <c r="M430" s="42">
        <f t="shared" si="151"/>
        <v>7.296296296296297</v>
      </c>
    </row>
    <row r="431" spans="1:13" s="52" customFormat="1" ht="18" customHeight="1">
      <c r="A431" s="21" t="s">
        <v>379</v>
      </c>
      <c r="B431" s="62"/>
      <c r="C431" s="44">
        <f t="shared" si="152"/>
        <v>13500</v>
      </c>
      <c r="D431" s="44">
        <f t="shared" si="152"/>
        <v>0</v>
      </c>
      <c r="E431" s="44">
        <f>SUM(C431:D431)</f>
        <v>13500</v>
      </c>
      <c r="F431" s="44">
        <f t="shared" si="153"/>
        <v>985</v>
      </c>
      <c r="G431" s="44">
        <f t="shared" si="153"/>
        <v>0</v>
      </c>
      <c r="H431" s="44">
        <f t="shared" si="154"/>
        <v>985</v>
      </c>
      <c r="I431" s="44">
        <f>I432</f>
        <v>0</v>
      </c>
      <c r="J431" s="44">
        <f>J432</f>
        <v>0</v>
      </c>
      <c r="K431" s="44">
        <f t="shared" si="150"/>
        <v>7.296296296296297</v>
      </c>
      <c r="L431" s="44"/>
      <c r="M431" s="44">
        <f t="shared" si="151"/>
        <v>7.296296296296297</v>
      </c>
    </row>
    <row r="432" spans="1:13" s="52" customFormat="1" ht="18" customHeight="1">
      <c r="A432" s="25" t="s">
        <v>381</v>
      </c>
      <c r="B432" s="62"/>
      <c r="C432" s="44">
        <f>SUM(C433:C435)</f>
        <v>13500</v>
      </c>
      <c r="D432" s="44">
        <f>SUM(D433:D435)</f>
        <v>0</v>
      </c>
      <c r="E432" s="44">
        <f>SUM(C432:D432)</f>
        <v>13500</v>
      </c>
      <c r="F432" s="44">
        <f>SUM(F433:F435)</f>
        <v>985</v>
      </c>
      <c r="G432" s="44">
        <f>SUM(G433:G435)</f>
        <v>0</v>
      </c>
      <c r="H432" s="44">
        <f t="shared" si="154"/>
        <v>985</v>
      </c>
      <c r="I432" s="44">
        <f>SUM(I433:I435)</f>
        <v>0</v>
      </c>
      <c r="J432" s="44">
        <f>SUM(J433:J435)</f>
        <v>0</v>
      </c>
      <c r="K432" s="44">
        <f t="shared" si="150"/>
        <v>7.296296296296297</v>
      </c>
      <c r="L432" s="44"/>
      <c r="M432" s="44">
        <f t="shared" si="151"/>
        <v>7.296296296296297</v>
      </c>
    </row>
    <row r="433" spans="1:13" ht="18" customHeight="1">
      <c r="A433" s="53" t="s">
        <v>37</v>
      </c>
      <c r="B433" s="48" t="s">
        <v>38</v>
      </c>
      <c r="C433" s="44">
        <v>9000</v>
      </c>
      <c r="D433" s="44"/>
      <c r="E433" s="44">
        <f>C433+D433</f>
        <v>9000</v>
      </c>
      <c r="F433" s="44">
        <v>0</v>
      </c>
      <c r="G433" s="44"/>
      <c r="H433" s="39">
        <f t="shared" si="154"/>
        <v>0</v>
      </c>
      <c r="I433" s="44"/>
      <c r="J433" s="44"/>
      <c r="K433" s="39">
        <f>F433/C433*100</f>
        <v>0</v>
      </c>
      <c r="L433" s="44"/>
      <c r="M433" s="44">
        <f t="shared" si="151"/>
        <v>0</v>
      </c>
    </row>
    <row r="434" spans="1:13" ht="18" customHeight="1">
      <c r="A434" s="53" t="s">
        <v>39</v>
      </c>
      <c r="B434" s="48" t="s">
        <v>40</v>
      </c>
      <c r="C434" s="44">
        <v>3500</v>
      </c>
      <c r="D434" s="44"/>
      <c r="E434" s="44">
        <f>C434+D434</f>
        <v>3500</v>
      </c>
      <c r="F434" s="44">
        <v>0</v>
      </c>
      <c r="G434" s="44"/>
      <c r="H434" s="39">
        <f t="shared" si="154"/>
        <v>0</v>
      </c>
      <c r="I434" s="44"/>
      <c r="J434" s="44"/>
      <c r="K434" s="39">
        <f>F434/C434*100</f>
        <v>0</v>
      </c>
      <c r="L434" s="44"/>
      <c r="M434" s="44">
        <f t="shared" si="151"/>
        <v>0</v>
      </c>
    </row>
    <row r="435" spans="1:13" ht="18" customHeight="1">
      <c r="A435" s="63" t="s">
        <v>66</v>
      </c>
      <c r="B435" s="48" t="s">
        <v>67</v>
      </c>
      <c r="C435" s="44">
        <v>1000</v>
      </c>
      <c r="D435" s="44"/>
      <c r="E435" s="44">
        <f>C435+D435</f>
        <v>1000</v>
      </c>
      <c r="F435" s="44">
        <v>985</v>
      </c>
      <c r="G435" s="44"/>
      <c r="H435" s="39">
        <f t="shared" si="154"/>
        <v>985</v>
      </c>
      <c r="I435" s="44"/>
      <c r="J435" s="44"/>
      <c r="K435" s="39">
        <f>F435/C435*100</f>
        <v>98.5</v>
      </c>
      <c r="L435" s="44"/>
      <c r="M435" s="44">
        <f t="shared" si="151"/>
        <v>98.5</v>
      </c>
    </row>
    <row r="436" spans="1:13" ht="16.5" customHeight="1">
      <c r="A436" s="63"/>
      <c r="B436" s="48"/>
      <c r="C436" s="51"/>
      <c r="D436" s="51"/>
      <c r="E436" s="51"/>
      <c r="F436" s="51"/>
      <c r="G436" s="51"/>
      <c r="H436" s="51"/>
      <c r="I436" s="51"/>
      <c r="J436" s="51"/>
      <c r="K436" s="57"/>
      <c r="L436" s="44"/>
      <c r="M436" s="51"/>
    </row>
    <row r="437" spans="1:13" s="52" customFormat="1" ht="18" customHeight="1">
      <c r="A437" s="65" t="s">
        <v>96</v>
      </c>
      <c r="B437" s="62">
        <v>75414</v>
      </c>
      <c r="C437" s="42">
        <f>C438+C442</f>
        <v>85300</v>
      </c>
      <c r="D437" s="42">
        <f>D438+D442</f>
        <v>0</v>
      </c>
      <c r="E437" s="42">
        <f aca="true" t="shared" si="155" ref="E437:E445">SUM(C437:D437)</f>
        <v>85300</v>
      </c>
      <c r="F437" s="42">
        <f>F438+F442</f>
        <v>61948</v>
      </c>
      <c r="G437" s="42">
        <f>G438+G442</f>
        <v>0</v>
      </c>
      <c r="H437" s="42">
        <f>SUM(F437:G437)</f>
        <v>61948</v>
      </c>
      <c r="I437" s="42">
        <f>I438+I442</f>
        <v>0</v>
      </c>
      <c r="J437" s="42">
        <f>J438+J442</f>
        <v>0</v>
      </c>
      <c r="K437" s="42">
        <f>F437/C437*100</f>
        <v>72.62368112543962</v>
      </c>
      <c r="L437" s="55">
        <v>0</v>
      </c>
      <c r="M437" s="42">
        <f>H437/E437*100</f>
        <v>72.62368112543962</v>
      </c>
    </row>
    <row r="438" spans="1:13" s="52" customFormat="1" ht="18" customHeight="1">
      <c r="A438" s="20" t="s">
        <v>378</v>
      </c>
      <c r="B438" s="62"/>
      <c r="C438" s="42">
        <f>C439</f>
        <v>25300</v>
      </c>
      <c r="D438" s="42">
        <f>D439</f>
        <v>0</v>
      </c>
      <c r="E438" s="42">
        <f t="shared" si="155"/>
        <v>25300</v>
      </c>
      <c r="F438" s="42">
        <f>F439</f>
        <v>1953</v>
      </c>
      <c r="G438" s="42">
        <f>G439</f>
        <v>0</v>
      </c>
      <c r="H438" s="42">
        <f>SUM(F438:G438)</f>
        <v>1953</v>
      </c>
      <c r="I438" s="42">
        <f>I439</f>
        <v>0</v>
      </c>
      <c r="J438" s="42">
        <f>J439</f>
        <v>0</v>
      </c>
      <c r="K438" s="42">
        <f aca="true" t="shared" si="156" ref="K438:K450">F438/C438*100</f>
        <v>7.719367588932806</v>
      </c>
      <c r="L438" s="55"/>
      <c r="M438" s="42">
        <f>H438/E438*100</f>
        <v>7.719367588932806</v>
      </c>
    </row>
    <row r="439" spans="1:13" s="52" customFormat="1" ht="18" customHeight="1">
      <c r="A439" s="21" t="s">
        <v>379</v>
      </c>
      <c r="B439" s="69"/>
      <c r="C439" s="44">
        <f>C440+C441</f>
        <v>25300</v>
      </c>
      <c r="D439" s="44">
        <f>D440+D441</f>
        <v>0</v>
      </c>
      <c r="E439" s="44">
        <f t="shared" si="155"/>
        <v>25300</v>
      </c>
      <c r="F439" s="44">
        <f>F440+F441</f>
        <v>1953</v>
      </c>
      <c r="G439" s="44">
        <f>G440+G441</f>
        <v>0</v>
      </c>
      <c r="H439" s="44">
        <f>SUM(F439:G439)</f>
        <v>1953</v>
      </c>
      <c r="I439" s="44">
        <f>I440+I441</f>
        <v>0</v>
      </c>
      <c r="J439" s="44">
        <f>J440+J441</f>
        <v>0</v>
      </c>
      <c r="K439" s="44">
        <f t="shared" si="156"/>
        <v>7.719367588932806</v>
      </c>
      <c r="L439" s="44"/>
      <c r="M439" s="44">
        <f>H439/E439*100</f>
        <v>7.719367588932806</v>
      </c>
    </row>
    <row r="440" spans="1:13" s="31" customFormat="1" ht="18" customHeight="1">
      <c r="A440" s="25" t="s">
        <v>380</v>
      </c>
      <c r="B440" s="45"/>
      <c r="C440" s="39">
        <f>SUM(C444:C446)</f>
        <v>2440</v>
      </c>
      <c r="D440" s="39">
        <f>SUM(D444:D446)</f>
        <v>0</v>
      </c>
      <c r="E440" s="39">
        <f t="shared" si="155"/>
        <v>2440</v>
      </c>
      <c r="F440" s="39">
        <f>SUM(F444:F446)</f>
        <v>0</v>
      </c>
      <c r="G440" s="39">
        <f>SUM(G444:G446)</f>
        <v>0</v>
      </c>
      <c r="H440" s="39">
        <f>F440+G440</f>
        <v>0</v>
      </c>
      <c r="I440" s="39">
        <f>SUM(I444:I446)</f>
        <v>0</v>
      </c>
      <c r="J440" s="39">
        <f>SUM(J444:J446)</f>
        <v>0</v>
      </c>
      <c r="K440" s="39">
        <f t="shared" si="156"/>
        <v>0</v>
      </c>
      <c r="L440" s="44"/>
      <c r="M440" s="44">
        <f>H440/E440*100</f>
        <v>0</v>
      </c>
    </row>
    <row r="441" spans="1:13" s="31" customFormat="1" ht="18" customHeight="1">
      <c r="A441" s="25" t="s">
        <v>381</v>
      </c>
      <c r="B441" s="29"/>
      <c r="C441" s="30">
        <f>SUM(C447:C450)</f>
        <v>22860</v>
      </c>
      <c r="D441" s="30">
        <f>SUM(D447:D450)</f>
        <v>0</v>
      </c>
      <c r="E441" s="30">
        <f t="shared" si="155"/>
        <v>22860</v>
      </c>
      <c r="F441" s="30">
        <f>SUM(F447:F450)</f>
        <v>1953</v>
      </c>
      <c r="G441" s="30">
        <f>SUM(G447:G450)</f>
        <v>0</v>
      </c>
      <c r="H441" s="30">
        <f>F441+G441</f>
        <v>1953</v>
      </c>
      <c r="I441" s="30">
        <f>SUM(I447:I450)</f>
        <v>0</v>
      </c>
      <c r="J441" s="30">
        <f>SUM(J447:J450)</f>
        <v>0</v>
      </c>
      <c r="K441" s="30">
        <f t="shared" si="156"/>
        <v>8.543307086614172</v>
      </c>
      <c r="L441" s="44"/>
      <c r="M441" s="30">
        <f aca="true" t="shared" si="157" ref="M441:M450">H441/E441*100</f>
        <v>8.543307086614172</v>
      </c>
    </row>
    <row r="442" spans="1:13" s="31" customFormat="1" ht="18" customHeight="1">
      <c r="A442" s="61" t="s">
        <v>387</v>
      </c>
      <c r="B442" s="29"/>
      <c r="C442" s="30">
        <f>C443</f>
        <v>60000</v>
      </c>
      <c r="D442" s="30">
        <f>D443</f>
        <v>0</v>
      </c>
      <c r="E442" s="30">
        <f t="shared" si="155"/>
        <v>60000</v>
      </c>
      <c r="F442" s="30">
        <f>F443</f>
        <v>59995</v>
      </c>
      <c r="G442" s="30">
        <f>G443</f>
        <v>0</v>
      </c>
      <c r="H442" s="30">
        <f>F442+G442</f>
        <v>59995</v>
      </c>
      <c r="I442" s="30">
        <f>I443</f>
        <v>0</v>
      </c>
      <c r="J442" s="30">
        <f>J443</f>
        <v>0</v>
      </c>
      <c r="K442" s="30">
        <f t="shared" si="156"/>
        <v>99.99166666666667</v>
      </c>
      <c r="L442" s="44"/>
      <c r="M442" s="30">
        <f t="shared" si="157"/>
        <v>99.99166666666667</v>
      </c>
    </row>
    <row r="443" spans="1:13" s="31" customFormat="1" ht="18" customHeight="1">
      <c r="A443" s="28" t="s">
        <v>388</v>
      </c>
      <c r="B443" s="29"/>
      <c r="C443" s="30">
        <f>C451</f>
        <v>60000</v>
      </c>
      <c r="D443" s="30">
        <f>D451</f>
        <v>0</v>
      </c>
      <c r="E443" s="30">
        <f t="shared" si="155"/>
        <v>60000</v>
      </c>
      <c r="F443" s="30">
        <f>F451</f>
        <v>59995</v>
      </c>
      <c r="G443" s="30">
        <f>G451</f>
        <v>0</v>
      </c>
      <c r="H443" s="30">
        <f>F443+G443</f>
        <v>59995</v>
      </c>
      <c r="I443" s="30">
        <f>I451</f>
        <v>0</v>
      </c>
      <c r="J443" s="30">
        <f>J451</f>
        <v>0</v>
      </c>
      <c r="K443" s="30">
        <f t="shared" si="156"/>
        <v>99.99166666666667</v>
      </c>
      <c r="L443" s="44"/>
      <c r="M443" s="30">
        <f t="shared" si="157"/>
        <v>99.99166666666667</v>
      </c>
    </row>
    <row r="444" spans="1:13" s="31" customFormat="1" ht="18" customHeight="1">
      <c r="A444" s="53" t="s">
        <v>22</v>
      </c>
      <c r="B444" s="48" t="s">
        <v>23</v>
      </c>
      <c r="C444" s="44">
        <v>370</v>
      </c>
      <c r="D444" s="44"/>
      <c r="E444" s="44">
        <f t="shared" si="155"/>
        <v>370</v>
      </c>
      <c r="F444" s="30"/>
      <c r="G444" s="30"/>
      <c r="H444" s="30">
        <f>F444+G444</f>
        <v>0</v>
      </c>
      <c r="I444" s="30"/>
      <c r="J444" s="30"/>
      <c r="K444" s="30">
        <f t="shared" si="156"/>
        <v>0</v>
      </c>
      <c r="L444" s="44"/>
      <c r="M444" s="30">
        <f t="shared" si="157"/>
        <v>0</v>
      </c>
    </row>
    <row r="445" spans="1:13" s="31" customFormat="1" ht="18" customHeight="1">
      <c r="A445" s="63" t="s">
        <v>24</v>
      </c>
      <c r="B445" s="48" t="s">
        <v>25</v>
      </c>
      <c r="C445" s="44">
        <v>70</v>
      </c>
      <c r="D445" s="44"/>
      <c r="E445" s="44">
        <f t="shared" si="155"/>
        <v>70</v>
      </c>
      <c r="F445" s="30"/>
      <c r="G445" s="30"/>
      <c r="H445" s="44">
        <f aca="true" t="shared" si="158" ref="H445:H451">F445+G445</f>
        <v>0</v>
      </c>
      <c r="I445" s="30"/>
      <c r="J445" s="30"/>
      <c r="K445" s="30">
        <f t="shared" si="156"/>
        <v>0</v>
      </c>
      <c r="L445" s="44"/>
      <c r="M445" s="30">
        <f t="shared" si="157"/>
        <v>0</v>
      </c>
    </row>
    <row r="446" spans="1:13" s="31" customFormat="1" ht="18" customHeight="1">
      <c r="A446" s="53" t="s">
        <v>26</v>
      </c>
      <c r="B446" s="48" t="s">
        <v>27</v>
      </c>
      <c r="C446" s="44">
        <v>2000</v>
      </c>
      <c r="D446" s="30"/>
      <c r="E446" s="51">
        <f>C446+D446</f>
        <v>2000</v>
      </c>
      <c r="F446" s="44"/>
      <c r="G446" s="44"/>
      <c r="H446" s="44">
        <f t="shared" si="158"/>
        <v>0</v>
      </c>
      <c r="I446" s="30"/>
      <c r="J446" s="30"/>
      <c r="K446" s="51">
        <f t="shared" si="156"/>
        <v>0</v>
      </c>
      <c r="L446" s="44"/>
      <c r="M446" s="30">
        <f t="shared" si="157"/>
        <v>0</v>
      </c>
    </row>
    <row r="447" spans="1:13" ht="18" customHeight="1">
      <c r="A447" s="53" t="s">
        <v>37</v>
      </c>
      <c r="B447" s="48" t="s">
        <v>38</v>
      </c>
      <c r="C447" s="51">
        <v>9860</v>
      </c>
      <c r="D447" s="51"/>
      <c r="E447" s="51">
        <f>C447+D447</f>
        <v>9860</v>
      </c>
      <c r="F447" s="51"/>
      <c r="G447" s="51"/>
      <c r="H447" s="44">
        <f t="shared" si="158"/>
        <v>0</v>
      </c>
      <c r="I447" s="51"/>
      <c r="J447" s="51"/>
      <c r="K447" s="51">
        <f t="shared" si="156"/>
        <v>0</v>
      </c>
      <c r="L447" s="44"/>
      <c r="M447" s="51">
        <f t="shared" si="157"/>
        <v>0</v>
      </c>
    </row>
    <row r="448" spans="1:13" ht="18" customHeight="1">
      <c r="A448" s="53" t="s">
        <v>39</v>
      </c>
      <c r="B448" s="48" t="s">
        <v>40</v>
      </c>
      <c r="C448" s="51">
        <v>5000</v>
      </c>
      <c r="D448" s="51"/>
      <c r="E448" s="51">
        <f>C448+D448</f>
        <v>5000</v>
      </c>
      <c r="F448" s="51"/>
      <c r="G448" s="51"/>
      <c r="H448" s="44">
        <f t="shared" si="158"/>
        <v>0</v>
      </c>
      <c r="I448" s="51"/>
      <c r="J448" s="51"/>
      <c r="K448" s="51">
        <f t="shared" si="156"/>
        <v>0</v>
      </c>
      <c r="L448" s="44"/>
      <c r="M448" s="51">
        <f t="shared" si="157"/>
        <v>0</v>
      </c>
    </row>
    <row r="449" spans="1:13" ht="18" customHeight="1">
      <c r="A449" s="63" t="s">
        <v>28</v>
      </c>
      <c r="B449" s="48" t="s">
        <v>29</v>
      </c>
      <c r="C449" s="51">
        <v>3000</v>
      </c>
      <c r="D449" s="51"/>
      <c r="E449" s="51">
        <f>C449+D449</f>
        <v>3000</v>
      </c>
      <c r="F449" s="51"/>
      <c r="G449" s="51"/>
      <c r="H449" s="44">
        <f t="shared" si="158"/>
        <v>0</v>
      </c>
      <c r="I449" s="51"/>
      <c r="J449" s="51"/>
      <c r="K449" s="51">
        <f t="shared" si="156"/>
        <v>0</v>
      </c>
      <c r="L449" s="44"/>
      <c r="M449" s="51">
        <f t="shared" si="157"/>
        <v>0</v>
      </c>
    </row>
    <row r="450" spans="1:13" ht="18" customHeight="1">
      <c r="A450" s="64" t="s">
        <v>277</v>
      </c>
      <c r="B450" s="48" t="s">
        <v>266</v>
      </c>
      <c r="C450" s="51">
        <v>5000</v>
      </c>
      <c r="D450" s="51"/>
      <c r="E450" s="44">
        <f>SUM(C450:D450)</f>
        <v>5000</v>
      </c>
      <c r="F450" s="51">
        <v>1953</v>
      </c>
      <c r="G450" s="51"/>
      <c r="H450" s="30">
        <f t="shared" si="158"/>
        <v>1953</v>
      </c>
      <c r="I450" s="51"/>
      <c r="J450" s="51"/>
      <c r="K450" s="51">
        <f t="shared" si="156"/>
        <v>39.06</v>
      </c>
      <c r="L450" s="44"/>
      <c r="M450" s="51">
        <f t="shared" si="157"/>
        <v>39.06</v>
      </c>
    </row>
    <row r="451" spans="1:13" ht="18" customHeight="1">
      <c r="A451" s="63" t="s">
        <v>57</v>
      </c>
      <c r="B451" s="48" t="s">
        <v>58</v>
      </c>
      <c r="C451" s="51">
        <v>60000</v>
      </c>
      <c r="D451" s="51"/>
      <c r="E451" s="44">
        <f>SUM(C451:D451)</f>
        <v>60000</v>
      </c>
      <c r="F451" s="51">
        <v>59995</v>
      </c>
      <c r="G451" s="51"/>
      <c r="H451" s="30">
        <f t="shared" si="158"/>
        <v>59995</v>
      </c>
      <c r="I451" s="51"/>
      <c r="J451" s="51"/>
      <c r="K451" s="51">
        <f>F451/C451*100</f>
        <v>99.99166666666667</v>
      </c>
      <c r="L451" s="44"/>
      <c r="M451" s="51">
        <f>H451/E451*100</f>
        <v>99.99166666666667</v>
      </c>
    </row>
    <row r="452" spans="1:13" ht="21" customHeight="1">
      <c r="A452" s="48"/>
      <c r="B452" s="57"/>
      <c r="C452" s="51"/>
      <c r="D452" s="51"/>
      <c r="E452" s="51"/>
      <c r="F452" s="51"/>
      <c r="G452" s="51"/>
      <c r="H452" s="51"/>
      <c r="I452" s="51"/>
      <c r="J452" s="51"/>
      <c r="K452" s="57"/>
      <c r="L452" s="57"/>
      <c r="M452" s="51"/>
    </row>
    <row r="453" spans="1:13" s="52" customFormat="1" ht="18" customHeight="1">
      <c r="A453" s="65" t="s">
        <v>97</v>
      </c>
      <c r="B453" s="62">
        <v>75416</v>
      </c>
      <c r="C453" s="42">
        <f>C454+C459</f>
        <v>2159572.44</v>
      </c>
      <c r="D453" s="42">
        <f>D454+D459</f>
        <v>0</v>
      </c>
      <c r="E453" s="42">
        <f aca="true" t="shared" si="159" ref="E453:E460">SUM(C453:D453)</f>
        <v>2159572.44</v>
      </c>
      <c r="F453" s="42">
        <f>F454+F459</f>
        <v>1073896.6199999999</v>
      </c>
      <c r="G453" s="42">
        <f>G454+G459</f>
        <v>0</v>
      </c>
      <c r="H453" s="42">
        <f aca="true" t="shared" si="160" ref="H453:H460">SUM(F453:G453)</f>
        <v>1073896.6199999999</v>
      </c>
      <c r="I453" s="42">
        <f>I454+I459</f>
        <v>56270.36000000001</v>
      </c>
      <c r="J453" s="42">
        <f>J454+J459</f>
        <v>0</v>
      </c>
      <c r="K453" s="42">
        <f aca="true" t="shared" si="161" ref="K453:K480">F453/C453*100</f>
        <v>49.72727934979574</v>
      </c>
      <c r="L453" s="42">
        <v>0</v>
      </c>
      <c r="M453" s="42">
        <f aca="true" t="shared" si="162" ref="M453:M480">H453/E453*100</f>
        <v>49.72727934979574</v>
      </c>
    </row>
    <row r="454" spans="1:13" s="52" customFormat="1" ht="18" customHeight="1">
      <c r="A454" s="20" t="s">
        <v>378</v>
      </c>
      <c r="B454" s="62"/>
      <c r="C454" s="42">
        <f>C455+C458</f>
        <v>2149572.44</v>
      </c>
      <c r="D454" s="42">
        <f>D455+D458</f>
        <v>0</v>
      </c>
      <c r="E454" s="42">
        <f t="shared" si="159"/>
        <v>2149572.44</v>
      </c>
      <c r="F454" s="42">
        <f>F455+F458</f>
        <v>1073896.6199999999</v>
      </c>
      <c r="G454" s="42">
        <f>G455+G458</f>
        <v>0</v>
      </c>
      <c r="H454" s="55">
        <f t="shared" si="160"/>
        <v>1073896.6199999999</v>
      </c>
      <c r="I454" s="42">
        <f>I455+I458</f>
        <v>56270.36000000001</v>
      </c>
      <c r="J454" s="42">
        <f>J455+J458</f>
        <v>0</v>
      </c>
      <c r="K454" s="49">
        <f t="shared" si="161"/>
        <v>49.95861502578624</v>
      </c>
      <c r="L454" s="42"/>
      <c r="M454" s="49">
        <f t="shared" si="162"/>
        <v>49.95861502578624</v>
      </c>
    </row>
    <row r="455" spans="1:13" s="52" customFormat="1" ht="18" customHeight="1">
      <c r="A455" s="21" t="s">
        <v>379</v>
      </c>
      <c r="B455" s="69"/>
      <c r="C455" s="44">
        <f>C456+C457</f>
        <v>2125572.44</v>
      </c>
      <c r="D455" s="44">
        <f>D456+D457</f>
        <v>0</v>
      </c>
      <c r="E455" s="44">
        <f t="shared" si="159"/>
        <v>2125572.44</v>
      </c>
      <c r="F455" s="44">
        <f>F456+F457</f>
        <v>1060366.5899999999</v>
      </c>
      <c r="G455" s="44">
        <f>G456+G457</f>
        <v>0</v>
      </c>
      <c r="H455" s="44">
        <f t="shared" si="160"/>
        <v>1060366.5899999999</v>
      </c>
      <c r="I455" s="44">
        <f>I456+I457</f>
        <v>56093.240000000005</v>
      </c>
      <c r="J455" s="44">
        <f>J456+J457</f>
        <v>0</v>
      </c>
      <c r="K455" s="39">
        <f t="shared" si="161"/>
        <v>49.886165723902586</v>
      </c>
      <c r="L455" s="44"/>
      <c r="M455" s="30">
        <f t="shared" si="162"/>
        <v>49.886165723902586</v>
      </c>
    </row>
    <row r="456" spans="1:13" s="52" customFormat="1" ht="18" customHeight="1">
      <c r="A456" s="25" t="s">
        <v>380</v>
      </c>
      <c r="B456" s="69"/>
      <c r="C456" s="44">
        <f>SUM(C462:C467)-C466</f>
        <v>1751615</v>
      </c>
      <c r="D456" s="44">
        <f>SUM(D462:D467)</f>
        <v>0</v>
      </c>
      <c r="E456" s="44">
        <f t="shared" si="159"/>
        <v>1751615</v>
      </c>
      <c r="F456" s="44">
        <f>SUM(F462:F467)-F466</f>
        <v>901782.32</v>
      </c>
      <c r="G456" s="44">
        <f>SUM(G462:G467)-G466</f>
        <v>0</v>
      </c>
      <c r="H456" s="44">
        <f t="shared" si="160"/>
        <v>901782.32</v>
      </c>
      <c r="I456" s="44">
        <f>SUM(I462:I467)-I466</f>
        <v>49686.73</v>
      </c>
      <c r="J456" s="44">
        <f>SUM(J462:J467)</f>
        <v>0</v>
      </c>
      <c r="K456" s="39">
        <f t="shared" si="161"/>
        <v>51.482906917330574</v>
      </c>
      <c r="L456" s="44"/>
      <c r="M456" s="30">
        <f t="shared" si="162"/>
        <v>51.482906917330574</v>
      </c>
    </row>
    <row r="457" spans="1:13" s="52" customFormat="1" ht="18" customHeight="1">
      <c r="A457" s="25" t="s">
        <v>381</v>
      </c>
      <c r="B457" s="69"/>
      <c r="C457" s="44">
        <f>SUM(C468:C479)+C466</f>
        <v>373957.44</v>
      </c>
      <c r="D457" s="44">
        <f>SUM(D468:D479)</f>
        <v>0</v>
      </c>
      <c r="E457" s="44">
        <f t="shared" si="159"/>
        <v>373957.44</v>
      </c>
      <c r="F457" s="44">
        <f>SUM(F468:F479)+F466</f>
        <v>158584.27000000002</v>
      </c>
      <c r="G457" s="44">
        <f>SUM(G468:G479)+G466</f>
        <v>0</v>
      </c>
      <c r="H457" s="44">
        <f t="shared" si="160"/>
        <v>158584.27000000002</v>
      </c>
      <c r="I457" s="44">
        <f>SUM(I468:I479)+I466</f>
        <v>6406.51</v>
      </c>
      <c r="J457" s="44">
        <f>SUM(J468:J479)</f>
        <v>0</v>
      </c>
      <c r="K457" s="39">
        <f t="shared" si="161"/>
        <v>42.407037014693444</v>
      </c>
      <c r="L457" s="44"/>
      <c r="M457" s="30">
        <f t="shared" si="162"/>
        <v>42.407037014693444</v>
      </c>
    </row>
    <row r="458" spans="1:13" s="52" customFormat="1" ht="18" customHeight="1">
      <c r="A458" s="25" t="s">
        <v>383</v>
      </c>
      <c r="B458" s="69"/>
      <c r="C458" s="44">
        <f>C461</f>
        <v>24000</v>
      </c>
      <c r="D458" s="44">
        <f>D461</f>
        <v>0</v>
      </c>
      <c r="E458" s="44">
        <f t="shared" si="159"/>
        <v>24000</v>
      </c>
      <c r="F458" s="44">
        <f>F461</f>
        <v>13530.03</v>
      </c>
      <c r="G458" s="44">
        <f>G461</f>
        <v>0</v>
      </c>
      <c r="H458" s="44">
        <f t="shared" si="160"/>
        <v>13530.03</v>
      </c>
      <c r="I458" s="44">
        <f>I461</f>
        <v>177.12</v>
      </c>
      <c r="J458" s="44">
        <f>J461</f>
        <v>0</v>
      </c>
      <c r="K458" s="39">
        <f t="shared" si="161"/>
        <v>56.375125000000004</v>
      </c>
      <c r="L458" s="44"/>
      <c r="M458" s="30">
        <f t="shared" si="162"/>
        <v>56.375125000000004</v>
      </c>
    </row>
    <row r="459" spans="1:13" s="52" customFormat="1" ht="18" customHeight="1">
      <c r="A459" s="61" t="s">
        <v>387</v>
      </c>
      <c r="B459" s="29"/>
      <c r="C459" s="44">
        <f>C460</f>
        <v>10000</v>
      </c>
      <c r="D459" s="44">
        <f>D460</f>
        <v>0</v>
      </c>
      <c r="E459" s="44">
        <f t="shared" si="159"/>
        <v>10000</v>
      </c>
      <c r="F459" s="44">
        <f>F460</f>
        <v>0</v>
      </c>
      <c r="G459" s="44">
        <f>G460</f>
        <v>0</v>
      </c>
      <c r="H459" s="44">
        <f t="shared" si="160"/>
        <v>0</v>
      </c>
      <c r="I459" s="44">
        <f>I460</f>
        <v>0</v>
      </c>
      <c r="J459" s="44">
        <f>J460</f>
        <v>0</v>
      </c>
      <c r="K459" s="44">
        <f t="shared" si="161"/>
        <v>0</v>
      </c>
      <c r="L459" s="44"/>
      <c r="M459" s="44">
        <f t="shared" si="162"/>
        <v>0</v>
      </c>
    </row>
    <row r="460" spans="1:13" s="52" customFormat="1" ht="18" customHeight="1">
      <c r="A460" s="28" t="s">
        <v>388</v>
      </c>
      <c r="B460" s="29"/>
      <c r="C460" s="44">
        <f>C480</f>
        <v>10000</v>
      </c>
      <c r="D460" s="44"/>
      <c r="E460" s="44">
        <f t="shared" si="159"/>
        <v>10000</v>
      </c>
      <c r="F460" s="44">
        <f>F480</f>
        <v>0</v>
      </c>
      <c r="G460" s="44"/>
      <c r="H460" s="44">
        <f t="shared" si="160"/>
        <v>0</v>
      </c>
      <c r="I460" s="44">
        <f>I480</f>
        <v>0</v>
      </c>
      <c r="J460" s="44">
        <f>J461</f>
        <v>0</v>
      </c>
      <c r="K460" s="44">
        <f t="shared" si="161"/>
        <v>0</v>
      </c>
      <c r="L460" s="44"/>
      <c r="M460" s="44">
        <f t="shared" si="162"/>
        <v>0</v>
      </c>
    </row>
    <row r="461" spans="1:13" ht="18" customHeight="1">
      <c r="A461" s="67" t="s">
        <v>297</v>
      </c>
      <c r="B461" s="60" t="s">
        <v>46</v>
      </c>
      <c r="C461" s="44">
        <v>24000</v>
      </c>
      <c r="D461" s="44"/>
      <c r="E461" s="44">
        <f aca="true" t="shared" si="163" ref="E461:E478">C461+D461</f>
        <v>24000</v>
      </c>
      <c r="F461" s="44">
        <v>13530.03</v>
      </c>
      <c r="G461" s="44"/>
      <c r="H461" s="44">
        <f aca="true" t="shared" si="164" ref="H461:H480">F461+G461</f>
        <v>13530.03</v>
      </c>
      <c r="I461" s="44">
        <v>177.12</v>
      </c>
      <c r="J461" s="44"/>
      <c r="K461" s="39">
        <f t="shared" si="161"/>
        <v>56.375125000000004</v>
      </c>
      <c r="L461" s="44"/>
      <c r="M461" s="30">
        <f t="shared" si="162"/>
        <v>56.375125000000004</v>
      </c>
    </row>
    <row r="462" spans="1:13" ht="18" customHeight="1">
      <c r="A462" s="63" t="s">
        <v>33</v>
      </c>
      <c r="B462" s="48" t="s">
        <v>34</v>
      </c>
      <c r="C462" s="51">
        <v>1366260.77</v>
      </c>
      <c r="D462" s="51"/>
      <c r="E462" s="51">
        <f t="shared" si="163"/>
        <v>1366260.77</v>
      </c>
      <c r="F462" s="51">
        <v>661138.71</v>
      </c>
      <c r="G462" s="51"/>
      <c r="H462" s="51">
        <f t="shared" si="164"/>
        <v>661138.71</v>
      </c>
      <c r="I462" s="51">
        <v>31171.29</v>
      </c>
      <c r="J462" s="51"/>
      <c r="K462" s="51">
        <f t="shared" si="161"/>
        <v>48.39037499407964</v>
      </c>
      <c r="L462" s="44"/>
      <c r="M462" s="51">
        <f t="shared" si="162"/>
        <v>48.39037499407964</v>
      </c>
    </row>
    <row r="463" spans="1:13" ht="18" customHeight="1">
      <c r="A463" s="63" t="s">
        <v>35</v>
      </c>
      <c r="B463" s="48" t="s">
        <v>36</v>
      </c>
      <c r="C463" s="51">
        <v>105739.23</v>
      </c>
      <c r="D463" s="51"/>
      <c r="E463" s="51">
        <f t="shared" si="163"/>
        <v>105739.23</v>
      </c>
      <c r="F463" s="51">
        <v>105739.23</v>
      </c>
      <c r="G463" s="51"/>
      <c r="H463" s="51">
        <f t="shared" si="164"/>
        <v>105739.23</v>
      </c>
      <c r="I463" s="51"/>
      <c r="J463" s="51"/>
      <c r="K463" s="51">
        <f t="shared" si="161"/>
        <v>100</v>
      </c>
      <c r="L463" s="44"/>
      <c r="M463" s="51">
        <f t="shared" si="162"/>
        <v>100</v>
      </c>
    </row>
    <row r="464" spans="1:13" ht="18" customHeight="1">
      <c r="A464" s="53" t="s">
        <v>22</v>
      </c>
      <c r="B464" s="48" t="s">
        <v>23</v>
      </c>
      <c r="C464" s="51">
        <v>227000</v>
      </c>
      <c r="D464" s="51"/>
      <c r="E464" s="51">
        <f t="shared" si="163"/>
        <v>227000</v>
      </c>
      <c r="F464" s="51">
        <v>110921.89</v>
      </c>
      <c r="G464" s="51"/>
      <c r="H464" s="51">
        <f t="shared" si="164"/>
        <v>110921.89</v>
      </c>
      <c r="I464" s="51">
        <v>15521.54</v>
      </c>
      <c r="J464" s="51"/>
      <c r="K464" s="51">
        <f t="shared" si="161"/>
        <v>48.86426872246696</v>
      </c>
      <c r="L464" s="44"/>
      <c r="M464" s="51">
        <f t="shared" si="162"/>
        <v>48.86426872246696</v>
      </c>
    </row>
    <row r="465" spans="1:13" ht="18" customHeight="1">
      <c r="A465" s="63" t="s">
        <v>24</v>
      </c>
      <c r="B465" s="48" t="s">
        <v>25</v>
      </c>
      <c r="C465" s="51">
        <v>35700</v>
      </c>
      <c r="D465" s="51"/>
      <c r="E465" s="51">
        <f t="shared" si="163"/>
        <v>35700</v>
      </c>
      <c r="F465" s="51">
        <v>16841.34</v>
      </c>
      <c r="G465" s="51"/>
      <c r="H465" s="51">
        <f t="shared" si="164"/>
        <v>16841.34</v>
      </c>
      <c r="I465" s="51">
        <v>2670.05</v>
      </c>
      <c r="J465" s="51"/>
      <c r="K465" s="51">
        <f t="shared" si="161"/>
        <v>47.1746218487395</v>
      </c>
      <c r="L465" s="44"/>
      <c r="M465" s="51">
        <f t="shared" si="162"/>
        <v>47.1746218487395</v>
      </c>
    </row>
    <row r="466" spans="1:13" s="31" customFormat="1" ht="18" customHeight="1">
      <c r="A466" s="53" t="s">
        <v>98</v>
      </c>
      <c r="B466" s="48" t="s">
        <v>99</v>
      </c>
      <c r="C466" s="44">
        <v>21300</v>
      </c>
      <c r="D466" s="30"/>
      <c r="E466" s="51">
        <f>C466+D466</f>
        <v>21300</v>
      </c>
      <c r="F466" s="44">
        <v>10974</v>
      </c>
      <c r="G466" s="44"/>
      <c r="H466" s="51">
        <f>F466+G466</f>
        <v>10974</v>
      </c>
      <c r="I466" s="44"/>
      <c r="J466" s="30"/>
      <c r="K466" s="51">
        <f t="shared" si="161"/>
        <v>51.521126760563384</v>
      </c>
      <c r="L466" s="44"/>
      <c r="M466" s="51">
        <f t="shared" si="162"/>
        <v>51.521126760563384</v>
      </c>
    </row>
    <row r="467" spans="1:13" s="31" customFormat="1" ht="18" customHeight="1">
      <c r="A467" s="53" t="s">
        <v>26</v>
      </c>
      <c r="B467" s="48" t="s">
        <v>27</v>
      </c>
      <c r="C467" s="44">
        <v>16915</v>
      </c>
      <c r="D467" s="30"/>
      <c r="E467" s="51">
        <f>C467+D467</f>
        <v>16915</v>
      </c>
      <c r="F467" s="44">
        <v>7141.15</v>
      </c>
      <c r="G467" s="44"/>
      <c r="H467" s="51">
        <f t="shared" si="164"/>
        <v>7141.15</v>
      </c>
      <c r="I467" s="44">
        <v>323.85</v>
      </c>
      <c r="J467" s="30"/>
      <c r="K467" s="51">
        <f t="shared" si="161"/>
        <v>42.21785397576115</v>
      </c>
      <c r="L467" s="44"/>
      <c r="M467" s="51">
        <f t="shared" si="162"/>
        <v>42.21785397576115</v>
      </c>
    </row>
    <row r="468" spans="1:13" ht="18" customHeight="1">
      <c r="A468" s="53" t="s">
        <v>37</v>
      </c>
      <c r="B468" s="48" t="s">
        <v>38</v>
      </c>
      <c r="C468" s="51">
        <v>126772.44</v>
      </c>
      <c r="D468" s="51"/>
      <c r="E468" s="51">
        <f t="shared" si="163"/>
        <v>126772.44</v>
      </c>
      <c r="F468" s="51">
        <v>55888.24</v>
      </c>
      <c r="G468" s="51"/>
      <c r="H468" s="51">
        <f t="shared" si="164"/>
        <v>55888.24</v>
      </c>
      <c r="I468" s="51">
        <v>590.09</v>
      </c>
      <c r="J468" s="51"/>
      <c r="K468" s="51">
        <f t="shared" si="161"/>
        <v>44.08548103988532</v>
      </c>
      <c r="L468" s="44"/>
      <c r="M468" s="51">
        <f t="shared" si="162"/>
        <v>44.08548103988532</v>
      </c>
    </row>
    <row r="469" spans="1:13" ht="18" customHeight="1">
      <c r="A469" s="63" t="s">
        <v>47</v>
      </c>
      <c r="B469" s="48" t="s">
        <v>48</v>
      </c>
      <c r="C469" s="51">
        <v>1900</v>
      </c>
      <c r="D469" s="51"/>
      <c r="E469" s="51">
        <f t="shared" si="163"/>
        <v>1900</v>
      </c>
      <c r="F469" s="51">
        <v>764.95</v>
      </c>
      <c r="G469" s="51"/>
      <c r="H469" s="51">
        <f t="shared" si="164"/>
        <v>764.95</v>
      </c>
      <c r="I469" s="51"/>
      <c r="J469" s="51"/>
      <c r="K469" s="51">
        <f t="shared" si="161"/>
        <v>40.26052631578948</v>
      </c>
      <c r="L469" s="44"/>
      <c r="M469" s="51">
        <f t="shared" si="162"/>
        <v>40.26052631578948</v>
      </c>
    </row>
    <row r="470" spans="1:13" ht="18" customHeight="1">
      <c r="A470" s="53" t="s">
        <v>39</v>
      </c>
      <c r="B470" s="48" t="s">
        <v>40</v>
      </c>
      <c r="C470" s="51">
        <v>49200</v>
      </c>
      <c r="D470" s="51"/>
      <c r="E470" s="51">
        <f t="shared" si="163"/>
        <v>49200</v>
      </c>
      <c r="F470" s="51">
        <v>10780.54</v>
      </c>
      <c r="G470" s="51"/>
      <c r="H470" s="51">
        <f t="shared" si="164"/>
        <v>10780.54</v>
      </c>
      <c r="I470" s="51">
        <v>3978.4</v>
      </c>
      <c r="J470" s="51"/>
      <c r="K470" s="51">
        <f t="shared" si="161"/>
        <v>21.91166666666667</v>
      </c>
      <c r="L470" s="44"/>
      <c r="M470" s="51">
        <f t="shared" si="162"/>
        <v>21.91166666666667</v>
      </c>
    </row>
    <row r="471" spans="1:13" ht="18" customHeight="1">
      <c r="A471" s="53" t="s">
        <v>254</v>
      </c>
      <c r="B471" s="48" t="s">
        <v>211</v>
      </c>
      <c r="C471" s="51">
        <v>10420</v>
      </c>
      <c r="D471" s="51"/>
      <c r="E471" s="51">
        <f t="shared" si="163"/>
        <v>10420</v>
      </c>
      <c r="F471" s="51">
        <v>570</v>
      </c>
      <c r="G471" s="51"/>
      <c r="H471" s="51">
        <f t="shared" si="164"/>
        <v>570</v>
      </c>
      <c r="I471" s="51"/>
      <c r="J471" s="51"/>
      <c r="K471" s="51">
        <f t="shared" si="161"/>
        <v>5.47024952015355</v>
      </c>
      <c r="L471" s="44"/>
      <c r="M471" s="51">
        <f t="shared" si="162"/>
        <v>5.47024952015355</v>
      </c>
    </row>
    <row r="472" spans="1:13" ht="18" customHeight="1">
      <c r="A472" s="63" t="s">
        <v>28</v>
      </c>
      <c r="B472" s="48" t="s">
        <v>29</v>
      </c>
      <c r="C472" s="51">
        <v>67300</v>
      </c>
      <c r="D472" s="51"/>
      <c r="E472" s="51">
        <f t="shared" si="163"/>
        <v>67300</v>
      </c>
      <c r="F472" s="51">
        <v>28078.69</v>
      </c>
      <c r="G472" s="51"/>
      <c r="H472" s="51">
        <f t="shared" si="164"/>
        <v>28078.69</v>
      </c>
      <c r="I472" s="51">
        <v>1838.02</v>
      </c>
      <c r="J472" s="51"/>
      <c r="K472" s="51">
        <f t="shared" si="161"/>
        <v>41.72167904903417</v>
      </c>
      <c r="L472" s="44"/>
      <c r="M472" s="51">
        <f t="shared" si="162"/>
        <v>41.72167904903417</v>
      </c>
    </row>
    <row r="473" spans="1:13" ht="18" customHeight="1">
      <c r="A473" s="63" t="s">
        <v>73</v>
      </c>
      <c r="B473" s="48" t="s">
        <v>74</v>
      </c>
      <c r="C473" s="51">
        <v>700</v>
      </c>
      <c r="D473" s="51"/>
      <c r="E473" s="51">
        <f t="shared" si="163"/>
        <v>700</v>
      </c>
      <c r="F473" s="51"/>
      <c r="G473" s="51"/>
      <c r="H473" s="51">
        <f t="shared" si="164"/>
        <v>0</v>
      </c>
      <c r="I473" s="51"/>
      <c r="J473" s="51"/>
      <c r="K473" s="51">
        <f t="shared" si="161"/>
        <v>0</v>
      </c>
      <c r="L473" s="44"/>
      <c r="M473" s="51">
        <f t="shared" si="162"/>
        <v>0</v>
      </c>
    </row>
    <row r="474" spans="1:13" ht="21" customHeight="1">
      <c r="A474" s="56" t="s">
        <v>280</v>
      </c>
      <c r="B474" s="48" t="s">
        <v>261</v>
      </c>
      <c r="C474" s="51">
        <v>7100</v>
      </c>
      <c r="D474" s="51"/>
      <c r="E474" s="51">
        <f>C474+D474</f>
        <v>7100</v>
      </c>
      <c r="F474" s="51">
        <v>3311.39</v>
      </c>
      <c r="G474" s="51"/>
      <c r="H474" s="51">
        <f t="shared" si="164"/>
        <v>3311.39</v>
      </c>
      <c r="I474" s="51"/>
      <c r="J474" s="51"/>
      <c r="K474" s="51">
        <f t="shared" si="161"/>
        <v>46.639295774647884</v>
      </c>
      <c r="L474" s="44"/>
      <c r="M474" s="51">
        <f t="shared" si="162"/>
        <v>46.639295774647884</v>
      </c>
    </row>
    <row r="475" spans="1:13" ht="23.25" customHeight="1">
      <c r="A475" s="56" t="s">
        <v>281</v>
      </c>
      <c r="B475" s="48" t="s">
        <v>262</v>
      </c>
      <c r="C475" s="51">
        <v>17900</v>
      </c>
      <c r="D475" s="51"/>
      <c r="E475" s="51">
        <f>C475+D475</f>
        <v>17900</v>
      </c>
      <c r="F475" s="51">
        <v>6077.46</v>
      </c>
      <c r="G475" s="51"/>
      <c r="H475" s="51">
        <f>F475+G475</f>
        <v>6077.46</v>
      </c>
      <c r="I475" s="51"/>
      <c r="J475" s="51"/>
      <c r="K475" s="51">
        <f t="shared" si="161"/>
        <v>33.952290502793296</v>
      </c>
      <c r="L475" s="44"/>
      <c r="M475" s="51">
        <f t="shared" si="162"/>
        <v>33.952290502793296</v>
      </c>
    </row>
    <row r="476" spans="1:13" ht="23.25" customHeight="1">
      <c r="A476" s="56" t="s">
        <v>314</v>
      </c>
      <c r="B476" s="48" t="s">
        <v>264</v>
      </c>
      <c r="C476" s="51">
        <v>15580</v>
      </c>
      <c r="D476" s="51"/>
      <c r="E476" s="51">
        <f>C476+D476</f>
        <v>15580</v>
      </c>
      <c r="F476" s="51">
        <v>7756</v>
      </c>
      <c r="G476" s="51"/>
      <c r="H476" s="51">
        <f t="shared" si="164"/>
        <v>7756</v>
      </c>
      <c r="I476" s="51"/>
      <c r="J476" s="51"/>
      <c r="K476" s="51">
        <f t="shared" si="161"/>
        <v>49.78177150192555</v>
      </c>
      <c r="L476" s="44"/>
      <c r="M476" s="51">
        <f t="shared" si="162"/>
        <v>49.78177150192555</v>
      </c>
    </row>
    <row r="477" spans="1:13" ht="18" customHeight="1">
      <c r="A477" s="63" t="s">
        <v>75</v>
      </c>
      <c r="B477" s="48" t="s">
        <v>76</v>
      </c>
      <c r="C477" s="51">
        <v>2500</v>
      </c>
      <c r="D477" s="51"/>
      <c r="E477" s="51">
        <f t="shared" si="163"/>
        <v>2500</v>
      </c>
      <c r="F477" s="51"/>
      <c r="G477" s="51"/>
      <c r="H477" s="51">
        <f t="shared" si="164"/>
        <v>0</v>
      </c>
      <c r="I477" s="51"/>
      <c r="J477" s="51"/>
      <c r="K477" s="51">
        <f t="shared" si="161"/>
        <v>0</v>
      </c>
      <c r="L477" s="44"/>
      <c r="M477" s="51">
        <f t="shared" si="162"/>
        <v>0</v>
      </c>
    </row>
    <row r="478" spans="1:13" ht="18" customHeight="1">
      <c r="A478" s="63" t="s">
        <v>41</v>
      </c>
      <c r="B478" s="48" t="s">
        <v>42</v>
      </c>
      <c r="C478" s="51">
        <v>44500</v>
      </c>
      <c r="D478" s="51"/>
      <c r="E478" s="51">
        <f t="shared" si="163"/>
        <v>44500</v>
      </c>
      <c r="F478" s="51">
        <v>32203</v>
      </c>
      <c r="G478" s="51"/>
      <c r="H478" s="51">
        <f t="shared" si="164"/>
        <v>32203</v>
      </c>
      <c r="I478" s="51"/>
      <c r="J478" s="51"/>
      <c r="K478" s="51">
        <f t="shared" si="161"/>
        <v>72.36629213483145</v>
      </c>
      <c r="L478" s="44"/>
      <c r="M478" s="51">
        <f t="shared" si="162"/>
        <v>72.36629213483145</v>
      </c>
    </row>
    <row r="479" spans="1:13" ht="18" customHeight="1">
      <c r="A479" s="64" t="s">
        <v>277</v>
      </c>
      <c r="B479" s="48" t="s">
        <v>266</v>
      </c>
      <c r="C479" s="51">
        <v>8785</v>
      </c>
      <c r="D479" s="51"/>
      <c r="E479" s="44">
        <f>SUM(C479:D479)</f>
        <v>8785</v>
      </c>
      <c r="F479" s="51">
        <v>2180</v>
      </c>
      <c r="G479" s="51"/>
      <c r="H479" s="51">
        <f t="shared" si="164"/>
        <v>2180</v>
      </c>
      <c r="I479" s="51"/>
      <c r="J479" s="51"/>
      <c r="K479" s="51">
        <f t="shared" si="161"/>
        <v>24.81502561183836</v>
      </c>
      <c r="L479" s="44"/>
      <c r="M479" s="51">
        <f t="shared" si="162"/>
        <v>24.81502561183836</v>
      </c>
    </row>
    <row r="480" spans="1:13" ht="18" customHeight="1">
      <c r="A480" s="63" t="s">
        <v>57</v>
      </c>
      <c r="B480" s="48" t="s">
        <v>58</v>
      </c>
      <c r="C480" s="51">
        <v>10000</v>
      </c>
      <c r="D480" s="51"/>
      <c r="E480" s="44">
        <f>SUM(C480:D480)</f>
        <v>10000</v>
      </c>
      <c r="F480" s="51"/>
      <c r="G480" s="51"/>
      <c r="H480" s="51">
        <f t="shared" si="164"/>
        <v>0</v>
      </c>
      <c r="I480" s="51"/>
      <c r="J480" s="51"/>
      <c r="K480" s="51">
        <f t="shared" si="161"/>
        <v>0</v>
      </c>
      <c r="L480" s="44"/>
      <c r="M480" s="51">
        <f t="shared" si="162"/>
        <v>0</v>
      </c>
    </row>
    <row r="481" spans="1:13" ht="18" customHeight="1">
      <c r="A481" s="64"/>
      <c r="B481" s="48"/>
      <c r="C481" s="51"/>
      <c r="D481" s="51"/>
      <c r="E481" s="44"/>
      <c r="F481" s="51"/>
      <c r="G481" s="51"/>
      <c r="H481" s="51"/>
      <c r="I481" s="51"/>
      <c r="J481" s="51"/>
      <c r="K481" s="51"/>
      <c r="L481" s="51"/>
      <c r="M481" s="51"/>
    </row>
    <row r="482" spans="1:13" s="52" customFormat="1" ht="18" customHeight="1">
      <c r="A482" s="65" t="s">
        <v>100</v>
      </c>
      <c r="B482" s="62">
        <v>75495</v>
      </c>
      <c r="C482" s="42">
        <f>C483</f>
        <v>287777</v>
      </c>
      <c r="D482" s="42">
        <f>D483</f>
        <v>0</v>
      </c>
      <c r="E482" s="42">
        <f>SUM(C482:D482)</f>
        <v>287777</v>
      </c>
      <c r="F482" s="42">
        <f>F483</f>
        <v>106128.91</v>
      </c>
      <c r="G482" s="42">
        <f>G483</f>
        <v>0</v>
      </c>
      <c r="H482" s="42">
        <f>SUM(F482:G482)</f>
        <v>106128.91</v>
      </c>
      <c r="I482" s="42">
        <f>I483</f>
        <v>54.5</v>
      </c>
      <c r="J482" s="42">
        <f>J483</f>
        <v>0</v>
      </c>
      <c r="K482" s="42">
        <f aca="true" t="shared" si="165" ref="K482:K490">F482/C482*100</f>
        <v>36.87887148729746</v>
      </c>
      <c r="L482" s="55">
        <v>0</v>
      </c>
      <c r="M482" s="42">
        <f aca="true" t="shared" si="166" ref="M482:M490">H482/E482*100</f>
        <v>36.87887148729746</v>
      </c>
    </row>
    <row r="483" spans="1:13" s="31" customFormat="1" ht="18" customHeight="1">
      <c r="A483" s="20" t="s">
        <v>378</v>
      </c>
      <c r="B483" s="29"/>
      <c r="C483" s="30">
        <f>C484</f>
        <v>287777</v>
      </c>
      <c r="D483" s="30">
        <f>D484</f>
        <v>0</v>
      </c>
      <c r="E483" s="30">
        <f>SUM(C483:D483)</f>
        <v>287777</v>
      </c>
      <c r="F483" s="30">
        <f>F484</f>
        <v>106128.91</v>
      </c>
      <c r="G483" s="30">
        <f>G484</f>
        <v>0</v>
      </c>
      <c r="H483" s="30">
        <f>SUM(F483:G483)</f>
        <v>106128.91</v>
      </c>
      <c r="I483" s="30">
        <f>I484</f>
        <v>54.5</v>
      </c>
      <c r="J483" s="30">
        <f>J484</f>
        <v>0</v>
      </c>
      <c r="K483" s="30">
        <f t="shared" si="165"/>
        <v>36.87887148729746</v>
      </c>
      <c r="L483" s="44"/>
      <c r="M483" s="30">
        <f t="shared" si="166"/>
        <v>36.87887148729746</v>
      </c>
    </row>
    <row r="484" spans="1:13" s="31" customFormat="1" ht="18" customHeight="1">
      <c r="A484" s="21" t="s">
        <v>379</v>
      </c>
      <c r="B484" s="29"/>
      <c r="C484" s="30">
        <f>C485+C486</f>
        <v>287777</v>
      </c>
      <c r="D484" s="30">
        <f>D485+D486</f>
        <v>0</v>
      </c>
      <c r="E484" s="30">
        <f>SUM(C484:D484)</f>
        <v>287777</v>
      </c>
      <c r="F484" s="30">
        <f>F485+F486</f>
        <v>106128.91</v>
      </c>
      <c r="G484" s="30">
        <f>G485+G486</f>
        <v>0</v>
      </c>
      <c r="H484" s="30">
        <f>SUM(F484:G484)</f>
        <v>106128.91</v>
      </c>
      <c r="I484" s="30">
        <f>I485+I486</f>
        <v>54.5</v>
      </c>
      <c r="J484" s="30">
        <f>J485+J486</f>
        <v>0</v>
      </c>
      <c r="K484" s="30">
        <f t="shared" si="165"/>
        <v>36.87887148729746</v>
      </c>
      <c r="L484" s="44"/>
      <c r="M484" s="30">
        <f t="shared" si="166"/>
        <v>36.87887148729746</v>
      </c>
    </row>
    <row r="485" spans="1:13" s="31" customFormat="1" ht="18" customHeight="1">
      <c r="A485" s="25" t="s">
        <v>380</v>
      </c>
      <c r="B485" s="29"/>
      <c r="C485" s="30">
        <f>SUM(C487:C487)</f>
        <v>1050</v>
      </c>
      <c r="D485" s="30">
        <f>SUM(D487:D487)</f>
        <v>0</v>
      </c>
      <c r="E485" s="30">
        <f>SUM(C485:D485)</f>
        <v>1050</v>
      </c>
      <c r="F485" s="30">
        <f>SUM(F487:F487)</f>
        <v>645.5</v>
      </c>
      <c r="G485" s="30">
        <f>SUM(G487:G487)</f>
        <v>0</v>
      </c>
      <c r="H485" s="30">
        <f>SUM(F485:G485)</f>
        <v>645.5</v>
      </c>
      <c r="I485" s="30">
        <f>SUM(I487:I487)</f>
        <v>54.5</v>
      </c>
      <c r="J485" s="30">
        <f>SUM(J487:J487)</f>
        <v>0</v>
      </c>
      <c r="K485" s="30">
        <f t="shared" si="165"/>
        <v>61.476190476190474</v>
      </c>
      <c r="L485" s="44"/>
      <c r="M485" s="30">
        <f t="shared" si="166"/>
        <v>61.476190476190474</v>
      </c>
    </row>
    <row r="486" spans="1:13" s="31" customFormat="1" ht="18" customHeight="1">
      <c r="A486" s="25" t="s">
        <v>381</v>
      </c>
      <c r="B486" s="29"/>
      <c r="C486" s="30">
        <f>SUM(C488:C490)</f>
        <v>286727</v>
      </c>
      <c r="D486" s="30">
        <f>SUM(D488:D490)</f>
        <v>0</v>
      </c>
      <c r="E486" s="30">
        <f>SUM(C486:D486)</f>
        <v>286727</v>
      </c>
      <c r="F486" s="30">
        <f>SUM(F488:F490)</f>
        <v>105483.41</v>
      </c>
      <c r="G486" s="30">
        <f>SUM(G488:G490)</f>
        <v>0</v>
      </c>
      <c r="H486" s="30">
        <f>SUM(F486:G486)</f>
        <v>105483.41</v>
      </c>
      <c r="I486" s="30">
        <f>SUM(I488:I490)</f>
        <v>0</v>
      </c>
      <c r="J486" s="30">
        <f>SUM(J488:J490)</f>
        <v>0</v>
      </c>
      <c r="K486" s="30">
        <f t="shared" si="165"/>
        <v>36.78879561394637</v>
      </c>
      <c r="L486" s="44"/>
      <c r="M486" s="30">
        <f t="shared" si="166"/>
        <v>36.78879561394637</v>
      </c>
    </row>
    <row r="487" spans="1:13" s="31" customFormat="1" ht="18" customHeight="1">
      <c r="A487" s="53" t="s">
        <v>26</v>
      </c>
      <c r="B487" s="48" t="s">
        <v>27</v>
      </c>
      <c r="C487" s="44">
        <v>1050</v>
      </c>
      <c r="D487" s="44"/>
      <c r="E487" s="44">
        <f>C487+D487</f>
        <v>1050</v>
      </c>
      <c r="F487" s="44">
        <v>645.5</v>
      </c>
      <c r="G487" s="44"/>
      <c r="H487" s="44">
        <f>F487+G487</f>
        <v>645.5</v>
      </c>
      <c r="I487" s="44">
        <v>54.5</v>
      </c>
      <c r="J487" s="44"/>
      <c r="K487" s="44">
        <f t="shared" si="165"/>
        <v>61.476190476190474</v>
      </c>
      <c r="L487" s="44"/>
      <c r="M487" s="51">
        <f t="shared" si="166"/>
        <v>61.476190476190474</v>
      </c>
    </row>
    <row r="488" spans="1:13" ht="18" customHeight="1">
      <c r="A488" s="53" t="s">
        <v>37</v>
      </c>
      <c r="B488" s="48" t="s">
        <v>38</v>
      </c>
      <c r="C488" s="44">
        <v>31901</v>
      </c>
      <c r="D488" s="44"/>
      <c r="E488" s="44">
        <f>C488+D488</f>
        <v>31901</v>
      </c>
      <c r="F488" s="51">
        <v>8970.08</v>
      </c>
      <c r="G488" s="51"/>
      <c r="H488" s="51">
        <f>F488+G488</f>
        <v>8970.08</v>
      </c>
      <c r="I488" s="51"/>
      <c r="J488" s="51"/>
      <c r="K488" s="51">
        <f t="shared" si="165"/>
        <v>28.118491583335945</v>
      </c>
      <c r="L488" s="44"/>
      <c r="M488" s="51">
        <f t="shared" si="166"/>
        <v>28.118491583335945</v>
      </c>
    </row>
    <row r="489" spans="1:13" ht="18" customHeight="1">
      <c r="A489" s="63" t="s">
        <v>28</v>
      </c>
      <c r="B489" s="48" t="s">
        <v>29</v>
      </c>
      <c r="C489" s="44">
        <v>254076</v>
      </c>
      <c r="D489" s="44"/>
      <c r="E489" s="44">
        <f>C489+D489</f>
        <v>254076</v>
      </c>
      <c r="F489" s="51">
        <v>96171.33</v>
      </c>
      <c r="G489" s="51"/>
      <c r="H489" s="51">
        <f>F489+G489</f>
        <v>96171.33</v>
      </c>
      <c r="I489" s="51"/>
      <c r="J489" s="51"/>
      <c r="K489" s="51">
        <f t="shared" si="165"/>
        <v>37.851402729891845</v>
      </c>
      <c r="L489" s="44"/>
      <c r="M489" s="51">
        <f t="shared" si="166"/>
        <v>37.851402729891845</v>
      </c>
    </row>
    <row r="490" spans="1:13" ht="18" customHeight="1">
      <c r="A490" s="63" t="s">
        <v>66</v>
      </c>
      <c r="B490" s="48" t="s">
        <v>67</v>
      </c>
      <c r="C490" s="44">
        <v>750</v>
      </c>
      <c r="D490" s="44"/>
      <c r="E490" s="44">
        <f>C490+D490</f>
        <v>750</v>
      </c>
      <c r="F490" s="51">
        <v>342</v>
      </c>
      <c r="G490" s="51"/>
      <c r="H490" s="51">
        <f>F490+G490</f>
        <v>342</v>
      </c>
      <c r="I490" s="51"/>
      <c r="J490" s="51"/>
      <c r="K490" s="51">
        <f t="shared" si="165"/>
        <v>45.6</v>
      </c>
      <c r="L490" s="44"/>
      <c r="M490" s="51">
        <f t="shared" si="166"/>
        <v>45.6</v>
      </c>
    </row>
    <row r="491" spans="1:13" ht="17.25" customHeight="1">
      <c r="A491" s="48"/>
      <c r="B491" s="48"/>
      <c r="C491" s="51"/>
      <c r="D491" s="51"/>
      <c r="E491" s="51"/>
      <c r="F491" s="51"/>
      <c r="G491" s="51"/>
      <c r="H491" s="51"/>
      <c r="I491" s="51"/>
      <c r="J491" s="51"/>
      <c r="K491" s="57"/>
      <c r="L491" s="57"/>
      <c r="M491" s="51"/>
    </row>
    <row r="492" spans="1:13" ht="18" customHeight="1">
      <c r="A492" s="65" t="s">
        <v>101</v>
      </c>
      <c r="B492" s="14" t="s">
        <v>102</v>
      </c>
      <c r="C492" s="42">
        <f>C493</f>
        <v>111000</v>
      </c>
      <c r="D492" s="42">
        <f>D493</f>
        <v>0</v>
      </c>
      <c r="E492" s="42">
        <f>SUM(C492:D492)</f>
        <v>111000</v>
      </c>
      <c r="F492" s="42">
        <f>F493</f>
        <v>33696.990000000005</v>
      </c>
      <c r="G492" s="42">
        <f>G493</f>
        <v>0</v>
      </c>
      <c r="H492" s="42">
        <f>F492+G492</f>
        <v>33696.990000000005</v>
      </c>
      <c r="I492" s="42">
        <f>I493</f>
        <v>0</v>
      </c>
      <c r="J492" s="42">
        <f>J493</f>
        <v>0</v>
      </c>
      <c r="K492" s="42">
        <f>F492/C492*100</f>
        <v>30.357648648648656</v>
      </c>
      <c r="L492" s="42">
        <v>0</v>
      </c>
      <c r="M492" s="42">
        <f>H492/E492*100</f>
        <v>30.357648648648656</v>
      </c>
    </row>
    <row r="493" spans="1:13" ht="18" customHeight="1">
      <c r="A493" s="20" t="s">
        <v>378</v>
      </c>
      <c r="B493" s="14"/>
      <c r="C493" s="42">
        <f>C494</f>
        <v>111000</v>
      </c>
      <c r="D493" s="42">
        <f>D494</f>
        <v>0</v>
      </c>
      <c r="E493" s="42">
        <f>SUM(C493:D493)</f>
        <v>111000</v>
      </c>
      <c r="F493" s="42">
        <f>F494</f>
        <v>33696.990000000005</v>
      </c>
      <c r="G493" s="42">
        <f>G494</f>
        <v>0</v>
      </c>
      <c r="H493" s="42">
        <f>F493+G493</f>
        <v>33696.990000000005</v>
      </c>
      <c r="I493" s="42">
        <f>I494</f>
        <v>0</v>
      </c>
      <c r="J493" s="42">
        <f>J494</f>
        <v>0</v>
      </c>
      <c r="K493" s="42">
        <f>F493/C493*100</f>
        <v>30.357648648648656</v>
      </c>
      <c r="L493" s="42">
        <v>0</v>
      </c>
      <c r="M493" s="42">
        <f>H493/E493*100</f>
        <v>30.357648648648656</v>
      </c>
    </row>
    <row r="494" spans="1:13" ht="18" customHeight="1">
      <c r="A494" s="21" t="s">
        <v>379</v>
      </c>
      <c r="B494" s="60"/>
      <c r="C494" s="44">
        <f>C498</f>
        <v>111000</v>
      </c>
      <c r="D494" s="44">
        <f>D498</f>
        <v>0</v>
      </c>
      <c r="E494" s="44">
        <f>SUM(C494:D494)</f>
        <v>111000</v>
      </c>
      <c r="F494" s="44">
        <f>F498</f>
        <v>33696.990000000005</v>
      </c>
      <c r="G494" s="44">
        <f>G498</f>
        <v>0</v>
      </c>
      <c r="H494" s="44">
        <f>F494+G494</f>
        <v>33696.990000000005</v>
      </c>
      <c r="I494" s="44">
        <f>I498</f>
        <v>0</v>
      </c>
      <c r="J494" s="44">
        <f>J498</f>
        <v>0</v>
      </c>
      <c r="K494" s="44">
        <f>F494/C494*100</f>
        <v>30.357648648648656</v>
      </c>
      <c r="L494" s="44">
        <v>0</v>
      </c>
      <c r="M494" s="44">
        <f>H494/E494*100</f>
        <v>30.357648648648656</v>
      </c>
    </row>
    <row r="495" spans="1:13" ht="18" customHeight="1">
      <c r="A495" s="25" t="s">
        <v>381</v>
      </c>
      <c r="B495" s="60"/>
      <c r="C495" s="44">
        <f>C500</f>
        <v>111000</v>
      </c>
      <c r="D495" s="44">
        <f>D500</f>
        <v>0</v>
      </c>
      <c r="E495" s="44">
        <f>SUM(C495:D495)</f>
        <v>111000</v>
      </c>
      <c r="F495" s="44">
        <f>F500</f>
        <v>33696.990000000005</v>
      </c>
      <c r="G495" s="44">
        <f>G500</f>
        <v>0</v>
      </c>
      <c r="H495" s="44">
        <f>F495+G495</f>
        <v>33696.990000000005</v>
      </c>
      <c r="I495" s="44">
        <f>I500</f>
        <v>0</v>
      </c>
      <c r="J495" s="44">
        <f>J500</f>
        <v>0</v>
      </c>
      <c r="K495" s="44">
        <f>F495/C495*100</f>
        <v>30.357648648648656</v>
      </c>
      <c r="L495" s="44">
        <v>0</v>
      </c>
      <c r="M495" s="44">
        <f>H495/E495*100</f>
        <v>30.357648648648656</v>
      </c>
    </row>
    <row r="496" spans="1:13" ht="13.5" customHeight="1">
      <c r="A496" s="65"/>
      <c r="B496" s="48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</row>
    <row r="497" spans="1:13" ht="18" customHeight="1">
      <c r="A497" s="65" t="s">
        <v>103</v>
      </c>
      <c r="B497" s="62">
        <v>75647</v>
      </c>
      <c r="C497" s="42">
        <f aca="true" t="shared" si="167" ref="C497:D499">C498</f>
        <v>111000</v>
      </c>
      <c r="D497" s="42">
        <f t="shared" si="167"/>
        <v>0</v>
      </c>
      <c r="E497" s="42">
        <f>SUM(C497:D497)</f>
        <v>111000</v>
      </c>
      <c r="F497" s="42">
        <f aca="true" t="shared" si="168" ref="F497:G499">F498</f>
        <v>33696.990000000005</v>
      </c>
      <c r="G497" s="42">
        <f t="shared" si="168"/>
        <v>0</v>
      </c>
      <c r="H497" s="42">
        <f aca="true" t="shared" si="169" ref="H497:H502">F497+G497</f>
        <v>33696.990000000005</v>
      </c>
      <c r="I497" s="42">
        <f aca="true" t="shared" si="170" ref="I497:J499">I498</f>
        <v>0</v>
      </c>
      <c r="J497" s="42">
        <f t="shared" si="170"/>
        <v>0</v>
      </c>
      <c r="K497" s="42">
        <f aca="true" t="shared" si="171" ref="K497:K502">F497/C497*100</f>
        <v>30.357648648648656</v>
      </c>
      <c r="L497" s="42">
        <v>0</v>
      </c>
      <c r="M497" s="42">
        <f aca="true" t="shared" si="172" ref="M497:M502">H497/E497*100</f>
        <v>30.357648648648656</v>
      </c>
    </row>
    <row r="498" spans="1:13" ht="18" customHeight="1">
      <c r="A498" s="20" t="s">
        <v>378</v>
      </c>
      <c r="B498" s="62"/>
      <c r="C498" s="42">
        <f t="shared" si="167"/>
        <v>111000</v>
      </c>
      <c r="D498" s="42">
        <f t="shared" si="167"/>
        <v>0</v>
      </c>
      <c r="E498" s="42">
        <f>SUM(C498:D498)</f>
        <v>111000</v>
      </c>
      <c r="F498" s="42">
        <f t="shared" si="168"/>
        <v>33696.990000000005</v>
      </c>
      <c r="G498" s="42">
        <f t="shared" si="168"/>
        <v>0</v>
      </c>
      <c r="H498" s="42">
        <f t="shared" si="169"/>
        <v>33696.990000000005</v>
      </c>
      <c r="I498" s="42">
        <f t="shared" si="170"/>
        <v>0</v>
      </c>
      <c r="J498" s="42">
        <f t="shared" si="170"/>
        <v>0</v>
      </c>
      <c r="K498" s="42">
        <f t="shared" si="171"/>
        <v>30.357648648648656</v>
      </c>
      <c r="L498" s="42"/>
      <c r="M498" s="42">
        <f t="shared" si="172"/>
        <v>30.357648648648656</v>
      </c>
    </row>
    <row r="499" spans="1:13" ht="18" customHeight="1">
      <c r="A499" s="21" t="s">
        <v>379</v>
      </c>
      <c r="B499" s="69"/>
      <c r="C499" s="44">
        <f t="shared" si="167"/>
        <v>111000</v>
      </c>
      <c r="D499" s="44">
        <f t="shared" si="167"/>
        <v>0</v>
      </c>
      <c r="E499" s="44">
        <f>SUM(C499:D499)</f>
        <v>111000</v>
      </c>
      <c r="F499" s="44">
        <f t="shared" si="168"/>
        <v>33696.990000000005</v>
      </c>
      <c r="G499" s="44">
        <f t="shared" si="168"/>
        <v>0</v>
      </c>
      <c r="H499" s="44">
        <f t="shared" si="169"/>
        <v>33696.990000000005</v>
      </c>
      <c r="I499" s="44">
        <f t="shared" si="170"/>
        <v>0</v>
      </c>
      <c r="J499" s="44">
        <f t="shared" si="170"/>
        <v>0</v>
      </c>
      <c r="K499" s="44">
        <f t="shared" si="171"/>
        <v>30.357648648648656</v>
      </c>
      <c r="L499" s="44"/>
      <c r="M499" s="44">
        <f t="shared" si="172"/>
        <v>30.357648648648656</v>
      </c>
    </row>
    <row r="500" spans="1:13" ht="18" customHeight="1">
      <c r="A500" s="25" t="s">
        <v>381</v>
      </c>
      <c r="B500" s="69"/>
      <c r="C500" s="44">
        <f>SUM(C501:C502)</f>
        <v>111000</v>
      </c>
      <c r="D500" s="44">
        <f>SUM(D501:D502)</f>
        <v>0</v>
      </c>
      <c r="E500" s="44">
        <f>C500+D500</f>
        <v>111000</v>
      </c>
      <c r="F500" s="44">
        <f>SUM(F501:F502)</f>
        <v>33696.990000000005</v>
      </c>
      <c r="G500" s="44">
        <f>SUM(G501:G502)</f>
        <v>0</v>
      </c>
      <c r="H500" s="44">
        <f t="shared" si="169"/>
        <v>33696.990000000005</v>
      </c>
      <c r="I500" s="44">
        <f>SUM(I501:I502)</f>
        <v>0</v>
      </c>
      <c r="J500" s="44">
        <f>SUM(J501:J502)</f>
        <v>0</v>
      </c>
      <c r="K500" s="44">
        <f t="shared" si="171"/>
        <v>30.357648648648656</v>
      </c>
      <c r="L500" s="44"/>
      <c r="M500" s="44">
        <f t="shared" si="172"/>
        <v>30.357648648648656</v>
      </c>
    </row>
    <row r="501" spans="1:13" ht="18" customHeight="1">
      <c r="A501" s="71" t="s">
        <v>28</v>
      </c>
      <c r="B501" s="60" t="s">
        <v>29</v>
      </c>
      <c r="C501" s="44">
        <v>23000</v>
      </c>
      <c r="D501" s="44"/>
      <c r="E501" s="44">
        <f>C501+D501</f>
        <v>23000</v>
      </c>
      <c r="F501" s="44">
        <v>7289</v>
      </c>
      <c r="G501" s="44"/>
      <c r="H501" s="44">
        <f t="shared" si="169"/>
        <v>7289</v>
      </c>
      <c r="I501" s="44"/>
      <c r="J501" s="44"/>
      <c r="K501" s="44">
        <f t="shared" si="171"/>
        <v>31.691304347826087</v>
      </c>
      <c r="L501" s="44"/>
      <c r="M501" s="44">
        <f t="shared" si="172"/>
        <v>31.691304347826087</v>
      </c>
    </row>
    <row r="502" spans="1:13" ht="18" customHeight="1">
      <c r="A502" s="53" t="s">
        <v>55</v>
      </c>
      <c r="B502" s="48" t="s">
        <v>56</v>
      </c>
      <c r="C502" s="51">
        <v>88000</v>
      </c>
      <c r="D502" s="51"/>
      <c r="E502" s="44">
        <f>SUM(C502:D502)</f>
        <v>88000</v>
      </c>
      <c r="F502" s="51">
        <v>26407.99</v>
      </c>
      <c r="G502" s="51"/>
      <c r="H502" s="44">
        <f t="shared" si="169"/>
        <v>26407.99</v>
      </c>
      <c r="I502" s="51"/>
      <c r="J502" s="51"/>
      <c r="K502" s="44">
        <f t="shared" si="171"/>
        <v>30.009079545454547</v>
      </c>
      <c r="L502" s="44"/>
      <c r="M502" s="44">
        <f t="shared" si="172"/>
        <v>30.009079545454547</v>
      </c>
    </row>
    <row r="503" spans="1:13" ht="14.25" customHeight="1">
      <c r="A503" s="48"/>
      <c r="B503" s="48"/>
      <c r="C503" s="51"/>
      <c r="D503" s="51"/>
      <c r="E503" s="51"/>
      <c r="F503" s="51"/>
      <c r="G503" s="51"/>
      <c r="H503" s="51"/>
      <c r="I503" s="51"/>
      <c r="J503" s="51"/>
      <c r="K503" s="57"/>
      <c r="L503" s="57"/>
      <c r="M503" s="51"/>
    </row>
    <row r="504" spans="1:13" ht="18" customHeight="1">
      <c r="A504" s="65" t="s">
        <v>104</v>
      </c>
      <c r="B504" s="14" t="s">
        <v>105</v>
      </c>
      <c r="C504" s="42">
        <f>SUM(C507:C508)</f>
        <v>5719600</v>
      </c>
      <c r="D504" s="42">
        <f>SUM(D507:D508)</f>
        <v>0</v>
      </c>
      <c r="E504" s="42">
        <f>SUM(C504:D504)</f>
        <v>5719600</v>
      </c>
      <c r="F504" s="42">
        <f>SUM(F507:F508)</f>
        <v>2537045.81</v>
      </c>
      <c r="G504" s="42">
        <f>SUM(G507:G508)</f>
        <v>0</v>
      </c>
      <c r="H504" s="42">
        <f>SUM(F504:G504)</f>
        <v>2537045.81</v>
      </c>
      <c r="I504" s="55">
        <f>SUM(I508:I508)</f>
        <v>0</v>
      </c>
      <c r="J504" s="55">
        <f>SUM(J508:J508)</f>
        <v>0</v>
      </c>
      <c r="K504" s="55">
        <f>F504/C504*100</f>
        <v>44.35704961885447</v>
      </c>
      <c r="L504" s="55">
        <v>0</v>
      </c>
      <c r="M504" s="55">
        <f>H504/E504*100</f>
        <v>44.35704961885447</v>
      </c>
    </row>
    <row r="505" spans="1:13" ht="18" customHeight="1">
      <c r="A505" s="20" t="s">
        <v>378</v>
      </c>
      <c r="B505" s="14"/>
      <c r="C505" s="42">
        <f>C506+C508</f>
        <v>5719600</v>
      </c>
      <c r="D505" s="42">
        <f>D506+D508</f>
        <v>0</v>
      </c>
      <c r="E505" s="42">
        <f>SUM(C505:D505)</f>
        <v>5719600</v>
      </c>
      <c r="F505" s="42">
        <f>F506+F508</f>
        <v>2537045.81</v>
      </c>
      <c r="G505" s="42">
        <f>G506+G508</f>
        <v>0</v>
      </c>
      <c r="H505" s="42">
        <f>SUM(F505:G505)</f>
        <v>2537045.81</v>
      </c>
      <c r="I505" s="55">
        <f>I506+I508</f>
        <v>0</v>
      </c>
      <c r="J505" s="55">
        <f>J506+J508</f>
        <v>0</v>
      </c>
      <c r="K505" s="49">
        <f>F505/C505*100</f>
        <v>44.35704961885447</v>
      </c>
      <c r="L505" s="55"/>
      <c r="M505" s="55">
        <f>H505/E505*100</f>
        <v>44.35704961885447</v>
      </c>
    </row>
    <row r="506" spans="1:13" ht="18" customHeight="1">
      <c r="A506" s="21" t="s">
        <v>379</v>
      </c>
      <c r="B506" s="14"/>
      <c r="C506" s="44">
        <f>C507</f>
        <v>4600</v>
      </c>
      <c r="D506" s="44">
        <f>D507</f>
        <v>0</v>
      </c>
      <c r="E506" s="44">
        <f>SUM(C506:D506)</f>
        <v>4600</v>
      </c>
      <c r="F506" s="44">
        <f>F507</f>
        <v>1600</v>
      </c>
      <c r="G506" s="44">
        <f>G507</f>
        <v>0</v>
      </c>
      <c r="H506" s="44">
        <f>SUM(F506:G506)</f>
        <v>1600</v>
      </c>
      <c r="I506" s="44">
        <f>I507</f>
        <v>0</v>
      </c>
      <c r="J506" s="44">
        <f>J507</f>
        <v>0</v>
      </c>
      <c r="K506" s="39">
        <f>F506/C506*100</f>
        <v>34.78260869565217</v>
      </c>
      <c r="L506" s="44"/>
      <c r="M506" s="44">
        <f>H506/E506*100</f>
        <v>34.78260869565217</v>
      </c>
    </row>
    <row r="507" spans="1:13" ht="18" customHeight="1">
      <c r="A507" s="25" t="s">
        <v>381</v>
      </c>
      <c r="B507" s="14"/>
      <c r="C507" s="39">
        <f>C513</f>
        <v>4600</v>
      </c>
      <c r="D507" s="39">
        <f>D513</f>
        <v>0</v>
      </c>
      <c r="E507" s="39">
        <f>SUM(C507:D507)</f>
        <v>4600</v>
      </c>
      <c r="F507" s="39">
        <f>F513</f>
        <v>1600</v>
      </c>
      <c r="G507" s="39">
        <f>G513</f>
        <v>0</v>
      </c>
      <c r="H507" s="39">
        <f>SUM(F507:G507)</f>
        <v>1600</v>
      </c>
      <c r="I507" s="39">
        <f>I513</f>
        <v>0</v>
      </c>
      <c r="J507" s="39">
        <f>J513</f>
        <v>0</v>
      </c>
      <c r="K507" s="39">
        <f>F507/C507*100</f>
        <v>34.78260869565217</v>
      </c>
      <c r="L507" s="44"/>
      <c r="M507" s="44">
        <f>H507/E507*100</f>
        <v>34.78260869565217</v>
      </c>
    </row>
    <row r="508" spans="1:13" s="31" customFormat="1" ht="18" customHeight="1">
      <c r="A508" s="74" t="s">
        <v>391</v>
      </c>
      <c r="B508" s="38"/>
      <c r="C508" s="39">
        <f>C514</f>
        <v>5715000</v>
      </c>
      <c r="D508" s="39">
        <f>D514</f>
        <v>0</v>
      </c>
      <c r="E508" s="39">
        <f>SUM(C508:D508)</f>
        <v>5715000</v>
      </c>
      <c r="F508" s="39">
        <f>F514</f>
        <v>2535445.81</v>
      </c>
      <c r="G508" s="39">
        <f>G514</f>
        <v>0</v>
      </c>
      <c r="H508" s="39">
        <f>SUM(F508:G508)</f>
        <v>2535445.81</v>
      </c>
      <c r="I508" s="39">
        <f>I514</f>
        <v>0</v>
      </c>
      <c r="J508" s="39">
        <f>J514</f>
        <v>0</v>
      </c>
      <c r="K508" s="39">
        <f>F508/C508*100</f>
        <v>44.36475608048994</v>
      </c>
      <c r="L508" s="44"/>
      <c r="M508" s="44">
        <f>H508/E508*100</f>
        <v>44.36475608048994</v>
      </c>
    </row>
    <row r="509" spans="1:13" ht="15" customHeight="1">
      <c r="A509" s="48"/>
      <c r="B509" s="48"/>
      <c r="C509" s="51"/>
      <c r="D509" s="51"/>
      <c r="E509" s="51"/>
      <c r="F509" s="51"/>
      <c r="G509" s="51"/>
      <c r="H509" s="51"/>
      <c r="I509" s="51"/>
      <c r="J509" s="51"/>
      <c r="K509" s="57"/>
      <c r="L509" s="57"/>
      <c r="M509" s="51"/>
    </row>
    <row r="510" spans="1:13" s="52" customFormat="1" ht="18" customHeight="1">
      <c r="A510" s="65" t="s">
        <v>106</v>
      </c>
      <c r="B510" s="62">
        <v>75702</v>
      </c>
      <c r="C510" s="42">
        <f>SUM(C515:C516)</f>
        <v>5719600</v>
      </c>
      <c r="D510" s="42">
        <f>SUM(D515:D516)</f>
        <v>0</v>
      </c>
      <c r="E510" s="42">
        <f>SUM(C510:D510)</f>
        <v>5719600</v>
      </c>
      <c r="F510" s="42">
        <f>SUM(F515:F516)</f>
        <v>2537045.81</v>
      </c>
      <c r="G510" s="42">
        <f>SUM(G515:G516)</f>
        <v>0</v>
      </c>
      <c r="H510" s="42">
        <f>SUM(F510:G510)</f>
        <v>2537045.81</v>
      </c>
      <c r="I510" s="42">
        <f>SUM(I515:I516)</f>
        <v>0</v>
      </c>
      <c r="J510" s="42">
        <f>SUM(J515:J516)</f>
        <v>0</v>
      </c>
      <c r="K510" s="42">
        <f aca="true" t="shared" si="173" ref="K510:K516">F510/C510*100</f>
        <v>44.35704961885447</v>
      </c>
      <c r="L510" s="42">
        <v>0</v>
      </c>
      <c r="M510" s="42">
        <f aca="true" t="shared" si="174" ref="M510:M516">H510/E510*100</f>
        <v>44.35704961885447</v>
      </c>
    </row>
    <row r="511" spans="1:13" s="52" customFormat="1" ht="18" customHeight="1">
      <c r="A511" s="20" t="s">
        <v>378</v>
      </c>
      <c r="B511" s="62"/>
      <c r="C511" s="42">
        <f>C512+C514</f>
        <v>5719600</v>
      </c>
      <c r="D511" s="42">
        <f>D512+D514</f>
        <v>0</v>
      </c>
      <c r="E511" s="42">
        <f>SUM(C511:D511)</f>
        <v>5719600</v>
      </c>
      <c r="F511" s="42">
        <f>F512+F514</f>
        <v>2537045.81</v>
      </c>
      <c r="G511" s="42">
        <f>G512+G514</f>
        <v>0</v>
      </c>
      <c r="H511" s="42">
        <f>SUM(F511:G511)</f>
        <v>2537045.81</v>
      </c>
      <c r="I511" s="42">
        <f>I512+I514</f>
        <v>0</v>
      </c>
      <c r="J511" s="42">
        <f>J512+J514</f>
        <v>0</v>
      </c>
      <c r="K511" s="42">
        <f t="shared" si="173"/>
        <v>44.35704961885447</v>
      </c>
      <c r="L511" s="42"/>
      <c r="M511" s="42">
        <f t="shared" si="174"/>
        <v>44.35704961885447</v>
      </c>
    </row>
    <row r="512" spans="1:13" s="52" customFormat="1" ht="18" customHeight="1">
      <c r="A512" s="21" t="s">
        <v>379</v>
      </c>
      <c r="B512" s="69"/>
      <c r="C512" s="44">
        <f>C513</f>
        <v>4600</v>
      </c>
      <c r="D512" s="44">
        <f>D513</f>
        <v>0</v>
      </c>
      <c r="E512" s="44">
        <f>SUM(C512:D512)</f>
        <v>4600</v>
      </c>
      <c r="F512" s="44">
        <f>F513</f>
        <v>1600</v>
      </c>
      <c r="G512" s="44">
        <f>G513</f>
        <v>0</v>
      </c>
      <c r="H512" s="44">
        <f>SUM(F512:G512)</f>
        <v>1600</v>
      </c>
      <c r="I512" s="44">
        <f>I513</f>
        <v>0</v>
      </c>
      <c r="J512" s="44">
        <f>J513</f>
        <v>0</v>
      </c>
      <c r="K512" s="44">
        <f t="shared" si="173"/>
        <v>34.78260869565217</v>
      </c>
      <c r="L512" s="44"/>
      <c r="M512" s="44">
        <f t="shared" si="174"/>
        <v>34.78260869565217</v>
      </c>
    </row>
    <row r="513" spans="1:13" s="52" customFormat="1" ht="18" customHeight="1">
      <c r="A513" s="25" t="s">
        <v>381</v>
      </c>
      <c r="B513" s="69"/>
      <c r="C513" s="44">
        <f>C515</f>
        <v>4600</v>
      </c>
      <c r="D513" s="44">
        <f>D515</f>
        <v>0</v>
      </c>
      <c r="E513" s="44">
        <f>SUM(C513:D513)</f>
        <v>4600</v>
      </c>
      <c r="F513" s="44">
        <f>F515</f>
        <v>1600</v>
      </c>
      <c r="G513" s="44">
        <f>G515</f>
        <v>0</v>
      </c>
      <c r="H513" s="44">
        <f>SUM(F513:G513)</f>
        <v>1600</v>
      </c>
      <c r="I513" s="44">
        <f>I515</f>
        <v>0</v>
      </c>
      <c r="J513" s="44">
        <f>J515</f>
        <v>0</v>
      </c>
      <c r="K513" s="44">
        <f t="shared" si="173"/>
        <v>34.78260869565217</v>
      </c>
      <c r="L513" s="44"/>
      <c r="M513" s="44">
        <f t="shared" si="174"/>
        <v>34.78260869565217</v>
      </c>
    </row>
    <row r="514" spans="1:13" s="52" customFormat="1" ht="18" customHeight="1">
      <c r="A514" s="74" t="s">
        <v>391</v>
      </c>
      <c r="B514" s="69"/>
      <c r="C514" s="44">
        <f>SUM(C516:C516)</f>
        <v>5715000</v>
      </c>
      <c r="D514" s="44">
        <f>SUM(D516:D516)</f>
        <v>0</v>
      </c>
      <c r="E514" s="44">
        <f>SUM(C514:D514)</f>
        <v>5715000</v>
      </c>
      <c r="F514" s="44">
        <f>SUM(F516:F516)</f>
        <v>2535445.81</v>
      </c>
      <c r="G514" s="44">
        <f>SUM(G516:G516)</f>
        <v>0</v>
      </c>
      <c r="H514" s="44">
        <f>SUM(F514:G514)</f>
        <v>2535445.81</v>
      </c>
      <c r="I514" s="44">
        <f>SUM(I516:I516)</f>
        <v>0</v>
      </c>
      <c r="J514" s="44">
        <f>SUM(J516:J516)</f>
        <v>0</v>
      </c>
      <c r="K514" s="44">
        <f t="shared" si="173"/>
        <v>44.36475608048994</v>
      </c>
      <c r="L514" s="44"/>
      <c r="M514" s="44">
        <f t="shared" si="174"/>
        <v>44.36475608048994</v>
      </c>
    </row>
    <row r="515" spans="1:13" ht="18" customHeight="1">
      <c r="A515" s="63" t="s">
        <v>28</v>
      </c>
      <c r="B515" s="48" t="s">
        <v>29</v>
      </c>
      <c r="C515" s="51">
        <v>4600</v>
      </c>
      <c r="D515" s="51"/>
      <c r="E515" s="51">
        <f>C515+D515</f>
        <v>4600</v>
      </c>
      <c r="F515" s="51">
        <v>1600</v>
      </c>
      <c r="G515" s="51"/>
      <c r="H515" s="51">
        <f>F515+G515</f>
        <v>1600</v>
      </c>
      <c r="I515" s="51"/>
      <c r="J515" s="44"/>
      <c r="K515" s="44">
        <f t="shared" si="173"/>
        <v>34.78260869565217</v>
      </c>
      <c r="L515" s="44"/>
      <c r="M515" s="44">
        <f t="shared" si="174"/>
        <v>34.78260869565217</v>
      </c>
    </row>
    <row r="516" spans="1:13" ht="39.75" customHeight="1">
      <c r="A516" s="56" t="s">
        <v>393</v>
      </c>
      <c r="B516" s="48" t="s">
        <v>392</v>
      </c>
      <c r="C516" s="51">
        <v>5715000</v>
      </c>
      <c r="D516" s="51"/>
      <c r="E516" s="51">
        <f>C516+D516</f>
        <v>5715000</v>
      </c>
      <c r="F516" s="51">
        <v>2535445.81</v>
      </c>
      <c r="G516" s="51"/>
      <c r="H516" s="51">
        <f>F516+G516</f>
        <v>2535445.81</v>
      </c>
      <c r="I516" s="51"/>
      <c r="J516" s="44"/>
      <c r="K516" s="44">
        <f t="shared" si="173"/>
        <v>44.36475608048994</v>
      </c>
      <c r="L516" s="44"/>
      <c r="M516" s="44">
        <f t="shared" si="174"/>
        <v>44.36475608048994</v>
      </c>
    </row>
    <row r="517" spans="1:13" ht="17.25" customHeight="1">
      <c r="A517" s="48"/>
      <c r="B517" s="48"/>
      <c r="C517" s="51"/>
      <c r="D517" s="51"/>
      <c r="E517" s="51"/>
      <c r="F517" s="51"/>
      <c r="G517" s="51"/>
      <c r="H517" s="51"/>
      <c r="I517" s="51"/>
      <c r="J517" s="51"/>
      <c r="K517" s="57"/>
      <c r="L517" s="57"/>
      <c r="M517" s="51"/>
    </row>
    <row r="518" spans="1:13" ht="18" customHeight="1">
      <c r="A518" s="65" t="s">
        <v>107</v>
      </c>
      <c r="B518" s="14" t="s">
        <v>108</v>
      </c>
      <c r="C518" s="42">
        <f>C519+C524</f>
        <v>4301837.02</v>
      </c>
      <c r="D518" s="42">
        <f>D519+D524</f>
        <v>0</v>
      </c>
      <c r="E518" s="42">
        <f aca="true" t="shared" si="175" ref="E518:E525">SUM(C518:D518)</f>
        <v>4301837.02</v>
      </c>
      <c r="F518" s="42">
        <f>F519+F524</f>
        <v>4946.44</v>
      </c>
      <c r="G518" s="42">
        <f>G519+G524</f>
        <v>0</v>
      </c>
      <c r="H518" s="42">
        <f>F518+G518</f>
        <v>4946.44</v>
      </c>
      <c r="I518" s="42">
        <f>I519+I524</f>
        <v>0</v>
      </c>
      <c r="J518" s="42">
        <f>J519+J524</f>
        <v>0</v>
      </c>
      <c r="K518" s="42">
        <f>F518/C518*100</f>
        <v>0.11498436544674116</v>
      </c>
      <c r="L518" s="42">
        <v>0</v>
      </c>
      <c r="M518" s="42">
        <f>H518/E518*100</f>
        <v>0.11498436544674116</v>
      </c>
    </row>
    <row r="519" spans="1:13" ht="18" customHeight="1">
      <c r="A519" s="20" t="s">
        <v>378</v>
      </c>
      <c r="B519" s="14"/>
      <c r="C519" s="42">
        <f>C520+C523</f>
        <v>3282139.55</v>
      </c>
      <c r="D519" s="42">
        <f>D520</f>
        <v>0</v>
      </c>
      <c r="E519" s="42">
        <f t="shared" si="175"/>
        <v>3282139.55</v>
      </c>
      <c r="F519" s="42">
        <f>F520</f>
        <v>4946.44</v>
      </c>
      <c r="G519" s="42">
        <f>G520</f>
        <v>0</v>
      </c>
      <c r="H519" s="42">
        <f aca="true" t="shared" si="176" ref="H519:H525">F519+G519</f>
        <v>4946.44</v>
      </c>
      <c r="I519" s="42">
        <f>I520</f>
        <v>0</v>
      </c>
      <c r="J519" s="42">
        <f>J520</f>
        <v>0</v>
      </c>
      <c r="K519" s="42">
        <f aca="true" t="shared" si="177" ref="K519:K525">F519/C519*100</f>
        <v>0.1507077905934865</v>
      </c>
      <c r="L519" s="42">
        <v>0</v>
      </c>
      <c r="M519" s="42">
        <f aca="true" t="shared" si="178" ref="M519:M525">H519/E519*100</f>
        <v>0.1507077905934865</v>
      </c>
    </row>
    <row r="520" spans="1:13" ht="18" customHeight="1">
      <c r="A520" s="21" t="s">
        <v>379</v>
      </c>
      <c r="B520" s="14"/>
      <c r="C520" s="44">
        <f>C521+C522</f>
        <v>46080</v>
      </c>
      <c r="D520" s="44">
        <f>D521+D522</f>
        <v>0</v>
      </c>
      <c r="E520" s="44">
        <f t="shared" si="175"/>
        <v>46080</v>
      </c>
      <c r="F520" s="44">
        <f>F521+F522</f>
        <v>4946.44</v>
      </c>
      <c r="G520" s="44">
        <f>G521+G522</f>
        <v>0</v>
      </c>
      <c r="H520" s="44">
        <f t="shared" si="176"/>
        <v>4946.44</v>
      </c>
      <c r="I520" s="44">
        <f>I521+I522</f>
        <v>0</v>
      </c>
      <c r="J520" s="44">
        <f>J521+J522</f>
        <v>0</v>
      </c>
      <c r="K520" s="44">
        <f t="shared" si="177"/>
        <v>10.734461805555554</v>
      </c>
      <c r="L520" s="44">
        <v>0</v>
      </c>
      <c r="M520" s="44">
        <f t="shared" si="178"/>
        <v>10.734461805555554</v>
      </c>
    </row>
    <row r="521" spans="1:13" ht="18" customHeight="1">
      <c r="A521" s="25" t="s">
        <v>380</v>
      </c>
      <c r="B521" s="14"/>
      <c r="C521" s="44">
        <f>C530</f>
        <v>6080</v>
      </c>
      <c r="D521" s="44">
        <f>D530</f>
        <v>0</v>
      </c>
      <c r="E521" s="44">
        <f t="shared" si="175"/>
        <v>6080</v>
      </c>
      <c r="F521" s="44">
        <f>F530</f>
        <v>270.24</v>
      </c>
      <c r="G521" s="44">
        <f>G530</f>
        <v>0</v>
      </c>
      <c r="H521" s="44">
        <f t="shared" si="176"/>
        <v>270.24</v>
      </c>
      <c r="I521" s="44">
        <f>I530</f>
        <v>0</v>
      </c>
      <c r="J521" s="44">
        <f>J530</f>
        <v>0</v>
      </c>
      <c r="K521" s="44">
        <f t="shared" si="177"/>
        <v>4.4447368421052635</v>
      </c>
      <c r="L521" s="44">
        <v>0</v>
      </c>
      <c r="M521" s="44">
        <f t="shared" si="178"/>
        <v>4.4447368421052635</v>
      </c>
    </row>
    <row r="522" spans="1:13" ht="18" customHeight="1">
      <c r="A522" s="25" t="s">
        <v>381</v>
      </c>
      <c r="B522" s="14"/>
      <c r="C522" s="44">
        <f>C531</f>
        <v>40000</v>
      </c>
      <c r="D522" s="44">
        <f>D531</f>
        <v>0</v>
      </c>
      <c r="E522" s="44">
        <f t="shared" si="175"/>
        <v>40000</v>
      </c>
      <c r="F522" s="44">
        <f>F531</f>
        <v>4676.2</v>
      </c>
      <c r="G522" s="44">
        <f>G531</f>
        <v>0</v>
      </c>
      <c r="H522" s="44">
        <f t="shared" si="176"/>
        <v>4676.2</v>
      </c>
      <c r="I522" s="44">
        <f>I531</f>
        <v>0</v>
      </c>
      <c r="J522" s="44">
        <f>J531</f>
        <v>0</v>
      </c>
      <c r="K522" s="44">
        <f t="shared" si="177"/>
        <v>11.6905</v>
      </c>
      <c r="L522" s="44">
        <v>0</v>
      </c>
      <c r="M522" s="44">
        <f t="shared" si="178"/>
        <v>11.6905</v>
      </c>
    </row>
    <row r="523" spans="1:13" ht="19.5" customHeight="1">
      <c r="A523" s="75" t="s">
        <v>394</v>
      </c>
      <c r="B523" s="14"/>
      <c r="C523" s="44">
        <f>C541</f>
        <v>3236059.55</v>
      </c>
      <c r="D523" s="44">
        <f>D541</f>
        <v>0</v>
      </c>
      <c r="E523" s="44">
        <f t="shared" si="175"/>
        <v>3236059.55</v>
      </c>
      <c r="F523" s="44">
        <f>F541</f>
        <v>0</v>
      </c>
      <c r="G523" s="44">
        <f>G541</f>
        <v>0</v>
      </c>
      <c r="H523" s="44">
        <f t="shared" si="176"/>
        <v>0</v>
      </c>
      <c r="I523" s="44">
        <f>I541</f>
        <v>0</v>
      </c>
      <c r="J523" s="44">
        <f>J541</f>
        <v>0</v>
      </c>
      <c r="K523" s="44">
        <f t="shared" si="177"/>
        <v>0</v>
      </c>
      <c r="L523" s="44">
        <v>0</v>
      </c>
      <c r="M523" s="44">
        <f t="shared" si="178"/>
        <v>0</v>
      </c>
    </row>
    <row r="524" spans="1:13" s="31" customFormat="1" ht="18" customHeight="1">
      <c r="A524" s="61" t="s">
        <v>387</v>
      </c>
      <c r="B524" s="29"/>
      <c r="C524" s="49">
        <f>C525</f>
        <v>1019697.47</v>
      </c>
      <c r="D524" s="49">
        <f>D525</f>
        <v>0</v>
      </c>
      <c r="E524" s="42">
        <f t="shared" si="175"/>
        <v>1019697.47</v>
      </c>
      <c r="F524" s="49">
        <f>F525</f>
        <v>0</v>
      </c>
      <c r="G524" s="49">
        <f>G525</f>
        <v>0</v>
      </c>
      <c r="H524" s="42">
        <f t="shared" si="176"/>
        <v>0</v>
      </c>
      <c r="I524" s="49">
        <f>I525</f>
        <v>0</v>
      </c>
      <c r="J524" s="49">
        <f>J525</f>
        <v>0</v>
      </c>
      <c r="K524" s="42">
        <f t="shared" si="177"/>
        <v>0</v>
      </c>
      <c r="L524" s="42">
        <v>0</v>
      </c>
      <c r="M524" s="42">
        <f t="shared" si="178"/>
        <v>0</v>
      </c>
    </row>
    <row r="525" spans="1:13" s="31" customFormat="1" ht="18" customHeight="1">
      <c r="A525" s="75" t="s">
        <v>395</v>
      </c>
      <c r="B525" s="38"/>
      <c r="C525" s="30">
        <f>C543</f>
        <v>1019697.47</v>
      </c>
      <c r="D525" s="30">
        <f>D543</f>
        <v>0</v>
      </c>
      <c r="E525" s="44">
        <f t="shared" si="175"/>
        <v>1019697.47</v>
      </c>
      <c r="F525" s="30">
        <f>F543</f>
        <v>0</v>
      </c>
      <c r="G525" s="30">
        <f>G543</f>
        <v>0</v>
      </c>
      <c r="H525" s="44">
        <f t="shared" si="176"/>
        <v>0</v>
      </c>
      <c r="I525" s="30">
        <f>I543</f>
        <v>0</v>
      </c>
      <c r="J525" s="30">
        <f>J543</f>
        <v>0</v>
      </c>
      <c r="K525" s="51">
        <f t="shared" si="177"/>
        <v>0</v>
      </c>
      <c r="L525" s="51">
        <v>0</v>
      </c>
      <c r="M525" s="51">
        <f t="shared" si="178"/>
        <v>0</v>
      </c>
    </row>
    <row r="526" spans="1:13" s="31" customFormat="1" ht="14.25" customHeight="1">
      <c r="A526" s="75"/>
      <c r="B526" s="38"/>
      <c r="C526" s="30"/>
      <c r="D526" s="30"/>
      <c r="E526" s="42"/>
      <c r="F526" s="30"/>
      <c r="G526" s="30"/>
      <c r="H526" s="30"/>
      <c r="I526" s="30"/>
      <c r="J526" s="30"/>
      <c r="K526" s="39"/>
      <c r="L526" s="39"/>
      <c r="M526" s="39"/>
    </row>
    <row r="527" spans="1:13" ht="18" customHeight="1">
      <c r="A527" s="65" t="s">
        <v>110</v>
      </c>
      <c r="B527" s="62">
        <v>75814</v>
      </c>
      <c r="C527" s="42">
        <f>C528</f>
        <v>46080</v>
      </c>
      <c r="D527" s="42">
        <f>D528</f>
        <v>0</v>
      </c>
      <c r="E527" s="42">
        <f aca="true" t="shared" si="179" ref="E527:E533">SUM(C527:D527)</f>
        <v>46080</v>
      </c>
      <c r="F527" s="42">
        <f>F528</f>
        <v>4946.44</v>
      </c>
      <c r="G527" s="42">
        <f>G528</f>
        <v>0</v>
      </c>
      <c r="H527" s="42">
        <f>F527+G527</f>
        <v>4946.44</v>
      </c>
      <c r="I527" s="42">
        <f>I528</f>
        <v>0</v>
      </c>
      <c r="J527" s="42">
        <f>J528</f>
        <v>0</v>
      </c>
      <c r="K527" s="42">
        <f aca="true" t="shared" si="180" ref="K527:K537">F527/C527*100</f>
        <v>10.734461805555554</v>
      </c>
      <c r="L527" s="42">
        <v>0</v>
      </c>
      <c r="M527" s="42">
        <f aca="true" t="shared" si="181" ref="M527:M537">H527/E527*100</f>
        <v>10.734461805555554</v>
      </c>
    </row>
    <row r="528" spans="1:13" ht="18" customHeight="1">
      <c r="A528" s="20" t="s">
        <v>378</v>
      </c>
      <c r="B528" s="62"/>
      <c r="C528" s="42">
        <f>C529</f>
        <v>46080</v>
      </c>
      <c r="D528" s="42">
        <f>D529</f>
        <v>0</v>
      </c>
      <c r="E528" s="42">
        <f t="shared" si="179"/>
        <v>46080</v>
      </c>
      <c r="F528" s="42">
        <f>F529</f>
        <v>4946.44</v>
      </c>
      <c r="G528" s="42">
        <f>G529</f>
        <v>0</v>
      </c>
      <c r="H528" s="42">
        <f aca="true" t="shared" si="182" ref="H528:H537">F528+G528</f>
        <v>4946.44</v>
      </c>
      <c r="I528" s="42">
        <f>I529</f>
        <v>0</v>
      </c>
      <c r="J528" s="42">
        <f>J529</f>
        <v>0</v>
      </c>
      <c r="K528" s="42">
        <f t="shared" si="180"/>
        <v>10.734461805555554</v>
      </c>
      <c r="L528" s="42"/>
      <c r="M528" s="42">
        <f t="shared" si="181"/>
        <v>10.734461805555554</v>
      </c>
    </row>
    <row r="529" spans="1:13" ht="18" customHeight="1">
      <c r="A529" s="21" t="s">
        <v>379</v>
      </c>
      <c r="B529" s="69"/>
      <c r="C529" s="44">
        <f>C530+C531</f>
        <v>46080</v>
      </c>
      <c r="D529" s="44">
        <f>D530+D531</f>
        <v>0</v>
      </c>
      <c r="E529" s="44">
        <f t="shared" si="179"/>
        <v>46080</v>
      </c>
      <c r="F529" s="44">
        <f>F530+F531</f>
        <v>4946.44</v>
      </c>
      <c r="G529" s="44">
        <f>G530+G531</f>
        <v>0</v>
      </c>
      <c r="H529" s="44">
        <f t="shared" si="182"/>
        <v>4946.44</v>
      </c>
      <c r="I529" s="44">
        <f>I530+I531</f>
        <v>0</v>
      </c>
      <c r="J529" s="44">
        <f>J530+J531</f>
        <v>0</v>
      </c>
      <c r="K529" s="44">
        <f t="shared" si="180"/>
        <v>10.734461805555554</v>
      </c>
      <c r="L529" s="44"/>
      <c r="M529" s="44">
        <f t="shared" si="181"/>
        <v>10.734461805555554</v>
      </c>
    </row>
    <row r="530" spans="1:13" ht="18" customHeight="1">
      <c r="A530" s="25" t="s">
        <v>380</v>
      </c>
      <c r="B530" s="69"/>
      <c r="C530" s="44">
        <f>SUM(C532:C534)</f>
        <v>6080</v>
      </c>
      <c r="D530" s="44">
        <f>SUM(D532:D534)</f>
        <v>0</v>
      </c>
      <c r="E530" s="44">
        <f t="shared" si="179"/>
        <v>6080</v>
      </c>
      <c r="F530" s="44">
        <f>SUM(F532:F534)</f>
        <v>270.24</v>
      </c>
      <c r="G530" s="44">
        <f>SUM(G532:G534)</f>
        <v>0</v>
      </c>
      <c r="H530" s="44">
        <f t="shared" si="182"/>
        <v>270.24</v>
      </c>
      <c r="I530" s="44">
        <f>SUM(I532:I534)</f>
        <v>0</v>
      </c>
      <c r="J530" s="44">
        <f>SUM(J532:J534)</f>
        <v>0</v>
      </c>
      <c r="K530" s="44">
        <f t="shared" si="180"/>
        <v>4.4447368421052635</v>
      </c>
      <c r="L530" s="44"/>
      <c r="M530" s="44">
        <f t="shared" si="181"/>
        <v>4.4447368421052635</v>
      </c>
    </row>
    <row r="531" spans="1:13" ht="18" customHeight="1">
      <c r="A531" s="25" t="s">
        <v>381</v>
      </c>
      <c r="B531" s="69"/>
      <c r="C531" s="44">
        <f>SUM(C535:C537)</f>
        <v>40000</v>
      </c>
      <c r="D531" s="44">
        <f>SUM(D535:D537)</f>
        <v>0</v>
      </c>
      <c r="E531" s="44">
        <f t="shared" si="179"/>
        <v>40000</v>
      </c>
      <c r="F531" s="44">
        <f>SUM(F535:F537)</f>
        <v>4676.2</v>
      </c>
      <c r="G531" s="44">
        <f>SUM(G535:G537)</f>
        <v>0</v>
      </c>
      <c r="H531" s="44">
        <f t="shared" si="182"/>
        <v>4676.2</v>
      </c>
      <c r="I531" s="44">
        <f>SUM(I535:I537)</f>
        <v>0</v>
      </c>
      <c r="J531" s="44">
        <f>SUM(J535:J537)</f>
        <v>0</v>
      </c>
      <c r="K531" s="44">
        <f t="shared" si="180"/>
        <v>11.6905</v>
      </c>
      <c r="L531" s="44"/>
      <c r="M531" s="44">
        <f t="shared" si="181"/>
        <v>11.6905</v>
      </c>
    </row>
    <row r="532" spans="1:20" s="82" customFormat="1" ht="18" customHeight="1">
      <c r="A532" s="53" t="s">
        <v>22</v>
      </c>
      <c r="B532" s="76" t="s">
        <v>23</v>
      </c>
      <c r="C532" s="77">
        <v>1000</v>
      </c>
      <c r="D532" s="77"/>
      <c r="E532" s="44">
        <f t="shared" si="179"/>
        <v>1000</v>
      </c>
      <c r="F532" s="44"/>
      <c r="G532" s="44"/>
      <c r="H532" s="44">
        <f t="shared" si="182"/>
        <v>0</v>
      </c>
      <c r="I532" s="44"/>
      <c r="J532" s="44"/>
      <c r="K532" s="39">
        <f t="shared" si="180"/>
        <v>0</v>
      </c>
      <c r="L532" s="44"/>
      <c r="M532" s="44">
        <f t="shared" si="181"/>
        <v>0</v>
      </c>
      <c r="N532" s="78"/>
      <c r="O532" s="79"/>
      <c r="P532" s="78"/>
      <c r="Q532" s="80"/>
      <c r="R532" s="81"/>
      <c r="S532" s="81"/>
      <c r="T532" s="81"/>
    </row>
    <row r="533" spans="1:20" s="82" customFormat="1" ht="18" customHeight="1">
      <c r="A533" s="63" t="s">
        <v>24</v>
      </c>
      <c r="B533" s="76" t="s">
        <v>25</v>
      </c>
      <c r="C533" s="77">
        <v>80</v>
      </c>
      <c r="D533" s="77"/>
      <c r="E533" s="44">
        <f t="shared" si="179"/>
        <v>80</v>
      </c>
      <c r="F533" s="44"/>
      <c r="G533" s="44"/>
      <c r="H533" s="44">
        <f t="shared" si="182"/>
        <v>0</v>
      </c>
      <c r="I533" s="44"/>
      <c r="J533" s="44"/>
      <c r="K533" s="39">
        <f t="shared" si="180"/>
        <v>0</v>
      </c>
      <c r="L533" s="44"/>
      <c r="M533" s="44">
        <f t="shared" si="181"/>
        <v>0</v>
      </c>
      <c r="N533" s="78"/>
      <c r="O533" s="79"/>
      <c r="P533" s="78"/>
      <c r="Q533" s="80"/>
      <c r="R533" s="81"/>
      <c r="S533" s="81"/>
      <c r="T533" s="81"/>
    </row>
    <row r="534" spans="1:13" s="31" customFormat="1" ht="18" customHeight="1">
      <c r="A534" s="53" t="s">
        <v>26</v>
      </c>
      <c r="B534" s="48" t="s">
        <v>27</v>
      </c>
      <c r="C534" s="44">
        <v>5000</v>
      </c>
      <c r="D534" s="30"/>
      <c r="E534" s="51">
        <f>C534+D534</f>
        <v>5000</v>
      </c>
      <c r="F534" s="44">
        <v>270.24</v>
      </c>
      <c r="G534" s="30"/>
      <c r="H534" s="44">
        <f t="shared" si="182"/>
        <v>270.24</v>
      </c>
      <c r="I534" s="39"/>
      <c r="J534" s="39"/>
      <c r="K534" s="44">
        <f t="shared" si="180"/>
        <v>5.4048</v>
      </c>
      <c r="L534" s="44"/>
      <c r="M534" s="44">
        <f t="shared" si="181"/>
        <v>5.4048</v>
      </c>
    </row>
    <row r="535" spans="1:13" ht="18" customHeight="1">
      <c r="A535" s="63" t="s">
        <v>28</v>
      </c>
      <c r="B535" s="48" t="s">
        <v>29</v>
      </c>
      <c r="C535" s="44">
        <v>7587</v>
      </c>
      <c r="D535" s="44"/>
      <c r="E535" s="44">
        <f>SUM(C535:D535)</f>
        <v>7587</v>
      </c>
      <c r="F535" s="51">
        <v>2263.2</v>
      </c>
      <c r="G535" s="51"/>
      <c r="H535" s="44">
        <f t="shared" si="182"/>
        <v>2263.2</v>
      </c>
      <c r="I535" s="44"/>
      <c r="J535" s="44"/>
      <c r="K535" s="44">
        <f t="shared" si="180"/>
        <v>29.82997232107552</v>
      </c>
      <c r="L535" s="44"/>
      <c r="M535" s="44">
        <f t="shared" si="181"/>
        <v>29.82997232107552</v>
      </c>
    </row>
    <row r="536" spans="1:13" ht="18" customHeight="1">
      <c r="A536" s="63" t="s">
        <v>319</v>
      </c>
      <c r="B536" s="48" t="s">
        <v>52</v>
      </c>
      <c r="C536" s="44">
        <v>2413</v>
      </c>
      <c r="D536" s="44"/>
      <c r="E536" s="44">
        <f>SUM(C536:D536)</f>
        <v>2413</v>
      </c>
      <c r="F536" s="51">
        <v>2413</v>
      </c>
      <c r="G536" s="51"/>
      <c r="H536" s="44">
        <f t="shared" si="182"/>
        <v>2413</v>
      </c>
      <c r="I536" s="44"/>
      <c r="J536" s="44"/>
      <c r="K536" s="44">
        <f t="shared" si="180"/>
        <v>100</v>
      </c>
      <c r="L536" s="44"/>
      <c r="M536" s="44">
        <f t="shared" si="181"/>
        <v>100</v>
      </c>
    </row>
    <row r="537" spans="1:13" ht="18" customHeight="1">
      <c r="A537" s="63" t="s">
        <v>300</v>
      </c>
      <c r="B537" s="48" t="s">
        <v>54</v>
      </c>
      <c r="C537" s="51">
        <v>30000</v>
      </c>
      <c r="D537" s="51"/>
      <c r="E537" s="44">
        <f>SUM(C537:D537)</f>
        <v>30000</v>
      </c>
      <c r="F537" s="51"/>
      <c r="G537" s="51"/>
      <c r="H537" s="44">
        <f t="shared" si="182"/>
        <v>0</v>
      </c>
      <c r="I537" s="44"/>
      <c r="J537" s="44"/>
      <c r="K537" s="44">
        <f t="shared" si="180"/>
        <v>0</v>
      </c>
      <c r="L537" s="44"/>
      <c r="M537" s="44">
        <f t="shared" si="181"/>
        <v>0</v>
      </c>
    </row>
    <row r="538" spans="1:13" ht="14.25" customHeight="1">
      <c r="A538" s="83"/>
      <c r="B538" s="48"/>
      <c r="C538" s="51"/>
      <c r="D538" s="51"/>
      <c r="E538" s="51"/>
      <c r="F538" s="51"/>
      <c r="G538" s="51"/>
      <c r="H538" s="51"/>
      <c r="I538" s="51"/>
      <c r="J538" s="51"/>
      <c r="K538" s="44"/>
      <c r="L538" s="44"/>
      <c r="M538" s="44"/>
    </row>
    <row r="539" spans="1:20" s="90" customFormat="1" ht="18" customHeight="1">
      <c r="A539" s="84" t="s">
        <v>111</v>
      </c>
      <c r="B539" s="13">
        <v>75818</v>
      </c>
      <c r="C539" s="85">
        <f>C540+C542</f>
        <v>4255757.02</v>
      </c>
      <c r="D539" s="85">
        <f>D540+D542</f>
        <v>0</v>
      </c>
      <c r="E539" s="55">
        <f aca="true" t="shared" si="183" ref="E539:E549">SUM(C539:D539)</f>
        <v>4255757.02</v>
      </c>
      <c r="F539" s="85">
        <f>F540+F542</f>
        <v>0</v>
      </c>
      <c r="G539" s="85">
        <f>G540+G542</f>
        <v>0</v>
      </c>
      <c r="H539" s="85">
        <f>SUM(H544:H549)</f>
        <v>0</v>
      </c>
      <c r="I539" s="85">
        <f>I540+I542</f>
        <v>0</v>
      </c>
      <c r="J539" s="85">
        <f>J540+J542</f>
        <v>0</v>
      </c>
      <c r="K539" s="55">
        <f>F539/C539*100</f>
        <v>0</v>
      </c>
      <c r="L539" s="55">
        <v>0</v>
      </c>
      <c r="M539" s="55">
        <f>H539/E539*100</f>
        <v>0</v>
      </c>
      <c r="N539" s="86"/>
      <c r="O539" s="87"/>
      <c r="P539" s="86"/>
      <c r="Q539" s="88"/>
      <c r="R539" s="89"/>
      <c r="S539" s="89"/>
      <c r="T539" s="89"/>
    </row>
    <row r="540" spans="1:20" s="90" customFormat="1" ht="18" customHeight="1">
      <c r="A540" s="20" t="s">
        <v>378</v>
      </c>
      <c r="B540" s="13"/>
      <c r="C540" s="85">
        <f>C541</f>
        <v>3236059.55</v>
      </c>
      <c r="D540" s="85">
        <f>D541</f>
        <v>0</v>
      </c>
      <c r="E540" s="55">
        <f t="shared" si="183"/>
        <v>3236059.55</v>
      </c>
      <c r="F540" s="85">
        <f>F541</f>
        <v>0</v>
      </c>
      <c r="G540" s="85">
        <f>G541</f>
        <v>0</v>
      </c>
      <c r="H540" s="85">
        <f>SUM(H549:H550)</f>
        <v>0</v>
      </c>
      <c r="I540" s="85">
        <f>I541</f>
        <v>0</v>
      </c>
      <c r="J540" s="85">
        <f>J541</f>
        <v>0</v>
      </c>
      <c r="K540" s="55">
        <f>F540/C540*100</f>
        <v>0</v>
      </c>
      <c r="L540" s="55"/>
      <c r="M540" s="55">
        <f>H540/E540*100</f>
        <v>0</v>
      </c>
      <c r="N540" s="86"/>
      <c r="O540" s="87"/>
      <c r="P540" s="86"/>
      <c r="Q540" s="88"/>
      <c r="R540" s="89"/>
      <c r="S540" s="89"/>
      <c r="T540" s="89"/>
    </row>
    <row r="541" spans="1:20" s="90" customFormat="1" ht="16.5" customHeight="1">
      <c r="A541" s="75" t="s">
        <v>394</v>
      </c>
      <c r="B541" s="91"/>
      <c r="C541" s="24">
        <f>SUM(C544:C548)</f>
        <v>3236059.55</v>
      </c>
      <c r="D541" s="24">
        <f>D544</f>
        <v>0</v>
      </c>
      <c r="E541" s="44">
        <f t="shared" si="183"/>
        <v>3236059.55</v>
      </c>
      <c r="F541" s="24">
        <f>F544</f>
        <v>0</v>
      </c>
      <c r="G541" s="24">
        <f>G544</f>
        <v>0</v>
      </c>
      <c r="H541" s="44">
        <f>SUM(F541:G541)</f>
        <v>0</v>
      </c>
      <c r="I541" s="24">
        <f>I544</f>
        <v>0</v>
      </c>
      <c r="J541" s="24">
        <f>J544</f>
        <v>0</v>
      </c>
      <c r="K541" s="44">
        <f aca="true" t="shared" si="184" ref="K541:K549">F541/C541*100</f>
        <v>0</v>
      </c>
      <c r="L541" s="44"/>
      <c r="M541" s="44">
        <f aca="true" t="shared" si="185" ref="M541:M549">H541/E541*100</f>
        <v>0</v>
      </c>
      <c r="N541" s="86"/>
      <c r="O541" s="87"/>
      <c r="P541" s="86"/>
      <c r="Q541" s="88"/>
      <c r="R541" s="89"/>
      <c r="S541" s="89"/>
      <c r="T541" s="89"/>
    </row>
    <row r="542" spans="1:20" s="90" customFormat="1" ht="17.25" customHeight="1">
      <c r="A542" s="61" t="s">
        <v>387</v>
      </c>
      <c r="B542" s="13"/>
      <c r="C542" s="85">
        <f>C543</f>
        <v>1019697.47</v>
      </c>
      <c r="D542" s="85">
        <f>D543</f>
        <v>0</v>
      </c>
      <c r="E542" s="55">
        <f t="shared" si="183"/>
        <v>1019697.47</v>
      </c>
      <c r="F542" s="85">
        <f>F543</f>
        <v>0</v>
      </c>
      <c r="G542" s="85">
        <f>G543</f>
        <v>0</v>
      </c>
      <c r="H542" s="55">
        <f>SUM(F542:G542)</f>
        <v>0</v>
      </c>
      <c r="I542" s="85">
        <f>I543</f>
        <v>0</v>
      </c>
      <c r="J542" s="85">
        <f>J543</f>
        <v>0</v>
      </c>
      <c r="K542" s="55">
        <f t="shared" si="184"/>
        <v>0</v>
      </c>
      <c r="L542" s="55"/>
      <c r="M542" s="55">
        <f t="shared" si="185"/>
        <v>0</v>
      </c>
      <c r="N542" s="86"/>
      <c r="O542" s="87"/>
      <c r="P542" s="86"/>
      <c r="Q542" s="88"/>
      <c r="R542" s="89"/>
      <c r="S542" s="89"/>
      <c r="T542" s="89"/>
    </row>
    <row r="543" spans="1:20" s="90" customFormat="1" ht="17.25" customHeight="1">
      <c r="A543" s="75" t="s">
        <v>395</v>
      </c>
      <c r="B543" s="91"/>
      <c r="C543" s="24">
        <f>C549</f>
        <v>1019697.47</v>
      </c>
      <c r="D543" s="24">
        <f>D549</f>
        <v>0</v>
      </c>
      <c r="E543" s="44">
        <f t="shared" si="183"/>
        <v>1019697.47</v>
      </c>
      <c r="F543" s="24">
        <v>0</v>
      </c>
      <c r="G543" s="24"/>
      <c r="H543" s="44">
        <f>SUM(F543:G543)</f>
        <v>0</v>
      </c>
      <c r="I543" s="24">
        <f>I549</f>
        <v>0</v>
      </c>
      <c r="J543" s="24">
        <f>J549</f>
        <v>0</v>
      </c>
      <c r="K543" s="55">
        <f t="shared" si="184"/>
        <v>0</v>
      </c>
      <c r="L543" s="55"/>
      <c r="M543" s="55">
        <f t="shared" si="185"/>
        <v>0</v>
      </c>
      <c r="N543" s="86"/>
      <c r="O543" s="87"/>
      <c r="P543" s="86"/>
      <c r="Q543" s="88"/>
      <c r="R543" s="89"/>
      <c r="S543" s="89"/>
      <c r="T543" s="89"/>
    </row>
    <row r="544" spans="1:20" s="90" customFormat="1" ht="18" customHeight="1">
      <c r="A544" s="92" t="s">
        <v>357</v>
      </c>
      <c r="B544" s="76" t="s">
        <v>112</v>
      </c>
      <c r="C544" s="24">
        <v>1107158.55</v>
      </c>
      <c r="D544" s="24"/>
      <c r="E544" s="44">
        <f t="shared" si="183"/>
        <v>1107158.55</v>
      </c>
      <c r="F544" s="24"/>
      <c r="G544" s="85"/>
      <c r="H544" s="44">
        <f aca="true" t="shared" si="186" ref="H544:H549">SUM(F544:G544)</f>
        <v>0</v>
      </c>
      <c r="I544" s="85"/>
      <c r="J544" s="24"/>
      <c r="K544" s="44">
        <f t="shared" si="184"/>
        <v>0</v>
      </c>
      <c r="L544" s="44"/>
      <c r="M544" s="44">
        <f t="shared" si="185"/>
        <v>0</v>
      </c>
      <c r="N544" s="86"/>
      <c r="O544" s="87"/>
      <c r="P544" s="86"/>
      <c r="Q544" s="88"/>
      <c r="R544" s="89"/>
      <c r="S544" s="89"/>
      <c r="T544" s="89"/>
    </row>
    <row r="545" spans="1:20" s="90" customFormat="1" ht="18" customHeight="1">
      <c r="A545" s="92" t="s">
        <v>417</v>
      </c>
      <c r="B545" s="76" t="s">
        <v>112</v>
      </c>
      <c r="C545" s="24">
        <v>643911</v>
      </c>
      <c r="D545" s="24"/>
      <c r="E545" s="44">
        <f t="shared" si="183"/>
        <v>643911</v>
      </c>
      <c r="F545" s="24"/>
      <c r="G545" s="85"/>
      <c r="H545" s="44">
        <f t="shared" si="186"/>
        <v>0</v>
      </c>
      <c r="I545" s="85"/>
      <c r="J545" s="24"/>
      <c r="K545" s="44">
        <f t="shared" si="184"/>
        <v>0</v>
      </c>
      <c r="L545" s="44"/>
      <c r="M545" s="44">
        <f t="shared" si="185"/>
        <v>0</v>
      </c>
      <c r="N545" s="86"/>
      <c r="O545" s="87"/>
      <c r="P545" s="86"/>
      <c r="Q545" s="88"/>
      <c r="R545" s="89"/>
      <c r="S545" s="89"/>
      <c r="T545" s="89"/>
    </row>
    <row r="546" spans="1:20" s="90" customFormat="1" ht="18" customHeight="1">
      <c r="A546" s="92" t="s">
        <v>480</v>
      </c>
      <c r="B546" s="76" t="s">
        <v>112</v>
      </c>
      <c r="C546" s="24">
        <v>30000</v>
      </c>
      <c r="D546" s="24"/>
      <c r="E546" s="44">
        <f t="shared" si="183"/>
        <v>30000</v>
      </c>
      <c r="F546" s="24"/>
      <c r="G546" s="85"/>
      <c r="H546" s="44">
        <f t="shared" si="186"/>
        <v>0</v>
      </c>
      <c r="I546" s="85"/>
      <c r="J546" s="24"/>
      <c r="K546" s="44">
        <v>0</v>
      </c>
      <c r="L546" s="44"/>
      <c r="M546" s="44">
        <v>0</v>
      </c>
      <c r="N546" s="86"/>
      <c r="O546" s="87"/>
      <c r="P546" s="86"/>
      <c r="Q546" s="88"/>
      <c r="R546" s="89"/>
      <c r="S546" s="89"/>
      <c r="T546" s="89"/>
    </row>
    <row r="547" spans="1:20" s="90" customFormat="1" ht="18" customHeight="1">
      <c r="A547" s="92" t="s">
        <v>418</v>
      </c>
      <c r="B547" s="76" t="s">
        <v>112</v>
      </c>
      <c r="C547" s="24">
        <v>841875</v>
      </c>
      <c r="D547" s="24"/>
      <c r="E547" s="44">
        <f t="shared" si="183"/>
        <v>841875</v>
      </c>
      <c r="F547" s="24"/>
      <c r="G547" s="85"/>
      <c r="H547" s="44">
        <f t="shared" si="186"/>
        <v>0</v>
      </c>
      <c r="I547" s="85"/>
      <c r="J547" s="24"/>
      <c r="K547" s="44">
        <f t="shared" si="184"/>
        <v>0</v>
      </c>
      <c r="L547" s="44"/>
      <c r="M547" s="44">
        <f t="shared" si="185"/>
        <v>0</v>
      </c>
      <c r="N547" s="86"/>
      <c r="O547" s="87"/>
      <c r="P547" s="86"/>
      <c r="Q547" s="88"/>
      <c r="R547" s="89"/>
      <c r="S547" s="89"/>
      <c r="T547" s="89"/>
    </row>
    <row r="548" spans="1:20" s="90" customFormat="1" ht="18" customHeight="1">
      <c r="A548" s="92" t="s">
        <v>419</v>
      </c>
      <c r="B548" s="76" t="s">
        <v>112</v>
      </c>
      <c r="C548" s="24">
        <v>613115</v>
      </c>
      <c r="D548" s="24"/>
      <c r="E548" s="44">
        <f t="shared" si="183"/>
        <v>613115</v>
      </c>
      <c r="F548" s="24"/>
      <c r="G548" s="85"/>
      <c r="H548" s="44">
        <f t="shared" si="186"/>
        <v>0</v>
      </c>
      <c r="I548" s="85"/>
      <c r="J548" s="24"/>
      <c r="K548" s="44">
        <f t="shared" si="184"/>
        <v>0</v>
      </c>
      <c r="L548" s="44"/>
      <c r="M548" s="44">
        <f t="shared" si="185"/>
        <v>0</v>
      </c>
      <c r="N548" s="86"/>
      <c r="O548" s="87"/>
      <c r="P548" s="86"/>
      <c r="Q548" s="88"/>
      <c r="R548" s="89"/>
      <c r="S548" s="89"/>
      <c r="T548" s="89"/>
    </row>
    <row r="549" spans="1:20" s="82" customFormat="1" ht="18" customHeight="1">
      <c r="A549" s="93" t="s">
        <v>109</v>
      </c>
      <c r="B549" s="76" t="s">
        <v>113</v>
      </c>
      <c r="C549" s="94">
        <v>1019697.47</v>
      </c>
      <c r="D549" s="94"/>
      <c r="E549" s="44">
        <f t="shared" si="183"/>
        <v>1019697.47</v>
      </c>
      <c r="F549" s="44"/>
      <c r="G549" s="44"/>
      <c r="H549" s="44">
        <f t="shared" si="186"/>
        <v>0</v>
      </c>
      <c r="I549" s="51"/>
      <c r="J549" s="44"/>
      <c r="K549" s="44">
        <f t="shared" si="184"/>
        <v>0</v>
      </c>
      <c r="L549" s="44"/>
      <c r="M549" s="44">
        <f t="shared" si="185"/>
        <v>0</v>
      </c>
      <c r="N549" s="78"/>
      <c r="O549" s="79"/>
      <c r="P549" s="78"/>
      <c r="Q549" s="80"/>
      <c r="R549" s="81"/>
      <c r="S549" s="81"/>
      <c r="T549" s="81"/>
    </row>
    <row r="550" spans="1:20" s="82" customFormat="1" ht="15.75" customHeight="1">
      <c r="A550" s="93"/>
      <c r="B550" s="76"/>
      <c r="C550" s="94"/>
      <c r="D550" s="94"/>
      <c r="E550" s="44"/>
      <c r="F550" s="44"/>
      <c r="G550" s="44"/>
      <c r="H550" s="44"/>
      <c r="I550" s="51"/>
      <c r="J550" s="51"/>
      <c r="K550" s="44"/>
      <c r="L550" s="44"/>
      <c r="M550" s="55"/>
      <c r="N550" s="78"/>
      <c r="O550" s="79"/>
      <c r="P550" s="78"/>
      <c r="Q550" s="80"/>
      <c r="R550" s="81"/>
      <c r="S550" s="81"/>
      <c r="T550" s="81"/>
    </row>
    <row r="551" spans="1:13" ht="24" customHeight="1">
      <c r="A551" s="58" t="s">
        <v>114</v>
      </c>
      <c r="B551" s="14" t="s">
        <v>115</v>
      </c>
      <c r="C551" s="42">
        <f>C552+C559</f>
        <v>66046510.75</v>
      </c>
      <c r="D551" s="42">
        <f>D552+D559</f>
        <v>1888708.12</v>
      </c>
      <c r="E551" s="42">
        <f>C551+D551</f>
        <v>67935218.87</v>
      </c>
      <c r="F551" s="42">
        <f>F552+F559</f>
        <v>32893063.939999998</v>
      </c>
      <c r="G551" s="42">
        <f>G552+G559</f>
        <v>522287</v>
      </c>
      <c r="H551" s="42">
        <f>F551+G551</f>
        <v>33415350.939999998</v>
      </c>
      <c r="I551" s="42">
        <f>I552+I559</f>
        <v>1561874.0000000005</v>
      </c>
      <c r="J551" s="42">
        <f>J552+J559</f>
        <v>0</v>
      </c>
      <c r="K551" s="55">
        <f>F551/C551*100</f>
        <v>49.80287916269672</v>
      </c>
      <c r="L551" s="55">
        <f>G551/D551*100</f>
        <v>27.653134672815405</v>
      </c>
      <c r="M551" s="55">
        <f>H551/E551*100</f>
        <v>49.18708071573774</v>
      </c>
    </row>
    <row r="552" spans="1:13" ht="18" customHeight="1">
      <c r="A552" s="20" t="s">
        <v>378</v>
      </c>
      <c r="B552" s="14"/>
      <c r="C552" s="42">
        <f>C553+C556+C557+C558</f>
        <v>63892202.59</v>
      </c>
      <c r="D552" s="42">
        <f>D553+D556+D557+D558</f>
        <v>620611.8800000001</v>
      </c>
      <c r="E552" s="42">
        <f aca="true" t="shared" si="187" ref="E552:E561">C552+D552</f>
        <v>64512814.470000006</v>
      </c>
      <c r="F552" s="42">
        <f>F553+F556+F557+F558</f>
        <v>32702017.24</v>
      </c>
      <c r="G552" s="42">
        <f>G553+G556+G557+G558</f>
        <v>511016</v>
      </c>
      <c r="H552" s="42">
        <f aca="true" t="shared" si="188" ref="H552:H561">F552+G552</f>
        <v>33213033.24</v>
      </c>
      <c r="I552" s="42">
        <f>I553+I556+I557+I558</f>
        <v>1561874.0000000005</v>
      </c>
      <c r="J552" s="42">
        <f>J553+J556+J557+J558</f>
        <v>0</v>
      </c>
      <c r="K552" s="55">
        <f aca="true" t="shared" si="189" ref="K552:M558">F552/C552*100</f>
        <v>51.18311141948064</v>
      </c>
      <c r="L552" s="55">
        <f t="shared" si="189"/>
        <v>82.34067320786703</v>
      </c>
      <c r="M552" s="55">
        <f t="shared" si="189"/>
        <v>51.48284649004865</v>
      </c>
    </row>
    <row r="553" spans="1:13" ht="18" customHeight="1">
      <c r="A553" s="21" t="s">
        <v>379</v>
      </c>
      <c r="B553" s="48"/>
      <c r="C553" s="51">
        <f>SUM(C554+C555)</f>
        <v>57686745.59</v>
      </c>
      <c r="D553" s="51">
        <f>SUM(D554+D555)</f>
        <v>22509</v>
      </c>
      <c r="E553" s="51">
        <f t="shared" si="187"/>
        <v>57709254.59</v>
      </c>
      <c r="F553" s="51">
        <f>SUM(F554+F555)</f>
        <v>29956238.490000002</v>
      </c>
      <c r="G553" s="51">
        <f>SUM(G554+G555)</f>
        <v>10337.55</v>
      </c>
      <c r="H553" s="51">
        <f t="shared" si="188"/>
        <v>29966576.040000003</v>
      </c>
      <c r="I553" s="51">
        <f>SUM(I554+I555)</f>
        <v>1544706.1100000003</v>
      </c>
      <c r="J553" s="44">
        <f>SUM(J554+J555)</f>
        <v>0</v>
      </c>
      <c r="K553" s="44">
        <f t="shared" si="189"/>
        <v>51.92915319388881</v>
      </c>
      <c r="L553" s="44">
        <f t="shared" si="189"/>
        <v>45.92629614820738</v>
      </c>
      <c r="M553" s="44">
        <f t="shared" si="189"/>
        <v>51.926811830961825</v>
      </c>
    </row>
    <row r="554" spans="1:13" ht="18" customHeight="1">
      <c r="A554" s="25" t="s">
        <v>380</v>
      </c>
      <c r="B554" s="48"/>
      <c r="C554" s="51">
        <f>C566+C600+C618+C659+C691+C716+C729+C750</f>
        <v>47088563</v>
      </c>
      <c r="D554" s="51">
        <f>D566+D600+D618+D659+D691+D716+D729+D750</f>
        <v>0</v>
      </c>
      <c r="E554" s="51">
        <f t="shared" si="187"/>
        <v>47088563</v>
      </c>
      <c r="F554" s="51">
        <f>F566+F600+F618+F659+F691+F716+F729+F750</f>
        <v>24256020.060000002</v>
      </c>
      <c r="G554" s="51">
        <f>G566+G600+G618+G659+G691+G716+G729+G750</f>
        <v>0</v>
      </c>
      <c r="H554" s="51">
        <f t="shared" si="188"/>
        <v>24256020.060000002</v>
      </c>
      <c r="I554" s="51">
        <f>I566+I600+I618+I659+I691+I716+I729+I750</f>
        <v>1469016.7600000002</v>
      </c>
      <c r="J554" s="44">
        <f>J566+J600+J618+J659+J691+J716+J729+J750</f>
        <v>0</v>
      </c>
      <c r="K554" s="44">
        <f t="shared" si="189"/>
        <v>51.51148923359585</v>
      </c>
      <c r="L554" s="44">
        <v>0</v>
      </c>
      <c r="M554" s="44">
        <f t="shared" si="189"/>
        <v>51.51148923359585</v>
      </c>
    </row>
    <row r="555" spans="1:13" ht="18" customHeight="1">
      <c r="A555" s="25" t="s">
        <v>381</v>
      </c>
      <c r="B555" s="48"/>
      <c r="C555" s="51">
        <f>C567+C601+C619+C660+C692+C717+C730+C751</f>
        <v>10598182.59</v>
      </c>
      <c r="D555" s="51">
        <f>D567+D601+D619+D660+D692+D717+D730+D751</f>
        <v>22509</v>
      </c>
      <c r="E555" s="51">
        <f t="shared" si="187"/>
        <v>10620691.59</v>
      </c>
      <c r="F555" s="51">
        <f>F567+F601+F619+F660+F692+F717+F730+F751</f>
        <v>5700218.429999999</v>
      </c>
      <c r="G555" s="51">
        <f>G567+G601+G619+G660+G692+G717+G730+G751</f>
        <v>10337.55</v>
      </c>
      <c r="H555" s="51">
        <f t="shared" si="188"/>
        <v>5710555.979999999</v>
      </c>
      <c r="I555" s="51">
        <f>I567+I601+I619+I660+I692+I717+I730+I751</f>
        <v>75689.35</v>
      </c>
      <c r="J555" s="44">
        <f>J567+J601+J619+J660+J692+J717+J730+J751</f>
        <v>0</v>
      </c>
      <c r="K555" s="44">
        <f t="shared" si="189"/>
        <v>53.784867184478266</v>
      </c>
      <c r="L555" s="44">
        <f t="shared" si="189"/>
        <v>45.92629614820738</v>
      </c>
      <c r="M555" s="44">
        <f t="shared" si="189"/>
        <v>53.768212094368884</v>
      </c>
    </row>
    <row r="556" spans="1:13" ht="18" customHeight="1">
      <c r="A556" s="21" t="s">
        <v>396</v>
      </c>
      <c r="B556" s="48"/>
      <c r="C556" s="51">
        <f>C568+C602+C620+C661+C648+C653</f>
        <v>6055055</v>
      </c>
      <c r="D556" s="51">
        <f>D568+D602+D620+D661+D648+D653</f>
        <v>0</v>
      </c>
      <c r="E556" s="51">
        <f t="shared" si="187"/>
        <v>6055055</v>
      </c>
      <c r="F556" s="51">
        <f>F568+F602+F620+F661+F648+F653</f>
        <v>2713789.76</v>
      </c>
      <c r="G556" s="51">
        <f>G568+G602+G620+G661+G648+G653</f>
        <v>0</v>
      </c>
      <c r="H556" s="51">
        <f t="shared" si="188"/>
        <v>2713789.76</v>
      </c>
      <c r="I556" s="51">
        <f>I568+I602+I620+I661+I648+I653</f>
        <v>0</v>
      </c>
      <c r="J556" s="51">
        <f>J568+J602+J620+J661+J648+J653</f>
        <v>0</v>
      </c>
      <c r="K556" s="44">
        <f t="shared" si="189"/>
        <v>44.81858149925971</v>
      </c>
      <c r="L556" s="44">
        <v>0</v>
      </c>
      <c r="M556" s="44">
        <f t="shared" si="189"/>
        <v>44.81858149925971</v>
      </c>
    </row>
    <row r="557" spans="1:13" ht="18" customHeight="1">
      <c r="A557" s="25" t="s">
        <v>383</v>
      </c>
      <c r="B557" s="48"/>
      <c r="C557" s="51">
        <f>C569+C621+C662+C693+C731+C752+C603</f>
        <v>150402</v>
      </c>
      <c r="D557" s="51">
        <f>D569+D621+D662+D693+D731+D752+D603</f>
        <v>0</v>
      </c>
      <c r="E557" s="51">
        <f t="shared" si="187"/>
        <v>150402</v>
      </c>
      <c r="F557" s="51">
        <f>F569+F621+F662+F693+F731+F752+F603</f>
        <v>31988.989999999998</v>
      </c>
      <c r="G557" s="51">
        <f>G569+G621+G662+G693+G731+G752+G603</f>
        <v>0</v>
      </c>
      <c r="H557" s="51">
        <f t="shared" si="188"/>
        <v>31988.989999999998</v>
      </c>
      <c r="I557" s="51">
        <f>I569+I621+I662+I693+I731+I752+I603</f>
        <v>454.37</v>
      </c>
      <c r="J557" s="51">
        <f>J569+J621+J662+J693+J731+J752+J603</f>
        <v>0</v>
      </c>
      <c r="K557" s="44">
        <f t="shared" si="189"/>
        <v>21.268992433611253</v>
      </c>
      <c r="L557" s="44">
        <v>0</v>
      </c>
      <c r="M557" s="44">
        <f t="shared" si="189"/>
        <v>21.268992433611253</v>
      </c>
    </row>
    <row r="558" spans="1:13" ht="49.5" customHeight="1">
      <c r="A558" s="27" t="str">
        <f>A753</f>
        <v>4.wydatki na programy finansowane z udziałem środków  o których mowa  w art.5. ust.1 pkt 2 i 3 w części zwiazanej z realizacja zadań jst.</v>
      </c>
      <c r="B558" s="48"/>
      <c r="C558" s="51">
        <f>C753</f>
        <v>0</v>
      </c>
      <c r="D558" s="51">
        <f>D753</f>
        <v>598102.8800000001</v>
      </c>
      <c r="E558" s="51">
        <f t="shared" si="187"/>
        <v>598102.8800000001</v>
      </c>
      <c r="F558" s="51">
        <f>F753</f>
        <v>0</v>
      </c>
      <c r="G558" s="51">
        <f>G753</f>
        <v>500678.45</v>
      </c>
      <c r="H558" s="51">
        <f t="shared" si="188"/>
        <v>500678.45</v>
      </c>
      <c r="I558" s="51">
        <f>I753</f>
        <v>16713.52</v>
      </c>
      <c r="J558" s="44">
        <f>J753</f>
        <v>0</v>
      </c>
      <c r="K558" s="44">
        <v>0</v>
      </c>
      <c r="L558" s="44">
        <f>G558/D558*100</f>
        <v>83.71109164363159</v>
      </c>
      <c r="M558" s="44">
        <f t="shared" si="189"/>
        <v>83.71109164363159</v>
      </c>
    </row>
    <row r="559" spans="1:13" ht="18" customHeight="1">
      <c r="A559" s="61" t="s">
        <v>387</v>
      </c>
      <c r="B559" s="14"/>
      <c r="C559" s="42">
        <f>C560</f>
        <v>2154308.16</v>
      </c>
      <c r="D559" s="42">
        <f>D560</f>
        <v>1268096.24</v>
      </c>
      <c r="E559" s="42">
        <f t="shared" si="187"/>
        <v>3422404.4000000004</v>
      </c>
      <c r="F559" s="42">
        <f>F560</f>
        <v>191046.7</v>
      </c>
      <c r="G559" s="42">
        <f>G560</f>
        <v>11271</v>
      </c>
      <c r="H559" s="42">
        <f t="shared" si="188"/>
        <v>202317.7</v>
      </c>
      <c r="I559" s="42">
        <f>I560</f>
        <v>0</v>
      </c>
      <c r="J559" s="55">
        <f>J560</f>
        <v>0</v>
      </c>
      <c r="K559" s="49">
        <f>F559/C559*100</f>
        <v>8.868123119396252</v>
      </c>
      <c r="L559" s="55">
        <v>0</v>
      </c>
      <c r="M559" s="49">
        <f>H559/E559*100</f>
        <v>5.911566149225381</v>
      </c>
    </row>
    <row r="560" spans="1:13" s="31" customFormat="1" ht="18" customHeight="1">
      <c r="A560" s="28" t="s">
        <v>388</v>
      </c>
      <c r="B560" s="29"/>
      <c r="C560" s="30">
        <f>C571+C623+C755+C664+C695</f>
        <v>2154308.16</v>
      </c>
      <c r="D560" s="30">
        <f>D571+D623+D755+D664+D695</f>
        <v>1268096.24</v>
      </c>
      <c r="E560" s="42">
        <f t="shared" si="187"/>
        <v>3422404.4000000004</v>
      </c>
      <c r="F560" s="30">
        <f>F571+F623+F755+F664+F695</f>
        <v>191046.7</v>
      </c>
      <c r="G560" s="30">
        <f>G571+G623+G755+G664+G695</f>
        <v>11271</v>
      </c>
      <c r="H560" s="44">
        <f t="shared" si="188"/>
        <v>202317.7</v>
      </c>
      <c r="I560" s="30">
        <f>I571+I623+I755+I664+I695</f>
        <v>0</v>
      </c>
      <c r="J560" s="30">
        <f>J571+J623+J755+J664+J695</f>
        <v>0</v>
      </c>
      <c r="K560" s="39">
        <f>F560/C560*100</f>
        <v>8.868123119396252</v>
      </c>
      <c r="L560" s="44">
        <v>0</v>
      </c>
      <c r="M560" s="39">
        <f>H560/E560*100</f>
        <v>5.911566149225381</v>
      </c>
    </row>
    <row r="561" spans="1:13" s="31" customFormat="1" ht="48" customHeight="1">
      <c r="A561" s="46" t="str">
        <f>A756</f>
        <v>a) na programy finansowane z udziałem środków  o których mowa  w art.5. ust.1 pkt 2 i 3 w części zwiazanej z realizacja zadań jst.</v>
      </c>
      <c r="B561" s="29"/>
      <c r="C561" s="30">
        <f>C756</f>
        <v>203408.16</v>
      </c>
      <c r="D561" s="30">
        <f>D756</f>
        <v>1152646.24</v>
      </c>
      <c r="E561" s="44">
        <f t="shared" si="187"/>
        <v>1356054.4</v>
      </c>
      <c r="F561" s="30">
        <f>F756</f>
        <v>1989</v>
      </c>
      <c r="G561" s="30">
        <f>G756</f>
        <v>11271</v>
      </c>
      <c r="H561" s="44">
        <f t="shared" si="188"/>
        <v>13260</v>
      </c>
      <c r="I561" s="30">
        <f>I756</f>
        <v>0</v>
      </c>
      <c r="J561" s="30">
        <f>J756</f>
        <v>0</v>
      </c>
      <c r="K561" s="39">
        <f>F561/C561*100</f>
        <v>0.9778368773406141</v>
      </c>
      <c r="L561" s="44">
        <v>0</v>
      </c>
      <c r="M561" s="39">
        <f>H561/E561*100</f>
        <v>0.9778368773406142</v>
      </c>
    </row>
    <row r="562" spans="1:13" ht="18" customHeight="1">
      <c r="A562" s="57"/>
      <c r="B562" s="57"/>
      <c r="C562" s="51"/>
      <c r="D562" s="51"/>
      <c r="E562" s="51"/>
      <c r="F562" s="51"/>
      <c r="G562" s="51"/>
      <c r="H562" s="51"/>
      <c r="I562" s="51"/>
      <c r="J562" s="51"/>
      <c r="K562" s="57"/>
      <c r="L562" s="44"/>
      <c r="M562" s="51"/>
    </row>
    <row r="563" spans="1:13" s="52" customFormat="1" ht="18" customHeight="1">
      <c r="A563" s="41" t="s">
        <v>116</v>
      </c>
      <c r="B563" s="62">
        <v>80101</v>
      </c>
      <c r="C563" s="42">
        <f>C564+C570</f>
        <v>25605049.89</v>
      </c>
      <c r="D563" s="42">
        <f>D564+D570</f>
        <v>127450</v>
      </c>
      <c r="E563" s="42">
        <f aca="true" t="shared" si="190" ref="E563:E595">C563+D563</f>
        <v>25732499.89</v>
      </c>
      <c r="F563" s="42">
        <f>F564+F570</f>
        <v>12667611.729999999</v>
      </c>
      <c r="G563" s="42">
        <f>G564+G570</f>
        <v>0</v>
      </c>
      <c r="H563" s="42">
        <f aca="true" t="shared" si="191" ref="H563:H592">F563+G563</f>
        <v>12667611.729999999</v>
      </c>
      <c r="I563" s="42">
        <f>I564+I570</f>
        <v>627034.7000000001</v>
      </c>
      <c r="J563" s="42">
        <f>J564+J570</f>
        <v>0</v>
      </c>
      <c r="K563" s="42">
        <f>F563/C563*100</f>
        <v>49.4730991910596</v>
      </c>
      <c r="L563" s="55">
        <f>G563/D563*100</f>
        <v>0</v>
      </c>
      <c r="M563" s="42">
        <f>H563/E563*100</f>
        <v>49.228064836882815</v>
      </c>
    </row>
    <row r="564" spans="1:13" s="52" customFormat="1" ht="18" customHeight="1">
      <c r="A564" s="20" t="s">
        <v>378</v>
      </c>
      <c r="B564" s="62"/>
      <c r="C564" s="42">
        <f>C565+C568+C569</f>
        <v>23755049.89</v>
      </c>
      <c r="D564" s="42">
        <f>D565+D568+D569</f>
        <v>12000</v>
      </c>
      <c r="E564" s="42">
        <f t="shared" si="190"/>
        <v>23767049.89</v>
      </c>
      <c r="F564" s="42">
        <f>F565+F568+F569</f>
        <v>12494544.03</v>
      </c>
      <c r="G564" s="42">
        <f>G565+G568+G569</f>
        <v>0</v>
      </c>
      <c r="H564" s="42">
        <f t="shared" si="191"/>
        <v>12494544.03</v>
      </c>
      <c r="I564" s="42">
        <f>I565+I568+I569</f>
        <v>627034.7000000001</v>
      </c>
      <c r="J564" s="42">
        <f>J565+J568+J569</f>
        <v>0</v>
      </c>
      <c r="K564" s="42">
        <f aca="true" t="shared" si="192" ref="K564:K571">F564/C564*100</f>
        <v>52.597422812653164</v>
      </c>
      <c r="L564" s="55">
        <f>G564/D564*100</f>
        <v>0</v>
      </c>
      <c r="M564" s="42">
        <f aca="true" t="shared" si="193" ref="M564:M571">H564/E564*100</f>
        <v>52.570866337336575</v>
      </c>
    </row>
    <row r="565" spans="1:13" s="52" customFormat="1" ht="18" customHeight="1">
      <c r="A565" s="21" t="s">
        <v>379</v>
      </c>
      <c r="B565" s="69"/>
      <c r="C565" s="44">
        <f>C566+C567</f>
        <v>22560350.89</v>
      </c>
      <c r="D565" s="44">
        <f>D566+D567</f>
        <v>12000</v>
      </c>
      <c r="E565" s="44">
        <f t="shared" si="190"/>
        <v>22572350.89</v>
      </c>
      <c r="F565" s="44">
        <f>F566+F567</f>
        <v>11946911.39</v>
      </c>
      <c r="G565" s="44">
        <f>G566+G567</f>
        <v>0</v>
      </c>
      <c r="H565" s="44">
        <f t="shared" si="191"/>
        <v>11946911.39</v>
      </c>
      <c r="I565" s="44">
        <f>I566+I567</f>
        <v>627034.7000000001</v>
      </c>
      <c r="J565" s="44">
        <f>J566+J567</f>
        <v>0</v>
      </c>
      <c r="K565" s="44">
        <f t="shared" si="192"/>
        <v>52.95534386078869</v>
      </c>
      <c r="L565" s="44">
        <f>G565/D565*100</f>
        <v>0</v>
      </c>
      <c r="M565" s="44">
        <f t="shared" si="193"/>
        <v>52.92719153720369</v>
      </c>
    </row>
    <row r="566" spans="1:13" s="52" customFormat="1" ht="18" customHeight="1">
      <c r="A566" s="25" t="s">
        <v>380</v>
      </c>
      <c r="B566" s="69"/>
      <c r="C566" s="44">
        <f>SUM(C575:C579)</f>
        <v>19401652</v>
      </c>
      <c r="D566" s="44">
        <f>SUM(D575:D579)</f>
        <v>0</v>
      </c>
      <c r="E566" s="44">
        <f t="shared" si="190"/>
        <v>19401652</v>
      </c>
      <c r="F566" s="44">
        <f>SUM(F575:F579)</f>
        <v>10082472.39</v>
      </c>
      <c r="G566" s="44">
        <f>SUM(G575:G579)</f>
        <v>0</v>
      </c>
      <c r="H566" s="44">
        <f t="shared" si="191"/>
        <v>10082472.39</v>
      </c>
      <c r="I566" s="44">
        <f>SUM(I575:I579)</f>
        <v>607489.5800000001</v>
      </c>
      <c r="J566" s="44">
        <f>SUM(J581:J594)</f>
        <v>0</v>
      </c>
      <c r="K566" s="44">
        <f t="shared" si="192"/>
        <v>51.96708192683799</v>
      </c>
      <c r="L566" s="44">
        <v>0</v>
      </c>
      <c r="M566" s="44">
        <f t="shared" si="193"/>
        <v>51.96708192683799</v>
      </c>
    </row>
    <row r="567" spans="1:13" s="52" customFormat="1" ht="18" customHeight="1">
      <c r="A567" s="25" t="s">
        <v>381</v>
      </c>
      <c r="B567" s="69"/>
      <c r="C567" s="44">
        <f>SUM(C580:C594)</f>
        <v>3158698.89</v>
      </c>
      <c r="D567" s="44">
        <f>SUM(D580:D594)</f>
        <v>12000</v>
      </c>
      <c r="E567" s="44">
        <f t="shared" si="190"/>
        <v>3170698.89</v>
      </c>
      <c r="F567" s="44">
        <f>SUM(F580:F594)</f>
        <v>1864438.9999999998</v>
      </c>
      <c r="G567" s="44">
        <f>SUM(G580:G594)</f>
        <v>0</v>
      </c>
      <c r="H567" s="44">
        <f t="shared" si="191"/>
        <v>1864438.9999999998</v>
      </c>
      <c r="I567" s="44">
        <f>SUM(I580:I594)</f>
        <v>19545.12</v>
      </c>
      <c r="J567" s="44">
        <f>SUM(J580:J594)</f>
        <v>0</v>
      </c>
      <c r="K567" s="44">
        <f t="shared" si="192"/>
        <v>59.02553756872976</v>
      </c>
      <c r="L567" s="44">
        <f>G567/D567*100</f>
        <v>0</v>
      </c>
      <c r="M567" s="44">
        <f t="shared" si="193"/>
        <v>58.80214629904512</v>
      </c>
    </row>
    <row r="568" spans="1:13" s="52" customFormat="1" ht="18" customHeight="1">
      <c r="A568" s="21" t="s">
        <v>396</v>
      </c>
      <c r="B568" s="69"/>
      <c r="C568" s="44">
        <f>C572</f>
        <v>1180019</v>
      </c>
      <c r="D568" s="44">
        <f>D572</f>
        <v>0</v>
      </c>
      <c r="E568" s="44">
        <f t="shared" si="190"/>
        <v>1180019</v>
      </c>
      <c r="F568" s="44">
        <f>F572</f>
        <v>544869.11</v>
      </c>
      <c r="G568" s="44">
        <f>G572</f>
        <v>0</v>
      </c>
      <c r="H568" s="44">
        <f t="shared" si="191"/>
        <v>544869.11</v>
      </c>
      <c r="I568" s="44">
        <f>I572</f>
        <v>0</v>
      </c>
      <c r="J568" s="44">
        <f>J572</f>
        <v>0</v>
      </c>
      <c r="K568" s="44">
        <f t="shared" si="192"/>
        <v>46.17460481568517</v>
      </c>
      <c r="L568" s="44">
        <v>0</v>
      </c>
      <c r="M568" s="44">
        <f t="shared" si="193"/>
        <v>46.17460481568517</v>
      </c>
    </row>
    <row r="569" spans="1:13" s="52" customFormat="1" ht="18" customHeight="1">
      <c r="A569" s="25" t="s">
        <v>383</v>
      </c>
      <c r="B569" s="69"/>
      <c r="C569" s="44">
        <f>C573+C574</f>
        <v>14680</v>
      </c>
      <c r="D569" s="44">
        <f>D573+D574</f>
        <v>0</v>
      </c>
      <c r="E569" s="44">
        <f t="shared" si="190"/>
        <v>14680</v>
      </c>
      <c r="F569" s="44">
        <f>F573+F574</f>
        <v>2763.5299999999997</v>
      </c>
      <c r="G569" s="44">
        <f>G573+G574</f>
        <v>0</v>
      </c>
      <c r="H569" s="44">
        <f t="shared" si="191"/>
        <v>2763.5299999999997</v>
      </c>
      <c r="I569" s="44">
        <f>I573+I574</f>
        <v>0</v>
      </c>
      <c r="J569" s="44">
        <f>J573+J574</f>
        <v>0</v>
      </c>
      <c r="K569" s="44">
        <f t="shared" si="192"/>
        <v>18.825136239782015</v>
      </c>
      <c r="L569" s="44">
        <v>0</v>
      </c>
      <c r="M569" s="44">
        <f t="shared" si="193"/>
        <v>18.825136239782015</v>
      </c>
    </row>
    <row r="570" spans="1:13" s="52" customFormat="1" ht="18" customHeight="1">
      <c r="A570" s="61" t="s">
        <v>387</v>
      </c>
      <c r="B570" s="62"/>
      <c r="C570" s="42">
        <f>C571</f>
        <v>1850000</v>
      </c>
      <c r="D570" s="42">
        <f>D571</f>
        <v>115450</v>
      </c>
      <c r="E570" s="42">
        <f t="shared" si="190"/>
        <v>1965450</v>
      </c>
      <c r="F570" s="42">
        <f>F571</f>
        <v>173067.7</v>
      </c>
      <c r="G570" s="42">
        <f>G571</f>
        <v>0</v>
      </c>
      <c r="H570" s="42">
        <f t="shared" si="191"/>
        <v>173067.7</v>
      </c>
      <c r="I570" s="42">
        <f>I571</f>
        <v>0</v>
      </c>
      <c r="J570" s="42">
        <f>J571</f>
        <v>0</v>
      </c>
      <c r="K570" s="42">
        <f t="shared" si="192"/>
        <v>9.35501081081081</v>
      </c>
      <c r="L570" s="55">
        <f>G570/D570*100</f>
        <v>0</v>
      </c>
      <c r="M570" s="42">
        <f t="shared" si="193"/>
        <v>8.805500012719735</v>
      </c>
    </row>
    <row r="571" spans="1:13" s="52" customFormat="1" ht="18" customHeight="1">
      <c r="A571" s="28" t="s">
        <v>388</v>
      </c>
      <c r="B571" s="62"/>
      <c r="C571" s="44">
        <f>C595</f>
        <v>1850000</v>
      </c>
      <c r="D571" s="44">
        <f>D595</f>
        <v>115450</v>
      </c>
      <c r="E571" s="44">
        <f t="shared" si="190"/>
        <v>1965450</v>
      </c>
      <c r="F571" s="44">
        <f>F595</f>
        <v>173067.7</v>
      </c>
      <c r="G571" s="44">
        <f>G595</f>
        <v>0</v>
      </c>
      <c r="H571" s="44">
        <f t="shared" si="191"/>
        <v>173067.7</v>
      </c>
      <c r="I571" s="44">
        <f>I595</f>
        <v>0</v>
      </c>
      <c r="J571" s="44">
        <f>J595</f>
        <v>0</v>
      </c>
      <c r="K571" s="44">
        <f t="shared" si="192"/>
        <v>9.35501081081081</v>
      </c>
      <c r="L571" s="44">
        <f>G571/D571*100</f>
        <v>0</v>
      </c>
      <c r="M571" s="44">
        <f t="shared" si="193"/>
        <v>8.805500012719735</v>
      </c>
    </row>
    <row r="572" spans="1:13" ht="18" customHeight="1">
      <c r="A572" s="53" t="s">
        <v>117</v>
      </c>
      <c r="B572" s="48" t="s">
        <v>118</v>
      </c>
      <c r="C572" s="51">
        <v>1180019</v>
      </c>
      <c r="D572" s="51"/>
      <c r="E572" s="51">
        <f t="shared" si="190"/>
        <v>1180019</v>
      </c>
      <c r="F572" s="51">
        <v>544869.11</v>
      </c>
      <c r="G572" s="51"/>
      <c r="H572" s="51">
        <f t="shared" si="191"/>
        <v>544869.11</v>
      </c>
      <c r="I572" s="51"/>
      <c r="J572" s="51"/>
      <c r="K572" s="51">
        <f aca="true" t="shared" si="194" ref="K572:K595">F572/C572*100</f>
        <v>46.17460481568517</v>
      </c>
      <c r="L572" s="44"/>
      <c r="M572" s="51">
        <f aca="true" t="shared" si="195" ref="M572:M595">H572/E572*100</f>
        <v>46.17460481568517</v>
      </c>
    </row>
    <row r="573" spans="1:13" ht="18" customHeight="1">
      <c r="A573" s="53" t="s">
        <v>297</v>
      </c>
      <c r="B573" s="48" t="s">
        <v>46</v>
      </c>
      <c r="C573" s="51">
        <v>13359</v>
      </c>
      <c r="D573" s="51"/>
      <c r="E573" s="51">
        <f t="shared" si="190"/>
        <v>13359</v>
      </c>
      <c r="F573" s="51">
        <v>2103.47</v>
      </c>
      <c r="G573" s="51"/>
      <c r="H573" s="51">
        <f t="shared" si="191"/>
        <v>2103.47</v>
      </c>
      <c r="I573" s="51"/>
      <c r="J573" s="51"/>
      <c r="K573" s="51">
        <f t="shared" si="194"/>
        <v>15.74571449958829</v>
      </c>
      <c r="L573" s="44"/>
      <c r="M573" s="51">
        <f t="shared" si="195"/>
        <v>15.74571449958829</v>
      </c>
    </row>
    <row r="574" spans="1:13" ht="18" customHeight="1">
      <c r="A574" s="53" t="s">
        <v>255</v>
      </c>
      <c r="B574" s="48" t="s">
        <v>256</v>
      </c>
      <c r="C574" s="51">
        <v>1321</v>
      </c>
      <c r="D574" s="51"/>
      <c r="E574" s="51">
        <f t="shared" si="190"/>
        <v>1321</v>
      </c>
      <c r="F574" s="51">
        <v>660.06</v>
      </c>
      <c r="G574" s="51"/>
      <c r="H574" s="51">
        <f t="shared" si="191"/>
        <v>660.06</v>
      </c>
      <c r="I574" s="51"/>
      <c r="J574" s="51"/>
      <c r="K574" s="51">
        <f t="shared" si="194"/>
        <v>49.966691900075695</v>
      </c>
      <c r="L574" s="44"/>
      <c r="M574" s="51">
        <f t="shared" si="195"/>
        <v>49.966691900075695</v>
      </c>
    </row>
    <row r="575" spans="1:13" ht="18" customHeight="1">
      <c r="A575" s="63" t="s">
        <v>33</v>
      </c>
      <c r="B575" s="48" t="s">
        <v>34</v>
      </c>
      <c r="C575" s="51">
        <v>15324146</v>
      </c>
      <c r="D575" s="51"/>
      <c r="E575" s="51">
        <f t="shared" si="190"/>
        <v>15324146</v>
      </c>
      <c r="F575" s="51">
        <v>7477703.65</v>
      </c>
      <c r="G575" s="51"/>
      <c r="H575" s="51">
        <f t="shared" si="191"/>
        <v>7477703.65</v>
      </c>
      <c r="I575" s="51">
        <v>415890.83</v>
      </c>
      <c r="J575" s="51"/>
      <c r="K575" s="51">
        <f t="shared" si="194"/>
        <v>48.79687031172896</v>
      </c>
      <c r="L575" s="44"/>
      <c r="M575" s="51">
        <f t="shared" si="195"/>
        <v>48.79687031172896</v>
      </c>
    </row>
    <row r="576" spans="1:13" ht="18" customHeight="1">
      <c r="A576" s="63" t="s">
        <v>35</v>
      </c>
      <c r="B576" s="48" t="s">
        <v>36</v>
      </c>
      <c r="C576" s="51">
        <v>1223099</v>
      </c>
      <c r="D576" s="51"/>
      <c r="E576" s="51">
        <f t="shared" si="190"/>
        <v>1223099</v>
      </c>
      <c r="F576" s="51">
        <v>1153494.96</v>
      </c>
      <c r="G576" s="51"/>
      <c r="H576" s="51">
        <f t="shared" si="191"/>
        <v>1153494.96</v>
      </c>
      <c r="I576" s="51"/>
      <c r="J576" s="51"/>
      <c r="K576" s="51">
        <f t="shared" si="194"/>
        <v>94.30920636841334</v>
      </c>
      <c r="L576" s="44"/>
      <c r="M576" s="51">
        <f t="shared" si="195"/>
        <v>94.30920636841334</v>
      </c>
    </row>
    <row r="577" spans="1:13" ht="18" customHeight="1">
      <c r="A577" s="53" t="s">
        <v>22</v>
      </c>
      <c r="B577" s="48" t="s">
        <v>23</v>
      </c>
      <c r="C577" s="51">
        <v>2433859</v>
      </c>
      <c r="D577" s="51"/>
      <c r="E577" s="51">
        <f t="shared" si="190"/>
        <v>2433859</v>
      </c>
      <c r="F577" s="51">
        <v>1259601.47</v>
      </c>
      <c r="G577" s="51"/>
      <c r="H577" s="51">
        <f t="shared" si="191"/>
        <v>1259601.47</v>
      </c>
      <c r="I577" s="51">
        <v>163019.32</v>
      </c>
      <c r="J577" s="51"/>
      <c r="K577" s="51">
        <f t="shared" si="194"/>
        <v>51.75326384971356</v>
      </c>
      <c r="L577" s="44"/>
      <c r="M577" s="51">
        <f t="shared" si="195"/>
        <v>51.75326384971356</v>
      </c>
    </row>
    <row r="578" spans="1:13" ht="18" customHeight="1">
      <c r="A578" s="63" t="s">
        <v>24</v>
      </c>
      <c r="B578" s="48" t="s">
        <v>25</v>
      </c>
      <c r="C578" s="51">
        <v>383646</v>
      </c>
      <c r="D578" s="51"/>
      <c r="E578" s="51">
        <f t="shared" si="190"/>
        <v>383646</v>
      </c>
      <c r="F578" s="51">
        <v>175110.64</v>
      </c>
      <c r="G578" s="51"/>
      <c r="H578" s="51">
        <f t="shared" si="191"/>
        <v>175110.64</v>
      </c>
      <c r="I578" s="51">
        <v>28579.43</v>
      </c>
      <c r="J578" s="51"/>
      <c r="K578" s="51">
        <f t="shared" si="194"/>
        <v>45.64380705129208</v>
      </c>
      <c r="L578" s="44"/>
      <c r="M578" s="51">
        <f t="shared" si="195"/>
        <v>45.64380705129208</v>
      </c>
    </row>
    <row r="579" spans="1:13" s="31" customFormat="1" ht="18" customHeight="1">
      <c r="A579" s="53" t="s">
        <v>26</v>
      </c>
      <c r="B579" s="48" t="s">
        <v>27</v>
      </c>
      <c r="C579" s="44">
        <v>36902</v>
      </c>
      <c r="D579" s="30"/>
      <c r="E579" s="51">
        <f>C579+D579</f>
        <v>36902</v>
      </c>
      <c r="F579" s="44">
        <v>16561.67</v>
      </c>
      <c r="G579" s="44"/>
      <c r="H579" s="51">
        <f>F579+G579</f>
        <v>16561.67</v>
      </c>
      <c r="I579" s="30"/>
      <c r="J579" s="30"/>
      <c r="K579" s="51">
        <f t="shared" si="194"/>
        <v>44.88014199772369</v>
      </c>
      <c r="L579" s="44"/>
      <c r="M579" s="51">
        <f t="shared" si="195"/>
        <v>44.88014199772369</v>
      </c>
    </row>
    <row r="580" spans="1:13" ht="18" customHeight="1">
      <c r="A580" s="53" t="s">
        <v>37</v>
      </c>
      <c r="B580" s="48" t="s">
        <v>38</v>
      </c>
      <c r="C580" s="51">
        <v>365090</v>
      </c>
      <c r="D580" s="51"/>
      <c r="E580" s="51">
        <f t="shared" si="190"/>
        <v>365090</v>
      </c>
      <c r="F580" s="51">
        <v>141835.74</v>
      </c>
      <c r="G580" s="51"/>
      <c r="H580" s="51">
        <f t="shared" si="191"/>
        <v>141835.74</v>
      </c>
      <c r="I580" s="51">
        <v>558.97</v>
      </c>
      <c r="J580" s="51"/>
      <c r="K580" s="51">
        <f t="shared" si="194"/>
        <v>38.849527513763725</v>
      </c>
      <c r="L580" s="44"/>
      <c r="M580" s="51">
        <f t="shared" si="195"/>
        <v>38.849527513763725</v>
      </c>
    </row>
    <row r="581" spans="1:13" ht="18" customHeight="1">
      <c r="A581" s="63" t="s">
        <v>283</v>
      </c>
      <c r="B581" s="48" t="s">
        <v>119</v>
      </c>
      <c r="C581" s="51">
        <v>13145</v>
      </c>
      <c r="D581" s="51">
        <v>12000</v>
      </c>
      <c r="E581" s="51">
        <f t="shared" si="190"/>
        <v>25145</v>
      </c>
      <c r="F581" s="51">
        <v>2965.49</v>
      </c>
      <c r="G581" s="51"/>
      <c r="H581" s="51">
        <f t="shared" si="191"/>
        <v>2965.49</v>
      </c>
      <c r="I581" s="51"/>
      <c r="J581" s="51"/>
      <c r="K581" s="51">
        <f t="shared" si="194"/>
        <v>22.559832635983263</v>
      </c>
      <c r="L581" s="44">
        <f>G581/D581*100</f>
        <v>0</v>
      </c>
      <c r="M581" s="51">
        <f t="shared" si="195"/>
        <v>11.793557367269834</v>
      </c>
    </row>
    <row r="582" spans="1:13" ht="18" customHeight="1">
      <c r="A582" s="63" t="s">
        <v>47</v>
      </c>
      <c r="B582" s="48" t="s">
        <v>48</v>
      </c>
      <c r="C582" s="51">
        <v>812060</v>
      </c>
      <c r="D582" s="51"/>
      <c r="E582" s="51">
        <f t="shared" si="190"/>
        <v>812060</v>
      </c>
      <c r="F582" s="51">
        <v>508544.75</v>
      </c>
      <c r="G582" s="51"/>
      <c r="H582" s="51">
        <f t="shared" si="191"/>
        <v>508544.75</v>
      </c>
      <c r="I582" s="51">
        <v>7232.68</v>
      </c>
      <c r="J582" s="51"/>
      <c r="K582" s="51">
        <f t="shared" si="194"/>
        <v>62.62403640125114</v>
      </c>
      <c r="L582" s="44"/>
      <c r="M582" s="51">
        <f t="shared" si="195"/>
        <v>62.62403640125114</v>
      </c>
    </row>
    <row r="583" spans="1:13" ht="18" customHeight="1">
      <c r="A583" s="53" t="s">
        <v>39</v>
      </c>
      <c r="B583" s="48" t="s">
        <v>40</v>
      </c>
      <c r="C583" s="51">
        <v>335503</v>
      </c>
      <c r="D583" s="51"/>
      <c r="E583" s="51">
        <f t="shared" si="190"/>
        <v>335503</v>
      </c>
      <c r="F583" s="51">
        <v>17370.58</v>
      </c>
      <c r="G583" s="51"/>
      <c r="H583" s="51">
        <f t="shared" si="191"/>
        <v>17370.58</v>
      </c>
      <c r="I583" s="51">
        <v>2337</v>
      </c>
      <c r="J583" s="51"/>
      <c r="K583" s="51">
        <f t="shared" si="194"/>
        <v>5.17747382288683</v>
      </c>
      <c r="L583" s="44"/>
      <c r="M583" s="51">
        <f t="shared" si="195"/>
        <v>5.17747382288683</v>
      </c>
    </row>
    <row r="584" spans="1:13" ht="18" customHeight="1">
      <c r="A584" s="53" t="s">
        <v>254</v>
      </c>
      <c r="B584" s="48" t="s">
        <v>211</v>
      </c>
      <c r="C584" s="51">
        <v>12538</v>
      </c>
      <c r="D584" s="51"/>
      <c r="E584" s="51">
        <f t="shared" si="190"/>
        <v>12538</v>
      </c>
      <c r="F584" s="51">
        <v>3370</v>
      </c>
      <c r="G584" s="51"/>
      <c r="H584" s="51">
        <f t="shared" si="191"/>
        <v>3370</v>
      </c>
      <c r="I584" s="51"/>
      <c r="J584" s="51"/>
      <c r="K584" s="51">
        <f t="shared" si="194"/>
        <v>26.878289998404846</v>
      </c>
      <c r="L584" s="44"/>
      <c r="M584" s="51">
        <f t="shared" si="195"/>
        <v>26.878289998404846</v>
      </c>
    </row>
    <row r="585" spans="1:13" ht="18" customHeight="1">
      <c r="A585" s="63" t="s">
        <v>28</v>
      </c>
      <c r="B585" s="48" t="s">
        <v>29</v>
      </c>
      <c r="C585" s="51">
        <v>282612.89</v>
      </c>
      <c r="D585" s="51"/>
      <c r="E585" s="51">
        <f t="shared" si="190"/>
        <v>282612.89</v>
      </c>
      <c r="F585" s="51">
        <v>129685.4</v>
      </c>
      <c r="G585" s="51"/>
      <c r="H585" s="51">
        <f t="shared" si="191"/>
        <v>129685.4</v>
      </c>
      <c r="I585" s="51">
        <v>9187.52</v>
      </c>
      <c r="J585" s="51"/>
      <c r="K585" s="51">
        <f t="shared" si="194"/>
        <v>45.88799895149863</v>
      </c>
      <c r="L585" s="44"/>
      <c r="M585" s="51">
        <f t="shared" si="195"/>
        <v>45.88799895149863</v>
      </c>
    </row>
    <row r="586" spans="1:13" ht="18" customHeight="1">
      <c r="A586" s="63" t="s">
        <v>73</v>
      </c>
      <c r="B586" s="48" t="s">
        <v>74</v>
      </c>
      <c r="C586" s="51">
        <v>14895</v>
      </c>
      <c r="D586" s="51"/>
      <c r="E586" s="51">
        <f aca="true" t="shared" si="196" ref="E586:E591">C586+D586</f>
        <v>14895</v>
      </c>
      <c r="F586" s="51">
        <v>5743.42</v>
      </c>
      <c r="G586" s="51"/>
      <c r="H586" s="51">
        <f aca="true" t="shared" si="197" ref="H586:H591">F586+G586</f>
        <v>5743.42</v>
      </c>
      <c r="I586" s="51">
        <v>120.78</v>
      </c>
      <c r="J586" s="51"/>
      <c r="K586" s="51">
        <f t="shared" si="194"/>
        <v>38.559382343068144</v>
      </c>
      <c r="L586" s="44"/>
      <c r="M586" s="51">
        <f t="shared" si="195"/>
        <v>38.559382343068144</v>
      </c>
    </row>
    <row r="587" spans="1:13" ht="18" customHeight="1">
      <c r="A587" s="56" t="s">
        <v>280</v>
      </c>
      <c r="B587" s="48" t="s">
        <v>261</v>
      </c>
      <c r="C587" s="51">
        <v>1950</v>
      </c>
      <c r="D587" s="51"/>
      <c r="E587" s="51">
        <f t="shared" si="196"/>
        <v>1950</v>
      </c>
      <c r="F587" s="51">
        <v>1129.08</v>
      </c>
      <c r="G587" s="51"/>
      <c r="H587" s="51">
        <f t="shared" si="197"/>
        <v>1129.08</v>
      </c>
      <c r="I587" s="51"/>
      <c r="J587" s="51"/>
      <c r="K587" s="51">
        <f t="shared" si="194"/>
        <v>57.90153846153846</v>
      </c>
      <c r="L587" s="44"/>
      <c r="M587" s="51">
        <f t="shared" si="195"/>
        <v>57.90153846153846</v>
      </c>
    </row>
    <row r="588" spans="1:13" ht="21.75" customHeight="1">
      <c r="A588" s="56" t="s">
        <v>281</v>
      </c>
      <c r="B588" s="48" t="s">
        <v>262</v>
      </c>
      <c r="C588" s="51">
        <v>38611</v>
      </c>
      <c r="D588" s="51"/>
      <c r="E588" s="51">
        <f t="shared" si="196"/>
        <v>38611</v>
      </c>
      <c r="F588" s="51">
        <v>13367.24</v>
      </c>
      <c r="G588" s="51"/>
      <c r="H588" s="51">
        <f t="shared" si="197"/>
        <v>13367.24</v>
      </c>
      <c r="I588" s="51">
        <v>108.17</v>
      </c>
      <c r="J588" s="51"/>
      <c r="K588" s="51">
        <f t="shared" si="194"/>
        <v>34.620289554790084</v>
      </c>
      <c r="L588" s="44"/>
      <c r="M588" s="51">
        <f t="shared" si="195"/>
        <v>34.620289554790084</v>
      </c>
    </row>
    <row r="589" spans="1:13" ht="18" customHeight="1">
      <c r="A589" s="56" t="s">
        <v>284</v>
      </c>
      <c r="B589" s="48" t="s">
        <v>263</v>
      </c>
      <c r="C589" s="51">
        <v>1304</v>
      </c>
      <c r="D589" s="51"/>
      <c r="E589" s="51">
        <f t="shared" si="196"/>
        <v>1304</v>
      </c>
      <c r="F589" s="51">
        <v>0</v>
      </c>
      <c r="G589" s="51"/>
      <c r="H589" s="51">
        <f t="shared" si="197"/>
        <v>0</v>
      </c>
      <c r="I589" s="51"/>
      <c r="J589" s="51"/>
      <c r="K589" s="51">
        <f t="shared" si="194"/>
        <v>0</v>
      </c>
      <c r="L589" s="44"/>
      <c r="M589" s="51">
        <f t="shared" si="195"/>
        <v>0</v>
      </c>
    </row>
    <row r="590" spans="1:13" ht="18" customHeight="1">
      <c r="A590" s="56" t="s">
        <v>321</v>
      </c>
      <c r="B590" s="48" t="s">
        <v>76</v>
      </c>
      <c r="C590" s="51">
        <v>3440</v>
      </c>
      <c r="D590" s="51"/>
      <c r="E590" s="51">
        <f t="shared" si="196"/>
        <v>3440</v>
      </c>
      <c r="F590" s="51">
        <v>730.1</v>
      </c>
      <c r="G590" s="51"/>
      <c r="H590" s="51">
        <f t="shared" si="197"/>
        <v>730.1</v>
      </c>
      <c r="I590" s="51"/>
      <c r="J590" s="51"/>
      <c r="K590" s="51">
        <f t="shared" si="194"/>
        <v>21.223837209302328</v>
      </c>
      <c r="L590" s="44"/>
      <c r="M590" s="51">
        <f t="shared" si="195"/>
        <v>21.223837209302328</v>
      </c>
    </row>
    <row r="591" spans="1:13" ht="18" customHeight="1">
      <c r="A591" s="56" t="s">
        <v>433</v>
      </c>
      <c r="B591" s="48" t="s">
        <v>67</v>
      </c>
      <c r="C591" s="51">
        <v>1200</v>
      </c>
      <c r="D591" s="51"/>
      <c r="E591" s="51">
        <f t="shared" si="196"/>
        <v>1200</v>
      </c>
      <c r="F591" s="51"/>
      <c r="G591" s="51"/>
      <c r="H591" s="51">
        <f t="shared" si="197"/>
        <v>0</v>
      </c>
      <c r="I591" s="51"/>
      <c r="J591" s="51"/>
      <c r="K591" s="51">
        <f t="shared" si="194"/>
        <v>0</v>
      </c>
      <c r="L591" s="44"/>
      <c r="M591" s="51">
        <f t="shared" si="195"/>
        <v>0</v>
      </c>
    </row>
    <row r="592" spans="1:13" ht="18" customHeight="1">
      <c r="A592" s="63" t="s">
        <v>41</v>
      </c>
      <c r="B592" s="48" t="s">
        <v>42</v>
      </c>
      <c r="C592" s="51">
        <v>1259041</v>
      </c>
      <c r="D592" s="51"/>
      <c r="E592" s="51">
        <f t="shared" si="190"/>
        <v>1259041</v>
      </c>
      <c r="F592" s="51">
        <v>1032853</v>
      </c>
      <c r="G592" s="51"/>
      <c r="H592" s="51">
        <f t="shared" si="191"/>
        <v>1032853</v>
      </c>
      <c r="I592" s="51"/>
      <c r="J592" s="51"/>
      <c r="K592" s="51">
        <f t="shared" si="194"/>
        <v>82.03489798981923</v>
      </c>
      <c r="L592" s="44"/>
      <c r="M592" s="51">
        <f t="shared" si="195"/>
        <v>82.03489798981923</v>
      </c>
    </row>
    <row r="593" spans="1:18" ht="18" customHeight="1">
      <c r="A593" s="63" t="s">
        <v>49</v>
      </c>
      <c r="B593" s="48" t="s">
        <v>50</v>
      </c>
      <c r="C593" s="51">
        <v>1938</v>
      </c>
      <c r="D593" s="51"/>
      <c r="E593" s="51">
        <f>C593+D593</f>
        <v>1938</v>
      </c>
      <c r="F593" s="51">
        <v>1624.5</v>
      </c>
      <c r="G593" s="51"/>
      <c r="H593" s="51">
        <f>F593+G593</f>
        <v>1624.5</v>
      </c>
      <c r="I593" s="51"/>
      <c r="J593" s="51"/>
      <c r="K593" s="51">
        <f t="shared" si="194"/>
        <v>83.82352941176471</v>
      </c>
      <c r="L593" s="44"/>
      <c r="M593" s="51">
        <f t="shared" si="195"/>
        <v>83.82352941176471</v>
      </c>
      <c r="N593" s="79"/>
      <c r="O593" s="79"/>
      <c r="P593" s="79"/>
      <c r="Q593" s="79"/>
      <c r="R593" s="79"/>
    </row>
    <row r="594" spans="1:13" ht="18" customHeight="1">
      <c r="A594" s="64" t="s">
        <v>277</v>
      </c>
      <c r="B594" s="48" t="s">
        <v>266</v>
      </c>
      <c r="C594" s="51">
        <v>15371</v>
      </c>
      <c r="D594" s="51"/>
      <c r="E594" s="44">
        <f>SUM(C594:D594)</f>
        <v>15371</v>
      </c>
      <c r="F594" s="51">
        <v>5219.7</v>
      </c>
      <c r="G594" s="51"/>
      <c r="H594" s="51">
        <f>F594+G594</f>
        <v>5219.7</v>
      </c>
      <c r="I594" s="51"/>
      <c r="J594" s="51"/>
      <c r="K594" s="51">
        <f t="shared" si="194"/>
        <v>33.95810292108516</v>
      </c>
      <c r="L594" s="44"/>
      <c r="M594" s="51">
        <f t="shared" si="195"/>
        <v>33.95810292108516</v>
      </c>
    </row>
    <row r="595" spans="1:13" ht="18" customHeight="1">
      <c r="A595" s="63" t="s">
        <v>57</v>
      </c>
      <c r="B595" s="48" t="s">
        <v>58</v>
      </c>
      <c r="C595" s="51">
        <v>1850000</v>
      </c>
      <c r="D595" s="51">
        <v>115450</v>
      </c>
      <c r="E595" s="51">
        <f t="shared" si="190"/>
        <v>1965450</v>
      </c>
      <c r="F595" s="51">
        <v>173067.7</v>
      </c>
      <c r="G595" s="51"/>
      <c r="H595" s="51">
        <f>F595+G595</f>
        <v>173067.7</v>
      </c>
      <c r="I595" s="51"/>
      <c r="J595" s="51"/>
      <c r="K595" s="51">
        <f t="shared" si="194"/>
        <v>9.35501081081081</v>
      </c>
      <c r="L595" s="44">
        <f>G595/D595*100</f>
        <v>0</v>
      </c>
      <c r="M595" s="51">
        <f t="shared" si="195"/>
        <v>8.805500012719735</v>
      </c>
    </row>
    <row r="596" spans="1:13" ht="18" customHeight="1">
      <c r="A596" s="63"/>
      <c r="B596" s="48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</row>
    <row r="597" spans="1:13" s="52" customFormat="1" ht="18" customHeight="1">
      <c r="A597" s="65" t="s">
        <v>120</v>
      </c>
      <c r="B597" s="62">
        <v>80103</v>
      </c>
      <c r="C597" s="42">
        <f>C598</f>
        <v>719071</v>
      </c>
      <c r="D597" s="42">
        <f>D598</f>
        <v>0</v>
      </c>
      <c r="E597" s="42">
        <f>C597+D597</f>
        <v>719071</v>
      </c>
      <c r="F597" s="42">
        <f>F598</f>
        <v>380779.92999999993</v>
      </c>
      <c r="G597" s="42">
        <f>G598</f>
        <v>0</v>
      </c>
      <c r="H597" s="42">
        <f aca="true" t="shared" si="198" ref="H597:H605">SUM(F597:G597)</f>
        <v>380779.92999999993</v>
      </c>
      <c r="I597" s="42">
        <f>I598</f>
        <v>17969.870000000003</v>
      </c>
      <c r="J597" s="42">
        <f>J598</f>
        <v>0</v>
      </c>
      <c r="K597" s="42">
        <f aca="true" t="shared" si="199" ref="K597:K613">F597/C597*100</f>
        <v>52.954427309681506</v>
      </c>
      <c r="L597" s="42">
        <v>0</v>
      </c>
      <c r="M597" s="42">
        <f aca="true" t="shared" si="200" ref="M597:M613">H597/E597*100</f>
        <v>52.954427309681506</v>
      </c>
    </row>
    <row r="598" spans="1:13" s="52" customFormat="1" ht="18" customHeight="1">
      <c r="A598" s="20" t="s">
        <v>378</v>
      </c>
      <c r="B598" s="62"/>
      <c r="C598" s="42">
        <f>C599+C602+C603</f>
        <v>719071</v>
      </c>
      <c r="D598" s="42">
        <f>D599+D602+D603</f>
        <v>0</v>
      </c>
      <c r="E598" s="42">
        <f>C598+D598</f>
        <v>719071</v>
      </c>
      <c r="F598" s="42">
        <f>F599+F602+F603</f>
        <v>380779.92999999993</v>
      </c>
      <c r="G598" s="42">
        <f>G599+G602+G603</f>
        <v>0</v>
      </c>
      <c r="H598" s="42">
        <f t="shared" si="198"/>
        <v>380779.92999999993</v>
      </c>
      <c r="I598" s="42">
        <f>I599+I602+I603</f>
        <v>17969.870000000003</v>
      </c>
      <c r="J598" s="42">
        <f>J599+J602+J603</f>
        <v>0</v>
      </c>
      <c r="K598" s="42">
        <f t="shared" si="199"/>
        <v>52.954427309681506</v>
      </c>
      <c r="L598" s="42"/>
      <c r="M598" s="42">
        <f t="shared" si="200"/>
        <v>52.954427309681506</v>
      </c>
    </row>
    <row r="599" spans="1:13" s="52" customFormat="1" ht="18" customHeight="1">
      <c r="A599" s="21" t="s">
        <v>379</v>
      </c>
      <c r="B599" s="69"/>
      <c r="C599" s="44">
        <f>C601+C600</f>
        <v>630672</v>
      </c>
      <c r="D599" s="44">
        <f>D601+D600</f>
        <v>0</v>
      </c>
      <c r="E599" s="44">
        <f>C599+D599</f>
        <v>630672</v>
      </c>
      <c r="F599" s="44">
        <f>F601+F600</f>
        <v>348881.88999999996</v>
      </c>
      <c r="G599" s="44">
        <f>G601+G600</f>
        <v>0</v>
      </c>
      <c r="H599" s="44">
        <f t="shared" si="198"/>
        <v>348881.88999999996</v>
      </c>
      <c r="I599" s="44">
        <f>I601+I600</f>
        <v>17969.870000000003</v>
      </c>
      <c r="J599" s="44">
        <f>J601+J600</f>
        <v>0</v>
      </c>
      <c r="K599" s="44">
        <f t="shared" si="199"/>
        <v>55.319070768957545</v>
      </c>
      <c r="L599" s="44"/>
      <c r="M599" s="44">
        <f t="shared" si="200"/>
        <v>55.319070768957545</v>
      </c>
    </row>
    <row r="600" spans="1:13" s="52" customFormat="1" ht="18" customHeight="1">
      <c r="A600" s="25" t="s">
        <v>380</v>
      </c>
      <c r="B600" s="69"/>
      <c r="C600" s="44">
        <f>SUM(C606:C609)</f>
        <v>607081</v>
      </c>
      <c r="D600" s="44">
        <f>SUM(D606:D609)</f>
        <v>0</v>
      </c>
      <c r="E600" s="44">
        <f>C600+D600</f>
        <v>607081</v>
      </c>
      <c r="F600" s="44">
        <f>SUM(F606:F609)</f>
        <v>346695.35</v>
      </c>
      <c r="G600" s="44">
        <f>SUM(G606:G609)</f>
        <v>0</v>
      </c>
      <c r="H600" s="44">
        <f t="shared" si="198"/>
        <v>346695.35</v>
      </c>
      <c r="I600" s="44">
        <f>SUM(I606:I609)</f>
        <v>17856.170000000002</v>
      </c>
      <c r="J600" s="44">
        <f>SUM(J606:J609)</f>
        <v>0</v>
      </c>
      <c r="K600" s="44">
        <f t="shared" si="199"/>
        <v>57.10858188610746</v>
      </c>
      <c r="L600" s="44"/>
      <c r="M600" s="44">
        <f t="shared" si="200"/>
        <v>57.10858188610746</v>
      </c>
    </row>
    <row r="601" spans="1:13" s="31" customFormat="1" ht="18" customHeight="1">
      <c r="A601" s="25" t="s">
        <v>381</v>
      </c>
      <c r="B601" s="45"/>
      <c r="C601" s="39">
        <f>SUM(C610:C613)</f>
        <v>23591</v>
      </c>
      <c r="D601" s="39">
        <f>SUM(D610:D613)</f>
        <v>0</v>
      </c>
      <c r="E601" s="39">
        <f>SUM(C601:D601)</f>
        <v>23591</v>
      </c>
      <c r="F601" s="39">
        <f>SUM(F610:F613)</f>
        <v>2186.54</v>
      </c>
      <c r="G601" s="39">
        <f>SUM(G610:G613)</f>
        <v>0</v>
      </c>
      <c r="H601" s="39">
        <f t="shared" si="198"/>
        <v>2186.54</v>
      </c>
      <c r="I601" s="39">
        <f>SUM(I610:I613)</f>
        <v>113.7</v>
      </c>
      <c r="J601" s="39">
        <f>SUM(J610:J613)</f>
        <v>0</v>
      </c>
      <c r="K601" s="39">
        <f t="shared" si="199"/>
        <v>9.268534610656607</v>
      </c>
      <c r="L601" s="44"/>
      <c r="M601" s="30">
        <f t="shared" si="200"/>
        <v>9.268534610656607</v>
      </c>
    </row>
    <row r="602" spans="1:13" s="31" customFormat="1" ht="18" customHeight="1">
      <c r="A602" s="21" t="s">
        <v>396</v>
      </c>
      <c r="B602" s="29"/>
      <c r="C602" s="30">
        <f>C604</f>
        <v>87528</v>
      </c>
      <c r="D602" s="30">
        <f>D604</f>
        <v>0</v>
      </c>
      <c r="E602" s="30">
        <f>SUM(C602:D602)</f>
        <v>87528</v>
      </c>
      <c r="F602" s="30">
        <f>F604</f>
        <v>31827.6</v>
      </c>
      <c r="G602" s="30">
        <f>G604</f>
        <v>0</v>
      </c>
      <c r="H602" s="30">
        <f t="shared" si="198"/>
        <v>31827.6</v>
      </c>
      <c r="I602" s="30">
        <f>I604</f>
        <v>0</v>
      </c>
      <c r="J602" s="30">
        <f>J604</f>
        <v>0</v>
      </c>
      <c r="K602" s="30">
        <f t="shared" si="199"/>
        <v>36.36276391554703</v>
      </c>
      <c r="L602" s="44"/>
      <c r="M602" s="30">
        <f t="shared" si="200"/>
        <v>36.36276391554703</v>
      </c>
    </row>
    <row r="603" spans="1:13" s="31" customFormat="1" ht="18" customHeight="1">
      <c r="A603" s="25" t="s">
        <v>383</v>
      </c>
      <c r="B603" s="29"/>
      <c r="C603" s="30">
        <f>C605</f>
        <v>871</v>
      </c>
      <c r="D603" s="30">
        <f>D605</f>
        <v>0</v>
      </c>
      <c r="E603" s="30">
        <f>SUM(C603:D603)</f>
        <v>871</v>
      </c>
      <c r="F603" s="30">
        <f>F605</f>
        <v>70.44</v>
      </c>
      <c r="G603" s="30">
        <f>G605</f>
        <v>0</v>
      </c>
      <c r="H603" s="30">
        <f t="shared" si="198"/>
        <v>70.44</v>
      </c>
      <c r="I603" s="30">
        <f>I605</f>
        <v>0</v>
      </c>
      <c r="J603" s="30">
        <f>J605</f>
        <v>0</v>
      </c>
      <c r="K603" s="30">
        <f t="shared" si="199"/>
        <v>8.087256027554535</v>
      </c>
      <c r="L603" s="44"/>
      <c r="M603" s="30">
        <f t="shared" si="200"/>
        <v>8.087256027554535</v>
      </c>
    </row>
    <row r="604" spans="1:13" s="31" customFormat="1" ht="18" customHeight="1">
      <c r="A604" s="53" t="s">
        <v>117</v>
      </c>
      <c r="B604" s="48" t="s">
        <v>118</v>
      </c>
      <c r="C604" s="44">
        <v>87528</v>
      </c>
      <c r="D604" s="44"/>
      <c r="E604" s="44">
        <f>SUM(C604:D604)</f>
        <v>87528</v>
      </c>
      <c r="F604" s="44">
        <v>31827.6</v>
      </c>
      <c r="G604" s="44"/>
      <c r="H604" s="44">
        <f t="shared" si="198"/>
        <v>31827.6</v>
      </c>
      <c r="I604" s="30"/>
      <c r="J604" s="30"/>
      <c r="K604" s="30">
        <f t="shared" si="199"/>
        <v>36.36276391554703</v>
      </c>
      <c r="L604" s="44"/>
      <c r="M604" s="30">
        <f t="shared" si="200"/>
        <v>36.36276391554703</v>
      </c>
    </row>
    <row r="605" spans="1:13" s="31" customFormat="1" ht="18" customHeight="1">
      <c r="A605" s="53" t="s">
        <v>297</v>
      </c>
      <c r="B605" s="48" t="s">
        <v>46</v>
      </c>
      <c r="C605" s="44">
        <v>871</v>
      </c>
      <c r="D605" s="44"/>
      <c r="E605" s="44">
        <f>SUM(C605:D605)</f>
        <v>871</v>
      </c>
      <c r="F605" s="44">
        <v>70.44</v>
      </c>
      <c r="G605" s="44"/>
      <c r="H605" s="44">
        <f t="shared" si="198"/>
        <v>70.44</v>
      </c>
      <c r="I605" s="30"/>
      <c r="J605" s="30"/>
      <c r="K605" s="30">
        <f t="shared" si="199"/>
        <v>8.087256027554535</v>
      </c>
      <c r="L605" s="44"/>
      <c r="M605" s="30">
        <f t="shared" si="200"/>
        <v>8.087256027554535</v>
      </c>
    </row>
    <row r="606" spans="1:13" ht="18" customHeight="1">
      <c r="A606" s="63" t="s">
        <v>33</v>
      </c>
      <c r="B606" s="48" t="s">
        <v>34</v>
      </c>
      <c r="C606" s="44">
        <v>480308</v>
      </c>
      <c r="D606" s="44"/>
      <c r="E606" s="44">
        <f aca="true" t="shared" si="201" ref="E606:E613">C606+D606</f>
        <v>480308</v>
      </c>
      <c r="F606" s="44">
        <v>257761.83</v>
      </c>
      <c r="G606" s="44"/>
      <c r="H606" s="44">
        <f aca="true" t="shared" si="202" ref="H606:H613">F606+G606</f>
        <v>257761.83</v>
      </c>
      <c r="I606" s="51">
        <v>12183.5</v>
      </c>
      <c r="J606" s="51"/>
      <c r="K606" s="51">
        <f t="shared" si="199"/>
        <v>53.66594560157232</v>
      </c>
      <c r="L606" s="51"/>
      <c r="M606" s="51">
        <f t="shared" si="200"/>
        <v>53.66594560157232</v>
      </c>
    </row>
    <row r="607" spans="1:13" ht="18" customHeight="1">
      <c r="A607" s="63" t="s">
        <v>35</v>
      </c>
      <c r="B607" s="48" t="s">
        <v>36</v>
      </c>
      <c r="C607" s="44">
        <v>37882</v>
      </c>
      <c r="D607" s="44"/>
      <c r="E607" s="44">
        <f t="shared" si="201"/>
        <v>37882</v>
      </c>
      <c r="F607" s="44">
        <v>37777.21</v>
      </c>
      <c r="G607" s="44"/>
      <c r="H607" s="44">
        <f t="shared" si="202"/>
        <v>37777.21</v>
      </c>
      <c r="I607" s="51"/>
      <c r="J607" s="51"/>
      <c r="K607" s="51">
        <f t="shared" si="199"/>
        <v>99.72337785755767</v>
      </c>
      <c r="L607" s="51"/>
      <c r="M607" s="51">
        <f t="shared" si="200"/>
        <v>99.72337785755767</v>
      </c>
    </row>
    <row r="608" spans="1:13" ht="18" customHeight="1">
      <c r="A608" s="53" t="s">
        <v>22</v>
      </c>
      <c r="B608" s="48" t="s">
        <v>23</v>
      </c>
      <c r="C608" s="44">
        <v>76178</v>
      </c>
      <c r="D608" s="44"/>
      <c r="E608" s="44">
        <f t="shared" si="201"/>
        <v>76178</v>
      </c>
      <c r="F608" s="44">
        <v>44493.69</v>
      </c>
      <c r="G608" s="44"/>
      <c r="H608" s="44">
        <f t="shared" si="202"/>
        <v>44493.69</v>
      </c>
      <c r="I608" s="51">
        <v>4085.52</v>
      </c>
      <c r="J608" s="51"/>
      <c r="K608" s="51">
        <f t="shared" si="199"/>
        <v>58.407532358423694</v>
      </c>
      <c r="L608" s="51"/>
      <c r="M608" s="51">
        <f t="shared" si="200"/>
        <v>58.407532358423694</v>
      </c>
    </row>
    <row r="609" spans="1:13" ht="18" customHeight="1">
      <c r="A609" s="63" t="s">
        <v>24</v>
      </c>
      <c r="B609" s="48" t="s">
        <v>25</v>
      </c>
      <c r="C609" s="44">
        <v>12713</v>
      </c>
      <c r="D609" s="44"/>
      <c r="E609" s="44">
        <f t="shared" si="201"/>
        <v>12713</v>
      </c>
      <c r="F609" s="44">
        <v>6662.62</v>
      </c>
      <c r="G609" s="44"/>
      <c r="H609" s="44">
        <f t="shared" si="202"/>
        <v>6662.62</v>
      </c>
      <c r="I609" s="51">
        <v>1587.15</v>
      </c>
      <c r="J609" s="51"/>
      <c r="K609" s="51">
        <f t="shared" si="199"/>
        <v>52.40792889168567</v>
      </c>
      <c r="L609" s="51"/>
      <c r="M609" s="51">
        <f t="shared" si="200"/>
        <v>52.40792889168567</v>
      </c>
    </row>
    <row r="610" spans="1:13" ht="18" customHeight="1">
      <c r="A610" s="53" t="s">
        <v>37</v>
      </c>
      <c r="B610" s="48" t="s">
        <v>38</v>
      </c>
      <c r="C610" s="44">
        <v>15300</v>
      </c>
      <c r="D610" s="44"/>
      <c r="E610" s="44">
        <f t="shared" si="201"/>
        <v>15300</v>
      </c>
      <c r="F610" s="44"/>
      <c r="G610" s="44"/>
      <c r="H610" s="44">
        <f t="shared" si="202"/>
        <v>0</v>
      </c>
      <c r="I610" s="51"/>
      <c r="J610" s="51"/>
      <c r="K610" s="51">
        <f t="shared" si="199"/>
        <v>0</v>
      </c>
      <c r="L610" s="51"/>
      <c r="M610" s="51">
        <f t="shared" si="200"/>
        <v>0</v>
      </c>
    </row>
    <row r="611" spans="1:13" ht="18" customHeight="1">
      <c r="A611" s="63" t="s">
        <v>47</v>
      </c>
      <c r="B611" s="48" t="s">
        <v>48</v>
      </c>
      <c r="C611" s="44">
        <v>6000</v>
      </c>
      <c r="D611" s="44"/>
      <c r="E611" s="44">
        <f t="shared" si="201"/>
        <v>6000</v>
      </c>
      <c r="F611" s="44">
        <v>1401.44</v>
      </c>
      <c r="G611" s="44"/>
      <c r="H611" s="44">
        <f t="shared" si="202"/>
        <v>1401.44</v>
      </c>
      <c r="I611" s="51">
        <v>113.7</v>
      </c>
      <c r="J611" s="51"/>
      <c r="K611" s="51">
        <f t="shared" si="199"/>
        <v>23.357333333333337</v>
      </c>
      <c r="L611" s="51"/>
      <c r="M611" s="51">
        <f t="shared" si="200"/>
        <v>23.357333333333337</v>
      </c>
    </row>
    <row r="612" spans="1:13" ht="18" customHeight="1">
      <c r="A612" s="53" t="s">
        <v>254</v>
      </c>
      <c r="B612" s="48" t="s">
        <v>211</v>
      </c>
      <c r="C612" s="44">
        <v>391</v>
      </c>
      <c r="D612" s="44"/>
      <c r="E612" s="44">
        <f t="shared" si="201"/>
        <v>391</v>
      </c>
      <c r="F612" s="44">
        <v>240</v>
      </c>
      <c r="G612" s="44"/>
      <c r="H612" s="44">
        <f t="shared" si="202"/>
        <v>240</v>
      </c>
      <c r="I612" s="51"/>
      <c r="J612" s="51"/>
      <c r="K612" s="51">
        <f t="shared" si="199"/>
        <v>61.38107416879796</v>
      </c>
      <c r="L612" s="51"/>
      <c r="M612" s="51">
        <f t="shared" si="200"/>
        <v>61.38107416879796</v>
      </c>
    </row>
    <row r="613" spans="1:13" ht="18" customHeight="1">
      <c r="A613" s="63" t="s">
        <v>28</v>
      </c>
      <c r="B613" s="48" t="s">
        <v>29</v>
      </c>
      <c r="C613" s="51">
        <v>1900</v>
      </c>
      <c r="D613" s="51"/>
      <c r="E613" s="51">
        <f t="shared" si="201"/>
        <v>1900</v>
      </c>
      <c r="F613" s="51">
        <v>545.1</v>
      </c>
      <c r="G613" s="51"/>
      <c r="H613" s="51">
        <f t="shared" si="202"/>
        <v>545.1</v>
      </c>
      <c r="I613" s="51"/>
      <c r="J613" s="51"/>
      <c r="K613" s="51">
        <f t="shared" si="199"/>
        <v>28.689473684210526</v>
      </c>
      <c r="L613" s="51"/>
      <c r="M613" s="51">
        <f t="shared" si="200"/>
        <v>28.689473684210526</v>
      </c>
    </row>
    <row r="614" spans="1:13" ht="18" customHeight="1">
      <c r="A614" s="63"/>
      <c r="B614" s="48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</row>
    <row r="615" spans="1:13" s="52" customFormat="1" ht="18" customHeight="1">
      <c r="A615" s="65" t="s">
        <v>121</v>
      </c>
      <c r="B615" s="62">
        <v>80104</v>
      </c>
      <c r="C615" s="42">
        <f>C616+C622</f>
        <v>14131559.05</v>
      </c>
      <c r="D615" s="42">
        <f>D616+D622</f>
        <v>0</v>
      </c>
      <c r="E615" s="42">
        <f>C615+D615</f>
        <v>14131559.05</v>
      </c>
      <c r="F615" s="42">
        <f>F616+F622</f>
        <v>7085422.3100000005</v>
      </c>
      <c r="G615" s="42">
        <f>G616+G622</f>
        <v>0</v>
      </c>
      <c r="H615" s="42">
        <f aca="true" t="shared" si="203" ref="H615:H625">SUM(F615:G615)</f>
        <v>7085422.3100000005</v>
      </c>
      <c r="I615" s="42">
        <f>I616+I622</f>
        <v>263247.84</v>
      </c>
      <c r="J615" s="42">
        <f>J616+J622</f>
        <v>0</v>
      </c>
      <c r="K615" s="42">
        <f aca="true" t="shared" si="204" ref="K615:K643">F615/C615*100</f>
        <v>50.1389994191759</v>
      </c>
      <c r="L615" s="42">
        <v>0</v>
      </c>
      <c r="M615" s="42">
        <f aca="true" t="shared" si="205" ref="M615:M643">H615/E615*100</f>
        <v>50.1389994191759</v>
      </c>
    </row>
    <row r="616" spans="1:13" s="52" customFormat="1" ht="18" customHeight="1">
      <c r="A616" s="20" t="s">
        <v>378</v>
      </c>
      <c r="B616" s="62"/>
      <c r="C616" s="42">
        <f>C617+C620+C621</f>
        <v>14113759.05</v>
      </c>
      <c r="D616" s="42">
        <f>D617+D620+D621</f>
        <v>0</v>
      </c>
      <c r="E616" s="42">
        <f aca="true" t="shared" si="206" ref="E616:E623">C616+D616</f>
        <v>14113759.05</v>
      </c>
      <c r="F616" s="42">
        <f>F617+F620+F621</f>
        <v>7085422.3100000005</v>
      </c>
      <c r="G616" s="42">
        <f>G617+G620+G621</f>
        <v>0</v>
      </c>
      <c r="H616" s="42">
        <f t="shared" si="203"/>
        <v>7085422.3100000005</v>
      </c>
      <c r="I616" s="42">
        <f>I617+I620+I621</f>
        <v>263247.84</v>
      </c>
      <c r="J616" s="42">
        <f>J617+J620+J621</f>
        <v>0</v>
      </c>
      <c r="K616" s="42">
        <f t="shared" si="204"/>
        <v>50.20223375571939</v>
      </c>
      <c r="L616" s="42"/>
      <c r="M616" s="42">
        <f t="shared" si="205"/>
        <v>50.20223375571939</v>
      </c>
    </row>
    <row r="617" spans="1:13" s="52" customFormat="1" ht="18" customHeight="1">
      <c r="A617" s="21" t="s">
        <v>379</v>
      </c>
      <c r="B617" s="69"/>
      <c r="C617" s="44">
        <f>C618+C619</f>
        <v>10611076.05</v>
      </c>
      <c r="D617" s="44">
        <f>D618+D619</f>
        <v>0</v>
      </c>
      <c r="E617" s="44">
        <f t="shared" si="206"/>
        <v>10611076.05</v>
      </c>
      <c r="F617" s="44">
        <f>F618+F619</f>
        <v>5507607.470000001</v>
      </c>
      <c r="G617" s="44">
        <f>G618+G619</f>
        <v>0</v>
      </c>
      <c r="H617" s="44">
        <f t="shared" si="203"/>
        <v>5507607.470000001</v>
      </c>
      <c r="I617" s="44">
        <f>I618+I619</f>
        <v>262839.46</v>
      </c>
      <c r="J617" s="44">
        <f>J618+J619</f>
        <v>0</v>
      </c>
      <c r="K617" s="44">
        <f t="shared" si="204"/>
        <v>51.90432566921429</v>
      </c>
      <c r="L617" s="44"/>
      <c r="M617" s="44">
        <f t="shared" si="205"/>
        <v>51.90432566921429</v>
      </c>
    </row>
    <row r="618" spans="1:13" s="52" customFormat="1" ht="18" customHeight="1">
      <c r="A618" s="25" t="s">
        <v>380</v>
      </c>
      <c r="B618" s="69"/>
      <c r="C618" s="44">
        <f>SUM(C627:C631)</f>
        <v>8661170</v>
      </c>
      <c r="D618" s="44">
        <f>SUM(D627:D631)</f>
        <v>0</v>
      </c>
      <c r="E618" s="44">
        <f t="shared" si="206"/>
        <v>8661170</v>
      </c>
      <c r="F618" s="44">
        <f>SUM(F627:F631)</f>
        <v>4490076.44</v>
      </c>
      <c r="G618" s="44">
        <f>SUM(G627:G631)</f>
        <v>0</v>
      </c>
      <c r="H618" s="44">
        <f t="shared" si="203"/>
        <v>4490076.44</v>
      </c>
      <c r="I618" s="44">
        <f>SUM(I627:I631)</f>
        <v>244797.64</v>
      </c>
      <c r="J618" s="44">
        <f>SUM(J627:J631)</f>
        <v>0</v>
      </c>
      <c r="K618" s="44">
        <f t="shared" si="204"/>
        <v>51.841453752783984</v>
      </c>
      <c r="L618" s="44"/>
      <c r="M618" s="44">
        <f t="shared" si="205"/>
        <v>51.841453752783984</v>
      </c>
    </row>
    <row r="619" spans="1:13" s="52" customFormat="1" ht="18" customHeight="1">
      <c r="A619" s="25" t="s">
        <v>381</v>
      </c>
      <c r="B619" s="69"/>
      <c r="C619" s="44">
        <f>SUM(C632:C643)</f>
        <v>1949906.05</v>
      </c>
      <c r="D619" s="44">
        <f>SUM(D632:D643)</f>
        <v>0</v>
      </c>
      <c r="E619" s="44">
        <f t="shared" si="206"/>
        <v>1949906.05</v>
      </c>
      <c r="F619" s="44">
        <f>SUM(F632:F643)</f>
        <v>1017531.03</v>
      </c>
      <c r="G619" s="44">
        <f>SUM(G632:G643)</f>
        <v>0</v>
      </c>
      <c r="H619" s="44">
        <f t="shared" si="203"/>
        <v>1017531.03</v>
      </c>
      <c r="I619" s="44">
        <f>SUM(I632:I643)</f>
        <v>18041.82</v>
      </c>
      <c r="J619" s="44">
        <f>SUM(J632:J643)</f>
        <v>0</v>
      </c>
      <c r="K619" s="44">
        <f t="shared" si="204"/>
        <v>52.18359264027105</v>
      </c>
      <c r="L619" s="44"/>
      <c r="M619" s="44">
        <f t="shared" si="205"/>
        <v>52.18359264027105</v>
      </c>
    </row>
    <row r="620" spans="1:13" s="52" customFormat="1" ht="18" customHeight="1">
      <c r="A620" s="21" t="s">
        <v>396</v>
      </c>
      <c r="B620" s="69"/>
      <c r="C620" s="44">
        <f>C624+C625</f>
        <v>3490471</v>
      </c>
      <c r="D620" s="44">
        <f>D624+D625</f>
        <v>0</v>
      </c>
      <c r="E620" s="44">
        <f t="shared" si="206"/>
        <v>3490471</v>
      </c>
      <c r="F620" s="44">
        <f>F624+F625</f>
        <v>1576122.6300000001</v>
      </c>
      <c r="G620" s="44">
        <f>G624+G625</f>
        <v>0</v>
      </c>
      <c r="H620" s="44">
        <f t="shared" si="203"/>
        <v>1576122.6300000001</v>
      </c>
      <c r="I620" s="44">
        <f>I624+I625</f>
        <v>0</v>
      </c>
      <c r="J620" s="44">
        <f>J624+J625</f>
        <v>0</v>
      </c>
      <c r="K620" s="44">
        <f t="shared" si="204"/>
        <v>45.15501289081044</v>
      </c>
      <c r="L620" s="44"/>
      <c r="M620" s="44">
        <f t="shared" si="205"/>
        <v>45.15501289081044</v>
      </c>
    </row>
    <row r="621" spans="1:13" s="52" customFormat="1" ht="18" customHeight="1">
      <c r="A621" s="25" t="s">
        <v>383</v>
      </c>
      <c r="B621" s="69"/>
      <c r="C621" s="44">
        <f>C626</f>
        <v>12212</v>
      </c>
      <c r="D621" s="44">
        <f>D626</f>
        <v>0</v>
      </c>
      <c r="E621" s="44">
        <f t="shared" si="206"/>
        <v>12212</v>
      </c>
      <c r="F621" s="44">
        <f>F626</f>
        <v>1692.21</v>
      </c>
      <c r="G621" s="44">
        <f>G626</f>
        <v>0</v>
      </c>
      <c r="H621" s="44">
        <f t="shared" si="203"/>
        <v>1692.21</v>
      </c>
      <c r="I621" s="44">
        <f>I626</f>
        <v>408.38</v>
      </c>
      <c r="J621" s="44">
        <f>J626</f>
        <v>0</v>
      </c>
      <c r="K621" s="44">
        <f t="shared" si="204"/>
        <v>13.856943989518506</v>
      </c>
      <c r="L621" s="44"/>
      <c r="M621" s="44">
        <f t="shared" si="205"/>
        <v>13.856943989518506</v>
      </c>
    </row>
    <row r="622" spans="1:13" s="52" customFormat="1" ht="18" customHeight="1">
      <c r="A622" s="61" t="s">
        <v>387</v>
      </c>
      <c r="B622" s="62"/>
      <c r="C622" s="42">
        <f>C623</f>
        <v>17800</v>
      </c>
      <c r="D622" s="42">
        <f>D623</f>
        <v>0</v>
      </c>
      <c r="E622" s="42">
        <f t="shared" si="206"/>
        <v>17800</v>
      </c>
      <c r="F622" s="42">
        <f>F623</f>
        <v>0</v>
      </c>
      <c r="G622" s="42">
        <f>G623</f>
        <v>0</v>
      </c>
      <c r="H622" s="42">
        <f t="shared" si="203"/>
        <v>0</v>
      </c>
      <c r="I622" s="42">
        <f>I623</f>
        <v>0</v>
      </c>
      <c r="J622" s="42">
        <f>J623</f>
        <v>0</v>
      </c>
      <c r="K622" s="42">
        <f t="shared" si="204"/>
        <v>0</v>
      </c>
      <c r="L622" s="55"/>
      <c r="M622" s="42">
        <f t="shared" si="205"/>
        <v>0</v>
      </c>
    </row>
    <row r="623" spans="1:13" s="52" customFormat="1" ht="18" customHeight="1">
      <c r="A623" s="28" t="s">
        <v>388</v>
      </c>
      <c r="B623" s="69"/>
      <c r="C623" s="44">
        <f>C644</f>
        <v>17800</v>
      </c>
      <c r="D623" s="44">
        <f>D644</f>
        <v>0</v>
      </c>
      <c r="E623" s="44">
        <f t="shared" si="206"/>
        <v>17800</v>
      </c>
      <c r="F623" s="44">
        <f>F644</f>
        <v>0</v>
      </c>
      <c r="G623" s="44">
        <f>G644</f>
        <v>0</v>
      </c>
      <c r="H623" s="44">
        <f t="shared" si="203"/>
        <v>0</v>
      </c>
      <c r="I623" s="44">
        <f>I644</f>
        <v>0</v>
      </c>
      <c r="J623" s="44">
        <f>J644</f>
        <v>0</v>
      </c>
      <c r="K623" s="44">
        <f t="shared" si="204"/>
        <v>0</v>
      </c>
      <c r="L623" s="44"/>
      <c r="M623" s="44">
        <f t="shared" si="205"/>
        <v>0</v>
      </c>
    </row>
    <row r="624" spans="1:13" s="31" customFormat="1" ht="18" customHeight="1">
      <c r="A624" s="36" t="s">
        <v>348</v>
      </c>
      <c r="B624" s="48" t="s">
        <v>347</v>
      </c>
      <c r="C624" s="30">
        <v>34000</v>
      </c>
      <c r="D624" s="30"/>
      <c r="E624" s="51">
        <f>D624+C624</f>
        <v>34000</v>
      </c>
      <c r="F624" s="30">
        <v>10760.08</v>
      </c>
      <c r="G624" s="30"/>
      <c r="H624" s="44">
        <f t="shared" si="203"/>
        <v>10760.08</v>
      </c>
      <c r="I624" s="30"/>
      <c r="J624" s="30"/>
      <c r="K624" s="30">
        <f t="shared" si="204"/>
        <v>31.647294117647057</v>
      </c>
      <c r="L624" s="44"/>
      <c r="M624" s="30">
        <f t="shared" si="205"/>
        <v>31.647294117647057</v>
      </c>
    </row>
    <row r="625" spans="1:13" ht="18" customHeight="1">
      <c r="A625" s="53" t="s">
        <v>117</v>
      </c>
      <c r="B625" s="48" t="s">
        <v>118</v>
      </c>
      <c r="C625" s="30">
        <v>3456471</v>
      </c>
      <c r="D625" s="51"/>
      <c r="E625" s="51">
        <f>C625+D625</f>
        <v>3456471</v>
      </c>
      <c r="F625" s="51">
        <v>1565362.55</v>
      </c>
      <c r="G625" s="51"/>
      <c r="H625" s="51">
        <f t="shared" si="203"/>
        <v>1565362.55</v>
      </c>
      <c r="I625" s="51"/>
      <c r="J625" s="51"/>
      <c r="K625" s="51">
        <f t="shared" si="204"/>
        <v>45.28788321961908</v>
      </c>
      <c r="L625" s="44"/>
      <c r="M625" s="51">
        <f t="shared" si="205"/>
        <v>45.28788321961908</v>
      </c>
    </row>
    <row r="626" spans="1:13" ht="18" customHeight="1">
      <c r="A626" s="53" t="s">
        <v>297</v>
      </c>
      <c r="B626" s="48" t="s">
        <v>46</v>
      </c>
      <c r="C626" s="51">
        <v>12212</v>
      </c>
      <c r="D626" s="51"/>
      <c r="E626" s="51">
        <f aca="true" t="shared" si="207" ref="E626:E644">C626+D626</f>
        <v>12212</v>
      </c>
      <c r="F626" s="51">
        <v>1692.21</v>
      </c>
      <c r="G626" s="51"/>
      <c r="H626" s="51">
        <f>F626+G626</f>
        <v>1692.21</v>
      </c>
      <c r="I626" s="51">
        <v>408.38</v>
      </c>
      <c r="J626" s="51"/>
      <c r="K626" s="51">
        <f t="shared" si="204"/>
        <v>13.856943989518506</v>
      </c>
      <c r="L626" s="44"/>
      <c r="M626" s="51">
        <f t="shared" si="205"/>
        <v>13.856943989518506</v>
      </c>
    </row>
    <row r="627" spans="1:13" ht="18" customHeight="1">
      <c r="A627" s="63" t="s">
        <v>33</v>
      </c>
      <c r="B627" s="48" t="s">
        <v>34</v>
      </c>
      <c r="C627" s="51">
        <v>6915322</v>
      </c>
      <c r="D627" s="51"/>
      <c r="E627" s="51">
        <f t="shared" si="207"/>
        <v>6915322</v>
      </c>
      <c r="F627" s="51">
        <v>3329655.84</v>
      </c>
      <c r="G627" s="51"/>
      <c r="H627" s="51">
        <f aca="true" t="shared" si="208" ref="H627:H644">F627+G627</f>
        <v>3329655.84</v>
      </c>
      <c r="I627" s="51">
        <v>154673.73</v>
      </c>
      <c r="J627" s="51"/>
      <c r="K627" s="51">
        <f t="shared" si="204"/>
        <v>48.148963128542675</v>
      </c>
      <c r="L627" s="44"/>
      <c r="M627" s="51">
        <f t="shared" si="205"/>
        <v>48.148963128542675</v>
      </c>
    </row>
    <row r="628" spans="1:13" ht="18" customHeight="1">
      <c r="A628" s="63" t="s">
        <v>35</v>
      </c>
      <c r="B628" s="48" t="s">
        <v>36</v>
      </c>
      <c r="C628" s="51">
        <v>513299</v>
      </c>
      <c r="D628" s="51"/>
      <c r="E628" s="51">
        <f t="shared" si="207"/>
        <v>513299</v>
      </c>
      <c r="F628" s="51">
        <v>513286.21</v>
      </c>
      <c r="G628" s="51"/>
      <c r="H628" s="51">
        <f t="shared" si="208"/>
        <v>513286.21</v>
      </c>
      <c r="I628" s="51"/>
      <c r="J628" s="51"/>
      <c r="K628" s="51">
        <f t="shared" si="204"/>
        <v>99.9975082749041</v>
      </c>
      <c r="L628" s="44"/>
      <c r="M628" s="51">
        <f t="shared" si="205"/>
        <v>99.9975082749041</v>
      </c>
    </row>
    <row r="629" spans="1:13" ht="18" customHeight="1">
      <c r="A629" s="53" t="s">
        <v>22</v>
      </c>
      <c r="B629" s="48" t="s">
        <v>23</v>
      </c>
      <c r="C629" s="51">
        <v>1058641</v>
      </c>
      <c r="D629" s="51"/>
      <c r="E629" s="51">
        <f t="shared" si="207"/>
        <v>1058641</v>
      </c>
      <c r="F629" s="51">
        <v>559713.11</v>
      </c>
      <c r="G629" s="51"/>
      <c r="H629" s="51">
        <f t="shared" si="208"/>
        <v>559713.11</v>
      </c>
      <c r="I629" s="51">
        <v>77629.75</v>
      </c>
      <c r="J629" s="51"/>
      <c r="K629" s="51">
        <f t="shared" si="204"/>
        <v>52.870908079320564</v>
      </c>
      <c r="L629" s="44"/>
      <c r="M629" s="51">
        <f t="shared" si="205"/>
        <v>52.870908079320564</v>
      </c>
    </row>
    <row r="630" spans="1:13" ht="18" customHeight="1">
      <c r="A630" s="63" t="s">
        <v>24</v>
      </c>
      <c r="B630" s="48" t="s">
        <v>25</v>
      </c>
      <c r="C630" s="51">
        <v>172368</v>
      </c>
      <c r="D630" s="51"/>
      <c r="E630" s="51">
        <f t="shared" si="207"/>
        <v>172368</v>
      </c>
      <c r="F630" s="51">
        <v>87421.28</v>
      </c>
      <c r="G630" s="51"/>
      <c r="H630" s="51">
        <f t="shared" si="208"/>
        <v>87421.28</v>
      </c>
      <c r="I630" s="51">
        <v>12494.16</v>
      </c>
      <c r="J630" s="51"/>
      <c r="K630" s="51">
        <f t="shared" si="204"/>
        <v>50.717813051146386</v>
      </c>
      <c r="L630" s="44"/>
      <c r="M630" s="51">
        <f t="shared" si="205"/>
        <v>50.717813051146386</v>
      </c>
    </row>
    <row r="631" spans="1:13" ht="18" customHeight="1">
      <c r="A631" s="53" t="s">
        <v>26</v>
      </c>
      <c r="B631" s="48" t="s">
        <v>27</v>
      </c>
      <c r="C631" s="51">
        <v>1540</v>
      </c>
      <c r="D631" s="51"/>
      <c r="E631" s="51">
        <f t="shared" si="207"/>
        <v>1540</v>
      </c>
      <c r="F631" s="51">
        <v>0</v>
      </c>
      <c r="G631" s="51"/>
      <c r="H631" s="51">
        <f>F631+G631</f>
        <v>0</v>
      </c>
      <c r="I631" s="51"/>
      <c r="J631" s="51"/>
      <c r="K631" s="51">
        <f t="shared" si="204"/>
        <v>0</v>
      </c>
      <c r="L631" s="44"/>
      <c r="M631" s="51">
        <f t="shared" si="205"/>
        <v>0</v>
      </c>
    </row>
    <row r="632" spans="1:13" ht="18" customHeight="1">
      <c r="A632" s="53" t="s">
        <v>37</v>
      </c>
      <c r="B632" s="48" t="s">
        <v>38</v>
      </c>
      <c r="C632" s="51">
        <v>275724</v>
      </c>
      <c r="D632" s="51"/>
      <c r="E632" s="51">
        <f t="shared" si="207"/>
        <v>275724</v>
      </c>
      <c r="F632" s="51">
        <v>100656.78</v>
      </c>
      <c r="G632" s="51"/>
      <c r="H632" s="51">
        <f t="shared" si="208"/>
        <v>100656.78</v>
      </c>
      <c r="I632" s="51">
        <v>3584.35</v>
      </c>
      <c r="J632" s="51"/>
      <c r="K632" s="51">
        <f t="shared" si="204"/>
        <v>36.50635418026722</v>
      </c>
      <c r="L632" s="44"/>
      <c r="M632" s="51">
        <f t="shared" si="205"/>
        <v>36.50635418026722</v>
      </c>
    </row>
    <row r="633" spans="1:13" ht="18" customHeight="1">
      <c r="A633" s="63" t="s">
        <v>283</v>
      </c>
      <c r="B633" s="48" t="s">
        <v>119</v>
      </c>
      <c r="C633" s="51">
        <v>14680</v>
      </c>
      <c r="D633" s="51"/>
      <c r="E633" s="51">
        <f t="shared" si="207"/>
        <v>14680</v>
      </c>
      <c r="F633" s="51">
        <v>5586.32</v>
      </c>
      <c r="G633" s="51"/>
      <c r="H633" s="51">
        <f t="shared" si="208"/>
        <v>5586.32</v>
      </c>
      <c r="I633" s="51"/>
      <c r="J633" s="51"/>
      <c r="K633" s="51">
        <f t="shared" si="204"/>
        <v>38.05395095367847</v>
      </c>
      <c r="L633" s="44"/>
      <c r="M633" s="51">
        <f t="shared" si="205"/>
        <v>38.05395095367847</v>
      </c>
    </row>
    <row r="634" spans="1:13" ht="18" customHeight="1">
      <c r="A634" s="63" t="s">
        <v>47</v>
      </c>
      <c r="B634" s="48" t="s">
        <v>48</v>
      </c>
      <c r="C634" s="51">
        <v>355661</v>
      </c>
      <c r="D634" s="51"/>
      <c r="E634" s="51">
        <f t="shared" si="207"/>
        <v>355661</v>
      </c>
      <c r="F634" s="51">
        <v>190486.28</v>
      </c>
      <c r="G634" s="51"/>
      <c r="H634" s="51">
        <f t="shared" si="208"/>
        <v>190486.28</v>
      </c>
      <c r="I634" s="51">
        <v>8366.96</v>
      </c>
      <c r="J634" s="51"/>
      <c r="K634" s="51">
        <f t="shared" si="204"/>
        <v>53.55838284208839</v>
      </c>
      <c r="L634" s="44"/>
      <c r="M634" s="51">
        <f t="shared" si="205"/>
        <v>53.55838284208839</v>
      </c>
    </row>
    <row r="635" spans="1:13" ht="18" customHeight="1">
      <c r="A635" s="53" t="s">
        <v>39</v>
      </c>
      <c r="B635" s="48" t="s">
        <v>40</v>
      </c>
      <c r="C635" s="51">
        <v>310801</v>
      </c>
      <c r="D635" s="51"/>
      <c r="E635" s="51">
        <f t="shared" si="207"/>
        <v>310801</v>
      </c>
      <c r="F635" s="51">
        <v>4136.49</v>
      </c>
      <c r="G635" s="51"/>
      <c r="H635" s="51">
        <f t="shared" si="208"/>
        <v>4136.49</v>
      </c>
      <c r="I635" s="51">
        <v>4999.95</v>
      </c>
      <c r="J635" s="51"/>
      <c r="K635" s="51">
        <f t="shared" si="204"/>
        <v>1.330912706201074</v>
      </c>
      <c r="L635" s="44"/>
      <c r="M635" s="51">
        <f t="shared" si="205"/>
        <v>1.330912706201074</v>
      </c>
    </row>
    <row r="636" spans="1:13" ht="18" customHeight="1">
      <c r="A636" s="53" t="s">
        <v>254</v>
      </c>
      <c r="B636" s="48" t="s">
        <v>211</v>
      </c>
      <c r="C636" s="51">
        <v>7805</v>
      </c>
      <c r="D636" s="51"/>
      <c r="E636" s="51">
        <f t="shared" si="207"/>
        <v>7805</v>
      </c>
      <c r="F636" s="51">
        <v>2270</v>
      </c>
      <c r="G636" s="51"/>
      <c r="H636" s="51">
        <f t="shared" si="208"/>
        <v>2270</v>
      </c>
      <c r="I636" s="51"/>
      <c r="J636" s="51"/>
      <c r="K636" s="51">
        <f t="shared" si="204"/>
        <v>29.083920563741188</v>
      </c>
      <c r="L636" s="44"/>
      <c r="M636" s="51">
        <f t="shared" si="205"/>
        <v>29.083920563741188</v>
      </c>
    </row>
    <row r="637" spans="1:13" ht="18" customHeight="1">
      <c r="A637" s="63" t="s">
        <v>28</v>
      </c>
      <c r="B637" s="48" t="s">
        <v>29</v>
      </c>
      <c r="C637" s="51">
        <v>270509.05</v>
      </c>
      <c r="D637" s="51"/>
      <c r="E637" s="51">
        <f t="shared" si="207"/>
        <v>270509.05</v>
      </c>
      <c r="F637" s="51">
        <v>179370.35</v>
      </c>
      <c r="G637" s="51"/>
      <c r="H637" s="51">
        <f t="shared" si="208"/>
        <v>179370.35</v>
      </c>
      <c r="I637" s="51">
        <v>867.68</v>
      </c>
      <c r="J637" s="51"/>
      <c r="K637" s="51">
        <f t="shared" si="204"/>
        <v>66.30844698171836</v>
      </c>
      <c r="L637" s="44"/>
      <c r="M637" s="51">
        <f t="shared" si="205"/>
        <v>66.30844698171836</v>
      </c>
    </row>
    <row r="638" spans="1:13" ht="18" customHeight="1">
      <c r="A638" s="63" t="s">
        <v>73</v>
      </c>
      <c r="B638" s="48" t="s">
        <v>74</v>
      </c>
      <c r="C638" s="51">
        <v>12040</v>
      </c>
      <c r="D638" s="51"/>
      <c r="E638" s="51">
        <f t="shared" si="207"/>
        <v>12040</v>
      </c>
      <c r="F638" s="51">
        <v>4740.84</v>
      </c>
      <c r="G638" s="51"/>
      <c r="H638" s="51">
        <f t="shared" si="208"/>
        <v>4740.84</v>
      </c>
      <c r="I638" s="51"/>
      <c r="J638" s="51"/>
      <c r="K638" s="51">
        <f t="shared" si="204"/>
        <v>39.37574750830565</v>
      </c>
      <c r="L638" s="44"/>
      <c r="M638" s="51">
        <f t="shared" si="205"/>
        <v>39.37574750830565</v>
      </c>
    </row>
    <row r="639" spans="1:13" ht="20.25" customHeight="1">
      <c r="A639" s="56" t="s">
        <v>281</v>
      </c>
      <c r="B639" s="48" t="s">
        <v>262</v>
      </c>
      <c r="C639" s="51">
        <v>28806</v>
      </c>
      <c r="D639" s="51"/>
      <c r="E639" s="51">
        <f t="shared" si="207"/>
        <v>28806</v>
      </c>
      <c r="F639" s="51">
        <v>11984.97</v>
      </c>
      <c r="G639" s="51"/>
      <c r="H639" s="51">
        <f t="shared" si="208"/>
        <v>11984.97</v>
      </c>
      <c r="I639" s="51">
        <v>222.88</v>
      </c>
      <c r="J639" s="51"/>
      <c r="K639" s="51">
        <f t="shared" si="204"/>
        <v>41.60581128931472</v>
      </c>
      <c r="L639" s="44"/>
      <c r="M639" s="51">
        <f t="shared" si="205"/>
        <v>41.60581128931472</v>
      </c>
    </row>
    <row r="640" spans="1:13" ht="18" customHeight="1">
      <c r="A640" s="63" t="s">
        <v>75</v>
      </c>
      <c r="B640" s="48" t="s">
        <v>76</v>
      </c>
      <c r="C640" s="51">
        <v>200</v>
      </c>
      <c r="D640" s="51"/>
      <c r="E640" s="51">
        <f t="shared" si="207"/>
        <v>200</v>
      </c>
      <c r="F640" s="51">
        <v>61</v>
      </c>
      <c r="G640" s="51"/>
      <c r="H640" s="51">
        <f t="shared" si="208"/>
        <v>61</v>
      </c>
      <c r="I640" s="51"/>
      <c r="J640" s="51"/>
      <c r="K640" s="51">
        <f t="shared" si="204"/>
        <v>30.5</v>
      </c>
      <c r="L640" s="44"/>
      <c r="M640" s="51">
        <f t="shared" si="205"/>
        <v>30.5</v>
      </c>
    </row>
    <row r="641" spans="1:13" ht="18" customHeight="1">
      <c r="A641" s="63" t="s">
        <v>41</v>
      </c>
      <c r="B641" s="48" t="s">
        <v>42</v>
      </c>
      <c r="C641" s="51">
        <v>662055</v>
      </c>
      <c r="D641" s="51"/>
      <c r="E641" s="51">
        <f t="shared" si="207"/>
        <v>662055</v>
      </c>
      <c r="F641" s="51">
        <v>509284</v>
      </c>
      <c r="G641" s="51"/>
      <c r="H641" s="51">
        <f t="shared" si="208"/>
        <v>509284</v>
      </c>
      <c r="I641" s="51"/>
      <c r="J641" s="51"/>
      <c r="K641" s="51">
        <f t="shared" si="204"/>
        <v>76.92472679762255</v>
      </c>
      <c r="L641" s="44"/>
      <c r="M641" s="51">
        <f t="shared" si="205"/>
        <v>76.92472679762255</v>
      </c>
    </row>
    <row r="642" spans="1:13" ht="18" customHeight="1">
      <c r="A642" s="63" t="s">
        <v>49</v>
      </c>
      <c r="B642" s="48" t="s">
        <v>50</v>
      </c>
      <c r="C642" s="51">
        <v>2990</v>
      </c>
      <c r="D642" s="51"/>
      <c r="E642" s="51">
        <f t="shared" si="207"/>
        <v>2990</v>
      </c>
      <c r="F642" s="51">
        <v>2904</v>
      </c>
      <c r="G642" s="51"/>
      <c r="H642" s="51">
        <f t="shared" si="208"/>
        <v>2904</v>
      </c>
      <c r="I642" s="51"/>
      <c r="J642" s="51"/>
      <c r="K642" s="51">
        <f t="shared" si="204"/>
        <v>97.12374581939798</v>
      </c>
      <c r="L642" s="44"/>
      <c r="M642" s="51">
        <f t="shared" si="205"/>
        <v>97.12374581939798</v>
      </c>
    </row>
    <row r="643" spans="1:13" ht="18" customHeight="1">
      <c r="A643" s="64" t="s">
        <v>285</v>
      </c>
      <c r="B643" s="48" t="s">
        <v>266</v>
      </c>
      <c r="C643" s="51">
        <v>8635</v>
      </c>
      <c r="D643" s="51"/>
      <c r="E643" s="51">
        <f t="shared" si="207"/>
        <v>8635</v>
      </c>
      <c r="F643" s="51">
        <v>6050</v>
      </c>
      <c r="G643" s="51"/>
      <c r="H643" s="51">
        <f t="shared" si="208"/>
        <v>6050</v>
      </c>
      <c r="I643" s="51"/>
      <c r="J643" s="51"/>
      <c r="K643" s="51">
        <f t="shared" si="204"/>
        <v>70.06369426751591</v>
      </c>
      <c r="L643" s="44"/>
      <c r="M643" s="51">
        <f t="shared" si="205"/>
        <v>70.06369426751591</v>
      </c>
    </row>
    <row r="644" spans="1:13" ht="18" customHeight="1">
      <c r="A644" s="63" t="s">
        <v>57</v>
      </c>
      <c r="B644" s="48" t="s">
        <v>58</v>
      </c>
      <c r="C644" s="51">
        <v>17800</v>
      </c>
      <c r="D644" s="51"/>
      <c r="E644" s="51">
        <f t="shared" si="207"/>
        <v>17800</v>
      </c>
      <c r="F644" s="51"/>
      <c r="G644" s="51"/>
      <c r="H644" s="51">
        <f t="shared" si="208"/>
        <v>0</v>
      </c>
      <c r="I644" s="51"/>
      <c r="J644" s="51"/>
      <c r="K644" s="51">
        <f>F644/C644*100</f>
        <v>0</v>
      </c>
      <c r="L644" s="44"/>
      <c r="M644" s="51">
        <f>H644/E644*100</f>
        <v>0</v>
      </c>
    </row>
    <row r="645" spans="1:13" ht="18" customHeight="1">
      <c r="A645" s="63"/>
      <c r="B645" s="48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</row>
    <row r="646" spans="1:13" s="52" customFormat="1" ht="18" customHeight="1">
      <c r="A646" s="41" t="s">
        <v>453</v>
      </c>
      <c r="B646" s="62">
        <v>80105</v>
      </c>
      <c r="C646" s="42">
        <f aca="true" t="shared" si="209" ref="C646:D648">C647</f>
        <v>488954</v>
      </c>
      <c r="D646" s="42">
        <f t="shared" si="209"/>
        <v>0</v>
      </c>
      <c r="E646" s="42">
        <f>C646+D646</f>
        <v>488954</v>
      </c>
      <c r="F646" s="42">
        <f aca="true" t="shared" si="210" ref="F646:G648">F647</f>
        <v>186773.59</v>
      </c>
      <c r="G646" s="42">
        <f t="shared" si="210"/>
        <v>0</v>
      </c>
      <c r="H646" s="42">
        <f>F646+G646</f>
        <v>186773.59</v>
      </c>
      <c r="I646" s="42">
        <f aca="true" t="shared" si="211" ref="I646:J648">I647</f>
        <v>0</v>
      </c>
      <c r="J646" s="42">
        <f t="shared" si="211"/>
        <v>0</v>
      </c>
      <c r="K646" s="42">
        <f>F646/C646*100</f>
        <v>38.198601504436</v>
      </c>
      <c r="L646" s="42">
        <v>0</v>
      </c>
      <c r="M646" s="42">
        <f>H646/E646*100</f>
        <v>38.198601504436</v>
      </c>
    </row>
    <row r="647" spans="1:13" s="52" customFormat="1" ht="18" customHeight="1">
      <c r="A647" s="20" t="s">
        <v>378</v>
      </c>
      <c r="B647" s="62"/>
      <c r="C647" s="42">
        <f t="shared" si="209"/>
        <v>488954</v>
      </c>
      <c r="D647" s="42">
        <f t="shared" si="209"/>
        <v>0</v>
      </c>
      <c r="E647" s="42">
        <f>E648</f>
        <v>488954</v>
      </c>
      <c r="F647" s="42">
        <f t="shared" si="210"/>
        <v>186773.59</v>
      </c>
      <c r="G647" s="42">
        <f t="shared" si="210"/>
        <v>0</v>
      </c>
      <c r="H647" s="42">
        <f>SUM(F647:G647)</f>
        <v>186773.59</v>
      </c>
      <c r="I647" s="42">
        <f t="shared" si="211"/>
        <v>0</v>
      </c>
      <c r="J647" s="42">
        <f t="shared" si="211"/>
        <v>0</v>
      </c>
      <c r="K647" s="42">
        <f>F647/C647*100</f>
        <v>38.198601504436</v>
      </c>
      <c r="L647" s="42"/>
      <c r="M647" s="42">
        <f>H647/E647*100</f>
        <v>38.198601504436</v>
      </c>
    </row>
    <row r="648" spans="1:13" s="52" customFormat="1" ht="18" customHeight="1">
      <c r="A648" s="21" t="s">
        <v>396</v>
      </c>
      <c r="B648" s="69"/>
      <c r="C648" s="44">
        <f t="shared" si="209"/>
        <v>488954</v>
      </c>
      <c r="D648" s="44">
        <f t="shared" si="209"/>
        <v>0</v>
      </c>
      <c r="E648" s="44">
        <f>C648+D648</f>
        <v>488954</v>
      </c>
      <c r="F648" s="44">
        <f t="shared" si="210"/>
        <v>186773.59</v>
      </c>
      <c r="G648" s="44">
        <f t="shared" si="210"/>
        <v>0</v>
      </c>
      <c r="H648" s="44">
        <f>SUM(F648:G648)</f>
        <v>186773.59</v>
      </c>
      <c r="I648" s="44">
        <f t="shared" si="211"/>
        <v>0</v>
      </c>
      <c r="J648" s="44">
        <f t="shared" si="211"/>
        <v>0</v>
      </c>
      <c r="K648" s="44">
        <f>F648/C648*100</f>
        <v>38.198601504436</v>
      </c>
      <c r="L648" s="44"/>
      <c r="M648" s="44">
        <f>H648/E648*100</f>
        <v>38.198601504436</v>
      </c>
    </row>
    <row r="649" spans="1:13" ht="18" customHeight="1">
      <c r="A649" s="53" t="s">
        <v>117</v>
      </c>
      <c r="B649" s="48" t="s">
        <v>118</v>
      </c>
      <c r="C649" s="51">
        <v>488954</v>
      </c>
      <c r="D649" s="51"/>
      <c r="E649" s="51">
        <f>C649+D649</f>
        <v>488954</v>
      </c>
      <c r="F649" s="51">
        <v>186773.59</v>
      </c>
      <c r="G649" s="51"/>
      <c r="H649" s="30">
        <f>SUM(F649:G649)</f>
        <v>186773.59</v>
      </c>
      <c r="I649" s="51"/>
      <c r="J649" s="51"/>
      <c r="K649" s="30">
        <f>F649/C649*100</f>
        <v>38.198601504436</v>
      </c>
      <c r="L649" s="44"/>
      <c r="M649" s="30">
        <f>H649/E649*100</f>
        <v>38.198601504436</v>
      </c>
    </row>
    <row r="650" spans="1:13" ht="18" customHeight="1">
      <c r="A650" s="53"/>
      <c r="B650" s="48"/>
      <c r="C650" s="51"/>
      <c r="D650" s="51"/>
      <c r="E650" s="51"/>
      <c r="F650" s="51"/>
      <c r="G650" s="51"/>
      <c r="H650" s="30"/>
      <c r="I650" s="51"/>
      <c r="J650" s="51"/>
      <c r="K650" s="30"/>
      <c r="L650" s="51"/>
      <c r="M650" s="30"/>
    </row>
    <row r="651" spans="1:13" s="52" customFormat="1" ht="18" customHeight="1">
      <c r="A651" s="41" t="s">
        <v>454</v>
      </c>
      <c r="B651" s="62">
        <v>80106</v>
      </c>
      <c r="C651" s="42">
        <f aca="true" t="shared" si="212" ref="C651:D653">C652</f>
        <v>41069</v>
      </c>
      <c r="D651" s="42">
        <f t="shared" si="212"/>
        <v>0</v>
      </c>
      <c r="E651" s="42">
        <f>C651+D651</f>
        <v>41069</v>
      </c>
      <c r="F651" s="42">
        <f aca="true" t="shared" si="213" ref="F651:G653">F652</f>
        <v>16800.48</v>
      </c>
      <c r="G651" s="42">
        <f t="shared" si="213"/>
        <v>0</v>
      </c>
      <c r="H651" s="42">
        <f>F651+G651</f>
        <v>16800.48</v>
      </c>
      <c r="I651" s="42">
        <f aca="true" t="shared" si="214" ref="I651:J653">I652</f>
        <v>0</v>
      </c>
      <c r="J651" s="42">
        <f t="shared" si="214"/>
        <v>0</v>
      </c>
      <c r="K651" s="42">
        <f>F651/C651*100</f>
        <v>40.90793542574691</v>
      </c>
      <c r="L651" s="42">
        <v>0</v>
      </c>
      <c r="M651" s="42">
        <f>H651/E651*100</f>
        <v>40.90793542574691</v>
      </c>
    </row>
    <row r="652" spans="1:13" s="52" customFormat="1" ht="18" customHeight="1">
      <c r="A652" s="20" t="s">
        <v>378</v>
      </c>
      <c r="B652" s="62"/>
      <c r="C652" s="42">
        <f t="shared" si="212"/>
        <v>41069</v>
      </c>
      <c r="D652" s="42">
        <f t="shared" si="212"/>
        <v>0</v>
      </c>
      <c r="E652" s="42">
        <f>E653</f>
        <v>41069</v>
      </c>
      <c r="F652" s="42">
        <f t="shared" si="213"/>
        <v>16800.48</v>
      </c>
      <c r="G652" s="42">
        <f t="shared" si="213"/>
        <v>0</v>
      </c>
      <c r="H652" s="42">
        <f>SUM(F652:G652)</f>
        <v>16800.48</v>
      </c>
      <c r="I652" s="42">
        <f t="shared" si="214"/>
        <v>0</v>
      </c>
      <c r="J652" s="42">
        <f t="shared" si="214"/>
        <v>0</v>
      </c>
      <c r="K652" s="42">
        <f>F652/C652*100</f>
        <v>40.90793542574691</v>
      </c>
      <c r="L652" s="42"/>
      <c r="M652" s="42">
        <f>H652/E652*100</f>
        <v>40.90793542574691</v>
      </c>
    </row>
    <row r="653" spans="1:13" s="52" customFormat="1" ht="18" customHeight="1">
      <c r="A653" s="21" t="s">
        <v>396</v>
      </c>
      <c r="B653" s="69"/>
      <c r="C653" s="44">
        <f t="shared" si="212"/>
        <v>41069</v>
      </c>
      <c r="D653" s="44">
        <f t="shared" si="212"/>
        <v>0</v>
      </c>
      <c r="E653" s="44">
        <f>C653+D653</f>
        <v>41069</v>
      </c>
      <c r="F653" s="44">
        <f t="shared" si="213"/>
        <v>16800.48</v>
      </c>
      <c r="G653" s="44">
        <f t="shared" si="213"/>
        <v>0</v>
      </c>
      <c r="H653" s="44">
        <f>SUM(F653:G653)</f>
        <v>16800.48</v>
      </c>
      <c r="I653" s="44">
        <f t="shared" si="214"/>
        <v>0</v>
      </c>
      <c r="J653" s="44">
        <f t="shared" si="214"/>
        <v>0</v>
      </c>
      <c r="K653" s="44">
        <f>F653/C653*100</f>
        <v>40.90793542574691</v>
      </c>
      <c r="L653" s="44"/>
      <c r="M653" s="44">
        <f>H653/E653*100</f>
        <v>40.90793542574691</v>
      </c>
    </row>
    <row r="654" spans="1:13" ht="18" customHeight="1">
      <c r="A654" s="53" t="s">
        <v>117</v>
      </c>
      <c r="B654" s="48" t="s">
        <v>118</v>
      </c>
      <c r="C654" s="51">
        <v>41069</v>
      </c>
      <c r="D654" s="51"/>
      <c r="E654" s="51">
        <f>C654+D654</f>
        <v>41069</v>
      </c>
      <c r="F654" s="51">
        <v>16800.48</v>
      </c>
      <c r="G654" s="51"/>
      <c r="H654" s="30">
        <f>SUM(F654:G654)</f>
        <v>16800.48</v>
      </c>
      <c r="I654" s="51"/>
      <c r="J654" s="51"/>
      <c r="K654" s="30">
        <f>F654/C654*100</f>
        <v>40.90793542574691</v>
      </c>
      <c r="L654" s="51"/>
      <c r="M654" s="30">
        <f>H654/E654*100</f>
        <v>40.90793542574691</v>
      </c>
    </row>
    <row r="655" spans="1:13" ht="18" customHeight="1">
      <c r="A655" s="48"/>
      <c r="B655" s="57"/>
      <c r="C655" s="51"/>
      <c r="D655" s="51"/>
      <c r="E655" s="51"/>
      <c r="F655" s="51"/>
      <c r="G655" s="51"/>
      <c r="H655" s="51"/>
      <c r="I655" s="51"/>
      <c r="J655" s="51"/>
      <c r="K655" s="57"/>
      <c r="L655" s="57"/>
      <c r="M655" s="51"/>
    </row>
    <row r="656" spans="1:13" s="52" customFormat="1" ht="18" customHeight="1">
      <c r="A656" s="41" t="s">
        <v>124</v>
      </c>
      <c r="B656" s="62">
        <v>80110</v>
      </c>
      <c r="C656" s="42">
        <f>C657+C663</f>
        <v>17789123.22</v>
      </c>
      <c r="D656" s="42">
        <f>D657+D663</f>
        <v>0</v>
      </c>
      <c r="E656" s="42">
        <f>C656+D656</f>
        <v>17789123.22</v>
      </c>
      <c r="F656" s="42">
        <f>F657+F663</f>
        <v>9384103.729999999</v>
      </c>
      <c r="G656" s="42">
        <f>G657+G663</f>
        <v>0</v>
      </c>
      <c r="H656" s="42">
        <f>F656+G656</f>
        <v>9384103.729999999</v>
      </c>
      <c r="I656" s="42">
        <f>I657+I663</f>
        <v>525048.89</v>
      </c>
      <c r="J656" s="42">
        <f>J657+J663</f>
        <v>0</v>
      </c>
      <c r="K656" s="42">
        <f aca="true" t="shared" si="215" ref="K656:K686">F656/C656*100</f>
        <v>52.751918202745465</v>
      </c>
      <c r="L656" s="42">
        <v>0</v>
      </c>
      <c r="M656" s="42">
        <f aca="true" t="shared" si="216" ref="M656:M686">H656/E656*100</f>
        <v>52.751918202745465</v>
      </c>
    </row>
    <row r="657" spans="1:13" s="52" customFormat="1" ht="18" customHeight="1">
      <c r="A657" s="20" t="s">
        <v>378</v>
      </c>
      <c r="B657" s="62"/>
      <c r="C657" s="42">
        <f>C658+C661+C662</f>
        <v>17739123.22</v>
      </c>
      <c r="D657" s="42">
        <f>D658+D661+D662</f>
        <v>0</v>
      </c>
      <c r="E657" s="42">
        <f aca="true" t="shared" si="217" ref="E657:E684">C657+D657</f>
        <v>17739123.22</v>
      </c>
      <c r="F657" s="42">
        <f>F658+F661+F662</f>
        <v>9384103.729999999</v>
      </c>
      <c r="G657" s="42">
        <f>G658+G661+G662</f>
        <v>0</v>
      </c>
      <c r="H657" s="42">
        <f aca="true" t="shared" si="218" ref="H657:H664">F657+G657</f>
        <v>9384103.729999999</v>
      </c>
      <c r="I657" s="42">
        <f>I658+I661+I662</f>
        <v>525048.89</v>
      </c>
      <c r="J657" s="42">
        <f>J658+J661+J662</f>
        <v>0</v>
      </c>
      <c r="K657" s="42">
        <f t="shared" si="215"/>
        <v>52.900606267957365</v>
      </c>
      <c r="L657" s="42"/>
      <c r="M657" s="42">
        <f t="shared" si="216"/>
        <v>52.900606267957365</v>
      </c>
    </row>
    <row r="658" spans="1:13" s="52" customFormat="1" ht="18" customHeight="1">
      <c r="A658" s="21" t="s">
        <v>379</v>
      </c>
      <c r="B658" s="69"/>
      <c r="C658" s="44">
        <f>C659+C660</f>
        <v>16948259.22</v>
      </c>
      <c r="D658" s="44">
        <f>D659+D660</f>
        <v>0</v>
      </c>
      <c r="E658" s="44">
        <f t="shared" si="217"/>
        <v>16948259.22</v>
      </c>
      <c r="F658" s="44">
        <f>F659+F660</f>
        <v>9024959.129999999</v>
      </c>
      <c r="G658" s="44">
        <f>G659+G660</f>
        <v>0</v>
      </c>
      <c r="H658" s="44">
        <f t="shared" si="218"/>
        <v>9024959.129999999</v>
      </c>
      <c r="I658" s="44">
        <f>I659+I660</f>
        <v>525002.9</v>
      </c>
      <c r="J658" s="44">
        <f>J659+J660</f>
        <v>0</v>
      </c>
      <c r="K658" s="44">
        <f t="shared" si="215"/>
        <v>53.25006546601545</v>
      </c>
      <c r="L658" s="44"/>
      <c r="M658" s="44">
        <f t="shared" si="216"/>
        <v>53.25006546601545</v>
      </c>
    </row>
    <row r="659" spans="1:13" s="52" customFormat="1" ht="18" customHeight="1">
      <c r="A659" s="25" t="s">
        <v>380</v>
      </c>
      <c r="B659" s="69"/>
      <c r="C659" s="44">
        <f>SUM(C667:C671)</f>
        <v>14882286</v>
      </c>
      <c r="D659" s="44">
        <f>SUM(D667:D671)</f>
        <v>0</v>
      </c>
      <c r="E659" s="44">
        <f t="shared" si="217"/>
        <v>14882286</v>
      </c>
      <c r="F659" s="44">
        <f>SUM(F667:F671)</f>
        <v>7711927.2299999995</v>
      </c>
      <c r="G659" s="44">
        <f>SUM(G667:G671)</f>
        <v>0</v>
      </c>
      <c r="H659" s="44">
        <f t="shared" si="218"/>
        <v>7711927.2299999995</v>
      </c>
      <c r="I659" s="44">
        <f>SUM(I667:I671)</f>
        <v>515270.52999999997</v>
      </c>
      <c r="J659" s="44">
        <f>SUM(J667:J671)</f>
        <v>0</v>
      </c>
      <c r="K659" s="44">
        <f t="shared" si="215"/>
        <v>51.81950696284159</v>
      </c>
      <c r="L659" s="44"/>
      <c r="M659" s="44">
        <f t="shared" si="216"/>
        <v>51.81950696284159</v>
      </c>
    </row>
    <row r="660" spans="1:13" s="52" customFormat="1" ht="18" customHeight="1">
      <c r="A660" s="25" t="s">
        <v>381</v>
      </c>
      <c r="B660" s="69"/>
      <c r="C660" s="44">
        <f>SUM(C672:C685)</f>
        <v>2065973.22</v>
      </c>
      <c r="D660" s="44">
        <f>SUM(D672:D685)</f>
        <v>0</v>
      </c>
      <c r="E660" s="44">
        <f t="shared" si="217"/>
        <v>2065973.22</v>
      </c>
      <c r="F660" s="44">
        <f>SUM(F672:F685)</f>
        <v>1313031.9000000001</v>
      </c>
      <c r="G660" s="44">
        <f>SUM(G672:G685)</f>
        <v>0</v>
      </c>
      <c r="H660" s="44">
        <f t="shared" si="218"/>
        <v>1313031.9000000001</v>
      </c>
      <c r="I660" s="44">
        <f>SUM(I672:I685)</f>
        <v>9732.37</v>
      </c>
      <c r="J660" s="44">
        <f>SUM(J672:J685)</f>
        <v>0</v>
      </c>
      <c r="K660" s="44">
        <f t="shared" si="215"/>
        <v>63.555126818149176</v>
      </c>
      <c r="L660" s="44"/>
      <c r="M660" s="44">
        <f t="shared" si="216"/>
        <v>63.555126818149176</v>
      </c>
    </row>
    <row r="661" spans="1:13" s="52" customFormat="1" ht="18" customHeight="1">
      <c r="A661" s="21" t="s">
        <v>396</v>
      </c>
      <c r="B661" s="69"/>
      <c r="C661" s="44">
        <f>C665</f>
        <v>767014</v>
      </c>
      <c r="D661" s="44">
        <f>D665</f>
        <v>0</v>
      </c>
      <c r="E661" s="44">
        <f t="shared" si="217"/>
        <v>767014</v>
      </c>
      <c r="F661" s="44">
        <f>F665</f>
        <v>357396.35</v>
      </c>
      <c r="G661" s="44">
        <f>G665</f>
        <v>0</v>
      </c>
      <c r="H661" s="44">
        <f t="shared" si="218"/>
        <v>357396.35</v>
      </c>
      <c r="I661" s="44">
        <f>I665</f>
        <v>0</v>
      </c>
      <c r="J661" s="44">
        <f>J665</f>
        <v>0</v>
      </c>
      <c r="K661" s="44">
        <f t="shared" si="215"/>
        <v>46.595805291689594</v>
      </c>
      <c r="L661" s="44"/>
      <c r="M661" s="44">
        <f t="shared" si="216"/>
        <v>46.595805291689594</v>
      </c>
    </row>
    <row r="662" spans="1:13" s="52" customFormat="1" ht="18" customHeight="1">
      <c r="A662" s="25" t="s">
        <v>383</v>
      </c>
      <c r="B662" s="69"/>
      <c r="C662" s="44">
        <f>C666</f>
        <v>23850</v>
      </c>
      <c r="D662" s="44">
        <f>D666</f>
        <v>0</v>
      </c>
      <c r="E662" s="44">
        <f t="shared" si="217"/>
        <v>23850</v>
      </c>
      <c r="F662" s="44">
        <f>F666</f>
        <v>1748.25</v>
      </c>
      <c r="G662" s="44">
        <f>G666</f>
        <v>0</v>
      </c>
      <c r="H662" s="44">
        <f t="shared" si="218"/>
        <v>1748.25</v>
      </c>
      <c r="I662" s="44">
        <f>I666</f>
        <v>45.99</v>
      </c>
      <c r="J662" s="44">
        <f>J666</f>
        <v>0</v>
      </c>
      <c r="K662" s="44">
        <f t="shared" si="215"/>
        <v>7.330188679245284</v>
      </c>
      <c r="L662" s="44"/>
      <c r="M662" s="44">
        <f t="shared" si="216"/>
        <v>7.330188679245284</v>
      </c>
    </row>
    <row r="663" spans="1:13" s="52" customFormat="1" ht="18" customHeight="1">
      <c r="A663" s="61" t="s">
        <v>387</v>
      </c>
      <c r="B663" s="95"/>
      <c r="C663" s="55">
        <f>C664</f>
        <v>50000</v>
      </c>
      <c r="D663" s="55">
        <f>D664</f>
        <v>0</v>
      </c>
      <c r="E663" s="55">
        <f t="shared" si="217"/>
        <v>50000</v>
      </c>
      <c r="F663" s="55">
        <f>F664</f>
        <v>0</v>
      </c>
      <c r="G663" s="55">
        <f>G664</f>
        <v>0</v>
      </c>
      <c r="H663" s="55">
        <f t="shared" si="218"/>
        <v>0</v>
      </c>
      <c r="I663" s="55">
        <f>I664</f>
        <v>0</v>
      </c>
      <c r="J663" s="55">
        <f>J664</f>
        <v>0</v>
      </c>
      <c r="K663" s="55">
        <f t="shared" si="215"/>
        <v>0</v>
      </c>
      <c r="L663" s="55"/>
      <c r="M663" s="55">
        <f t="shared" si="216"/>
        <v>0</v>
      </c>
    </row>
    <row r="664" spans="1:13" s="52" customFormat="1" ht="18" customHeight="1">
      <c r="A664" s="28" t="s">
        <v>388</v>
      </c>
      <c r="B664" s="69"/>
      <c r="C664" s="44">
        <f>C686</f>
        <v>50000</v>
      </c>
      <c r="D664" s="44">
        <f>D686</f>
        <v>0</v>
      </c>
      <c r="E664" s="44">
        <f t="shared" si="217"/>
        <v>50000</v>
      </c>
      <c r="F664" s="44">
        <f>F686</f>
        <v>0</v>
      </c>
      <c r="G664" s="44">
        <f>G686</f>
        <v>0</v>
      </c>
      <c r="H664" s="44">
        <f t="shared" si="218"/>
        <v>0</v>
      </c>
      <c r="I664" s="44">
        <f>I686</f>
        <v>0</v>
      </c>
      <c r="J664" s="44">
        <f>J686</f>
        <v>0</v>
      </c>
      <c r="K664" s="44">
        <f t="shared" si="215"/>
        <v>0</v>
      </c>
      <c r="L664" s="44"/>
      <c r="M664" s="44">
        <f t="shared" si="216"/>
        <v>0</v>
      </c>
    </row>
    <row r="665" spans="1:13" ht="18" customHeight="1">
      <c r="A665" s="53" t="s">
        <v>117</v>
      </c>
      <c r="B665" s="48" t="s">
        <v>118</v>
      </c>
      <c r="C665" s="51">
        <v>767014</v>
      </c>
      <c r="D665" s="51"/>
      <c r="E665" s="51">
        <f t="shared" si="217"/>
        <v>767014</v>
      </c>
      <c r="F665" s="51">
        <v>357396.35</v>
      </c>
      <c r="G665" s="51"/>
      <c r="H665" s="30">
        <f>SUM(F665:G665)</f>
        <v>357396.35</v>
      </c>
      <c r="I665" s="51"/>
      <c r="J665" s="51"/>
      <c r="K665" s="30">
        <f t="shared" si="215"/>
        <v>46.595805291689594</v>
      </c>
      <c r="L665" s="51"/>
      <c r="M665" s="30">
        <f t="shared" si="216"/>
        <v>46.595805291689594</v>
      </c>
    </row>
    <row r="666" spans="1:13" ht="18" customHeight="1">
      <c r="A666" s="53" t="s">
        <v>297</v>
      </c>
      <c r="B666" s="48" t="s">
        <v>46</v>
      </c>
      <c r="C666" s="51">
        <v>23850</v>
      </c>
      <c r="D666" s="51"/>
      <c r="E666" s="51">
        <f t="shared" si="217"/>
        <v>23850</v>
      </c>
      <c r="F666" s="51">
        <v>1748.25</v>
      </c>
      <c r="G666" s="51"/>
      <c r="H666" s="51">
        <f aca="true" t="shared" si="219" ref="H666:H686">F666+G666</f>
        <v>1748.25</v>
      </c>
      <c r="I666" s="51">
        <v>45.99</v>
      </c>
      <c r="J666" s="51"/>
      <c r="K666" s="51">
        <f t="shared" si="215"/>
        <v>7.330188679245284</v>
      </c>
      <c r="L666" s="51"/>
      <c r="M666" s="51">
        <f t="shared" si="216"/>
        <v>7.330188679245284</v>
      </c>
    </row>
    <row r="667" spans="1:13" ht="18" customHeight="1">
      <c r="A667" s="63" t="s">
        <v>33</v>
      </c>
      <c r="B667" s="48" t="s">
        <v>34</v>
      </c>
      <c r="C667" s="51">
        <v>11808451</v>
      </c>
      <c r="D667" s="51"/>
      <c r="E667" s="51">
        <f t="shared" si="217"/>
        <v>11808451</v>
      </c>
      <c r="F667" s="51">
        <v>5758009.37</v>
      </c>
      <c r="G667" s="51"/>
      <c r="H667" s="51">
        <f t="shared" si="219"/>
        <v>5758009.37</v>
      </c>
      <c r="I667" s="51">
        <v>328212.88</v>
      </c>
      <c r="J667" s="51"/>
      <c r="K667" s="51">
        <f t="shared" si="215"/>
        <v>48.7617670598794</v>
      </c>
      <c r="L667" s="51"/>
      <c r="M667" s="51">
        <f t="shared" si="216"/>
        <v>48.7617670598794</v>
      </c>
    </row>
    <row r="668" spans="1:13" ht="18" customHeight="1">
      <c r="A668" s="63" t="s">
        <v>35</v>
      </c>
      <c r="B668" s="48" t="s">
        <v>36</v>
      </c>
      <c r="C668" s="51">
        <v>901050</v>
      </c>
      <c r="D668" s="51"/>
      <c r="E668" s="51">
        <f t="shared" si="217"/>
        <v>901050</v>
      </c>
      <c r="F668" s="51">
        <v>882062.42</v>
      </c>
      <c r="G668" s="51"/>
      <c r="H668" s="51">
        <f t="shared" si="219"/>
        <v>882062.42</v>
      </c>
      <c r="I668" s="51"/>
      <c r="J668" s="51"/>
      <c r="K668" s="51">
        <f t="shared" si="215"/>
        <v>97.89272737361966</v>
      </c>
      <c r="L668" s="51"/>
      <c r="M668" s="51">
        <f t="shared" si="216"/>
        <v>97.89272737361966</v>
      </c>
    </row>
    <row r="669" spans="1:13" ht="18" customHeight="1">
      <c r="A669" s="53" t="s">
        <v>22</v>
      </c>
      <c r="B669" s="48" t="s">
        <v>23</v>
      </c>
      <c r="C669" s="51">
        <v>1842760</v>
      </c>
      <c r="D669" s="51"/>
      <c r="E669" s="51">
        <f t="shared" si="217"/>
        <v>1842760</v>
      </c>
      <c r="F669" s="51">
        <v>923802.56</v>
      </c>
      <c r="G669" s="51"/>
      <c r="H669" s="51">
        <f t="shared" si="219"/>
        <v>923802.56</v>
      </c>
      <c r="I669" s="51">
        <v>156450.97</v>
      </c>
      <c r="J669" s="51"/>
      <c r="K669" s="51">
        <f t="shared" si="215"/>
        <v>50.131463674054146</v>
      </c>
      <c r="L669" s="51"/>
      <c r="M669" s="51">
        <f t="shared" si="216"/>
        <v>50.131463674054146</v>
      </c>
    </row>
    <row r="670" spans="1:13" ht="18" customHeight="1">
      <c r="A670" s="63" t="s">
        <v>24</v>
      </c>
      <c r="B670" s="48" t="s">
        <v>25</v>
      </c>
      <c r="C670" s="51">
        <v>295025</v>
      </c>
      <c r="D670" s="51"/>
      <c r="E670" s="51">
        <f t="shared" si="217"/>
        <v>295025</v>
      </c>
      <c r="F670" s="51">
        <v>127513.16</v>
      </c>
      <c r="G670" s="51"/>
      <c r="H670" s="51">
        <f t="shared" si="219"/>
        <v>127513.16</v>
      </c>
      <c r="I670" s="51">
        <v>25494.5</v>
      </c>
      <c r="J670" s="51"/>
      <c r="K670" s="51">
        <f t="shared" si="215"/>
        <v>43.22113719176341</v>
      </c>
      <c r="L670" s="51"/>
      <c r="M670" s="51">
        <f t="shared" si="216"/>
        <v>43.22113719176341</v>
      </c>
    </row>
    <row r="671" spans="1:13" ht="18" customHeight="1">
      <c r="A671" s="53" t="s">
        <v>26</v>
      </c>
      <c r="B671" s="48" t="s">
        <v>27</v>
      </c>
      <c r="C671" s="51">
        <v>35000</v>
      </c>
      <c r="D671" s="51"/>
      <c r="E671" s="51">
        <f>C671+D671</f>
        <v>35000</v>
      </c>
      <c r="F671" s="51">
        <v>20539.72</v>
      </c>
      <c r="G671" s="51"/>
      <c r="H671" s="51">
        <f>F671+G671</f>
        <v>20539.72</v>
      </c>
      <c r="I671" s="51">
        <v>5112.18</v>
      </c>
      <c r="J671" s="51"/>
      <c r="K671" s="51">
        <f t="shared" si="215"/>
        <v>58.684914285714285</v>
      </c>
      <c r="L671" s="51"/>
      <c r="M671" s="51">
        <f t="shared" si="216"/>
        <v>58.684914285714285</v>
      </c>
    </row>
    <row r="672" spans="1:13" ht="18" customHeight="1">
      <c r="A672" s="53" t="s">
        <v>37</v>
      </c>
      <c r="B672" s="48" t="s">
        <v>38</v>
      </c>
      <c r="C672" s="51">
        <v>305730</v>
      </c>
      <c r="D672" s="51"/>
      <c r="E672" s="51">
        <f t="shared" si="217"/>
        <v>305730</v>
      </c>
      <c r="F672" s="51">
        <v>166343.79</v>
      </c>
      <c r="G672" s="51"/>
      <c r="H672" s="51">
        <f t="shared" si="219"/>
        <v>166343.79</v>
      </c>
      <c r="I672" s="51">
        <v>1058.19</v>
      </c>
      <c r="J672" s="51"/>
      <c r="K672" s="51">
        <f t="shared" si="215"/>
        <v>54.40872338337749</v>
      </c>
      <c r="L672" s="51"/>
      <c r="M672" s="51">
        <f t="shared" si="216"/>
        <v>54.40872338337749</v>
      </c>
    </row>
    <row r="673" spans="1:13" ht="18" customHeight="1">
      <c r="A673" s="63" t="s">
        <v>286</v>
      </c>
      <c r="B673" s="48" t="s">
        <v>119</v>
      </c>
      <c r="C673" s="51">
        <v>37289</v>
      </c>
      <c r="D673" s="51"/>
      <c r="E673" s="51">
        <f t="shared" si="217"/>
        <v>37289</v>
      </c>
      <c r="F673" s="51">
        <v>2485.58</v>
      </c>
      <c r="G673" s="51"/>
      <c r="H673" s="51">
        <f t="shared" si="219"/>
        <v>2485.58</v>
      </c>
      <c r="I673" s="51"/>
      <c r="J673" s="51"/>
      <c r="K673" s="51">
        <f t="shared" si="215"/>
        <v>6.665719112875109</v>
      </c>
      <c r="L673" s="51"/>
      <c r="M673" s="51">
        <f t="shared" si="216"/>
        <v>6.665719112875109</v>
      </c>
    </row>
    <row r="674" spans="1:13" ht="18" customHeight="1">
      <c r="A674" s="63" t="s">
        <v>47</v>
      </c>
      <c r="B674" s="48" t="s">
        <v>48</v>
      </c>
      <c r="C674" s="51">
        <v>456460</v>
      </c>
      <c r="D674" s="51"/>
      <c r="E674" s="51">
        <f t="shared" si="217"/>
        <v>456460</v>
      </c>
      <c r="F674" s="51">
        <v>282780.86</v>
      </c>
      <c r="G674" s="51"/>
      <c r="H674" s="51">
        <f t="shared" si="219"/>
        <v>282780.86</v>
      </c>
      <c r="I674" s="51">
        <v>4725.01</v>
      </c>
      <c r="J674" s="51"/>
      <c r="K674" s="51">
        <f t="shared" si="215"/>
        <v>61.950852210489415</v>
      </c>
      <c r="L674" s="51"/>
      <c r="M674" s="51">
        <f t="shared" si="216"/>
        <v>61.950852210489415</v>
      </c>
    </row>
    <row r="675" spans="1:13" ht="18" customHeight="1">
      <c r="A675" s="53" t="s">
        <v>39</v>
      </c>
      <c r="B675" s="48" t="s">
        <v>40</v>
      </c>
      <c r="C675" s="51">
        <v>142533</v>
      </c>
      <c r="D675" s="51"/>
      <c r="E675" s="51">
        <f t="shared" si="217"/>
        <v>142533</v>
      </c>
      <c r="F675" s="51">
        <v>21997.53</v>
      </c>
      <c r="G675" s="51"/>
      <c r="H675" s="51">
        <f t="shared" si="219"/>
        <v>21997.53</v>
      </c>
      <c r="I675" s="51">
        <v>485.14</v>
      </c>
      <c r="J675" s="51"/>
      <c r="K675" s="51">
        <f t="shared" si="215"/>
        <v>15.433289133042875</v>
      </c>
      <c r="L675" s="51"/>
      <c r="M675" s="51">
        <f t="shared" si="216"/>
        <v>15.433289133042875</v>
      </c>
    </row>
    <row r="676" spans="1:13" ht="18" customHeight="1">
      <c r="A676" s="53" t="s">
        <v>254</v>
      </c>
      <c r="B676" s="48" t="s">
        <v>211</v>
      </c>
      <c r="C676" s="51">
        <v>15050</v>
      </c>
      <c r="D676" s="51"/>
      <c r="E676" s="51">
        <f t="shared" si="217"/>
        <v>15050</v>
      </c>
      <c r="F676" s="51">
        <v>2357</v>
      </c>
      <c r="G676" s="51"/>
      <c r="H676" s="51">
        <f t="shared" si="219"/>
        <v>2357</v>
      </c>
      <c r="I676" s="51"/>
      <c r="J676" s="51"/>
      <c r="K676" s="51">
        <f t="shared" si="215"/>
        <v>15.661129568106313</v>
      </c>
      <c r="L676" s="51"/>
      <c r="M676" s="51">
        <f t="shared" si="216"/>
        <v>15.661129568106313</v>
      </c>
    </row>
    <row r="677" spans="1:13" ht="18" customHeight="1">
      <c r="A677" s="63" t="s">
        <v>28</v>
      </c>
      <c r="B677" s="48" t="s">
        <v>29</v>
      </c>
      <c r="C677" s="51">
        <v>194844.22</v>
      </c>
      <c r="D677" s="51"/>
      <c r="E677" s="51">
        <f t="shared" si="217"/>
        <v>194844.22</v>
      </c>
      <c r="F677" s="51">
        <v>102650.28</v>
      </c>
      <c r="G677" s="51"/>
      <c r="H677" s="51">
        <f t="shared" si="219"/>
        <v>102650.28</v>
      </c>
      <c r="I677" s="51">
        <v>3464.03</v>
      </c>
      <c r="J677" s="51"/>
      <c r="K677" s="51">
        <f t="shared" si="215"/>
        <v>52.68325639836788</v>
      </c>
      <c r="L677" s="51"/>
      <c r="M677" s="51">
        <f t="shared" si="216"/>
        <v>52.68325639836788</v>
      </c>
    </row>
    <row r="678" spans="1:13" ht="18" customHeight="1">
      <c r="A678" s="63" t="s">
        <v>73</v>
      </c>
      <c r="B678" s="48" t="s">
        <v>74</v>
      </c>
      <c r="C678" s="51">
        <v>5370</v>
      </c>
      <c r="D678" s="51"/>
      <c r="E678" s="51">
        <f t="shared" si="217"/>
        <v>5370</v>
      </c>
      <c r="F678" s="51">
        <v>1842.82</v>
      </c>
      <c r="G678" s="51"/>
      <c r="H678" s="51">
        <f>F678+G678</f>
        <v>1842.82</v>
      </c>
      <c r="I678" s="51"/>
      <c r="J678" s="51"/>
      <c r="K678" s="51">
        <f t="shared" si="215"/>
        <v>34.31694599627561</v>
      </c>
      <c r="L678" s="51"/>
      <c r="M678" s="51">
        <f t="shared" si="216"/>
        <v>34.31694599627561</v>
      </c>
    </row>
    <row r="679" spans="1:13" ht="22.5" customHeight="1">
      <c r="A679" s="56" t="s">
        <v>282</v>
      </c>
      <c r="B679" s="48" t="s">
        <v>261</v>
      </c>
      <c r="C679" s="51">
        <v>4000</v>
      </c>
      <c r="D679" s="51"/>
      <c r="E679" s="51">
        <f t="shared" si="217"/>
        <v>4000</v>
      </c>
      <c r="F679" s="51">
        <v>2172.68</v>
      </c>
      <c r="G679" s="51"/>
      <c r="H679" s="51">
        <f>F679+G679</f>
        <v>2172.68</v>
      </c>
      <c r="I679" s="51"/>
      <c r="J679" s="51"/>
      <c r="K679" s="51">
        <f t="shared" si="215"/>
        <v>54.31699999999999</v>
      </c>
      <c r="L679" s="44"/>
      <c r="M679" s="51">
        <f t="shared" si="216"/>
        <v>54.31699999999999</v>
      </c>
    </row>
    <row r="680" spans="1:13" ht="23.25" customHeight="1">
      <c r="A680" s="56" t="s">
        <v>281</v>
      </c>
      <c r="B680" s="48" t="s">
        <v>262</v>
      </c>
      <c r="C680" s="51">
        <v>31670</v>
      </c>
      <c r="D680" s="51"/>
      <c r="E680" s="51">
        <f t="shared" si="217"/>
        <v>31670</v>
      </c>
      <c r="F680" s="51">
        <v>9065.47</v>
      </c>
      <c r="G680" s="51"/>
      <c r="H680" s="51">
        <f>F680+G680</f>
        <v>9065.47</v>
      </c>
      <c r="I680" s="51"/>
      <c r="J680" s="51"/>
      <c r="K680" s="51">
        <f t="shared" si="215"/>
        <v>28.624786864540575</v>
      </c>
      <c r="L680" s="44"/>
      <c r="M680" s="51">
        <f t="shared" si="216"/>
        <v>28.624786864540575</v>
      </c>
    </row>
    <row r="681" spans="1:13" ht="22.5" customHeight="1">
      <c r="A681" s="56" t="s">
        <v>284</v>
      </c>
      <c r="B681" s="48" t="s">
        <v>263</v>
      </c>
      <c r="C681" s="51">
        <v>1500</v>
      </c>
      <c r="D681" s="51"/>
      <c r="E681" s="51">
        <f t="shared" si="217"/>
        <v>1500</v>
      </c>
      <c r="F681" s="51"/>
      <c r="G681" s="51"/>
      <c r="H681" s="51">
        <f>F681+G681</f>
        <v>0</v>
      </c>
      <c r="I681" s="51"/>
      <c r="J681" s="51"/>
      <c r="K681" s="51">
        <f t="shared" si="215"/>
        <v>0</v>
      </c>
      <c r="L681" s="42"/>
      <c r="M681" s="51">
        <f t="shared" si="216"/>
        <v>0</v>
      </c>
    </row>
    <row r="682" spans="1:13" ht="18" customHeight="1">
      <c r="A682" s="63" t="s">
        <v>75</v>
      </c>
      <c r="B682" s="48" t="s">
        <v>76</v>
      </c>
      <c r="C682" s="51">
        <v>6110</v>
      </c>
      <c r="D682" s="51"/>
      <c r="E682" s="51">
        <f t="shared" si="217"/>
        <v>6110</v>
      </c>
      <c r="F682" s="51">
        <v>2676.59</v>
      </c>
      <c r="G682" s="51"/>
      <c r="H682" s="51">
        <f>F682+G682</f>
        <v>2676.59</v>
      </c>
      <c r="I682" s="51"/>
      <c r="J682" s="51"/>
      <c r="K682" s="51">
        <f t="shared" si="215"/>
        <v>43.80671031096563</v>
      </c>
      <c r="L682" s="51"/>
      <c r="M682" s="51">
        <f t="shared" si="216"/>
        <v>43.80671031096563</v>
      </c>
    </row>
    <row r="683" spans="1:13" ht="18" customHeight="1">
      <c r="A683" s="63" t="s">
        <v>41</v>
      </c>
      <c r="B683" s="48" t="s">
        <v>42</v>
      </c>
      <c r="C683" s="51">
        <v>848300</v>
      </c>
      <c r="D683" s="51"/>
      <c r="E683" s="51">
        <f t="shared" si="217"/>
        <v>848300</v>
      </c>
      <c r="F683" s="51">
        <v>712580</v>
      </c>
      <c r="G683" s="51"/>
      <c r="H683" s="51">
        <f t="shared" si="219"/>
        <v>712580</v>
      </c>
      <c r="I683" s="51"/>
      <c r="J683" s="51"/>
      <c r="K683" s="51">
        <f t="shared" si="215"/>
        <v>84.00094306259578</v>
      </c>
      <c r="L683" s="51"/>
      <c r="M683" s="51">
        <f t="shared" si="216"/>
        <v>84.00094306259578</v>
      </c>
    </row>
    <row r="684" spans="1:13" ht="18" customHeight="1">
      <c r="A684" s="63" t="s">
        <v>49</v>
      </c>
      <c r="B684" s="48" t="s">
        <v>50</v>
      </c>
      <c r="C684" s="51">
        <v>1767</v>
      </c>
      <c r="D684" s="51"/>
      <c r="E684" s="51">
        <f t="shared" si="217"/>
        <v>1767</v>
      </c>
      <c r="F684" s="51">
        <v>1357</v>
      </c>
      <c r="G684" s="51"/>
      <c r="H684" s="51">
        <f t="shared" si="219"/>
        <v>1357</v>
      </c>
      <c r="I684" s="51"/>
      <c r="J684" s="51"/>
      <c r="K684" s="51">
        <f t="shared" si="215"/>
        <v>76.79683078664404</v>
      </c>
      <c r="L684" s="51"/>
      <c r="M684" s="51">
        <f t="shared" si="216"/>
        <v>76.79683078664404</v>
      </c>
    </row>
    <row r="685" spans="1:13" ht="18" customHeight="1">
      <c r="A685" s="64" t="s">
        <v>277</v>
      </c>
      <c r="B685" s="48" t="s">
        <v>266</v>
      </c>
      <c r="C685" s="51">
        <v>15350</v>
      </c>
      <c r="D685" s="51"/>
      <c r="E685" s="44">
        <f>SUM(C685:D685)</f>
        <v>15350</v>
      </c>
      <c r="F685" s="51">
        <v>4722.3</v>
      </c>
      <c r="G685" s="51"/>
      <c r="H685" s="51">
        <f t="shared" si="219"/>
        <v>4722.3</v>
      </c>
      <c r="I685" s="51"/>
      <c r="J685" s="51"/>
      <c r="K685" s="51">
        <f t="shared" si="215"/>
        <v>30.764169381107493</v>
      </c>
      <c r="L685" s="51"/>
      <c r="M685" s="51">
        <f t="shared" si="216"/>
        <v>30.764169381107493</v>
      </c>
    </row>
    <row r="686" spans="1:13" ht="18" customHeight="1">
      <c r="A686" s="63" t="s">
        <v>57</v>
      </c>
      <c r="B686" s="48" t="s">
        <v>58</v>
      </c>
      <c r="C686" s="51">
        <v>50000</v>
      </c>
      <c r="D686" s="51"/>
      <c r="E686" s="44">
        <f>SUM(C686:D686)</f>
        <v>50000</v>
      </c>
      <c r="F686" s="51"/>
      <c r="G686" s="51"/>
      <c r="H686" s="51">
        <f t="shared" si="219"/>
        <v>0</v>
      </c>
      <c r="I686" s="51"/>
      <c r="J686" s="51"/>
      <c r="K686" s="51">
        <f t="shared" si="215"/>
        <v>0</v>
      </c>
      <c r="L686" s="51"/>
      <c r="M686" s="51">
        <f t="shared" si="216"/>
        <v>0</v>
      </c>
    </row>
    <row r="687" spans="1:13" ht="15" customHeight="1">
      <c r="A687" s="48"/>
      <c r="B687" s="48"/>
      <c r="C687" s="51"/>
      <c r="D687" s="51" t="s">
        <v>312</v>
      </c>
      <c r="E687" s="51"/>
      <c r="F687" s="51"/>
      <c r="G687" s="51"/>
      <c r="H687" s="51"/>
      <c r="I687" s="51"/>
      <c r="J687" s="51"/>
      <c r="K687" s="57"/>
      <c r="L687" s="57"/>
      <c r="M687" s="51"/>
    </row>
    <row r="688" spans="1:13" s="52" customFormat="1" ht="18" customHeight="1">
      <c r="A688" s="41" t="s">
        <v>125</v>
      </c>
      <c r="B688" s="62">
        <v>80114</v>
      </c>
      <c r="C688" s="42">
        <f>C689+C694</f>
        <v>797276</v>
      </c>
      <c r="D688" s="42">
        <f>D689+D694</f>
        <v>0</v>
      </c>
      <c r="E688" s="42">
        <f>C688+D688</f>
        <v>797276</v>
      </c>
      <c r="F688" s="42">
        <f>F689+F694</f>
        <v>415722.81</v>
      </c>
      <c r="G688" s="42">
        <f>G689+G694</f>
        <v>0</v>
      </c>
      <c r="H688" s="42">
        <f>F688+G688</f>
        <v>415722.81</v>
      </c>
      <c r="I688" s="42">
        <f>I689+I694</f>
        <v>18947.800000000003</v>
      </c>
      <c r="J688" s="42">
        <f>J689+J694</f>
        <v>0</v>
      </c>
      <c r="K688" s="42">
        <f aca="true" t="shared" si="220" ref="K688:K711">F688/C688*100</f>
        <v>52.142897817067116</v>
      </c>
      <c r="L688" s="42">
        <v>0</v>
      </c>
      <c r="M688" s="42">
        <f aca="true" t="shared" si="221" ref="M688:M711">H688/E688*100</f>
        <v>52.142897817067116</v>
      </c>
    </row>
    <row r="689" spans="1:13" s="52" customFormat="1" ht="18" customHeight="1">
      <c r="A689" s="20" t="s">
        <v>378</v>
      </c>
      <c r="B689" s="62"/>
      <c r="C689" s="42">
        <f>C690+C693</f>
        <v>782276</v>
      </c>
      <c r="D689" s="42">
        <f>D690+D693</f>
        <v>0</v>
      </c>
      <c r="E689" s="42">
        <f aca="true" t="shared" si="222" ref="E689:E711">C689+D689</f>
        <v>782276</v>
      </c>
      <c r="F689" s="42">
        <f>F690+F693</f>
        <v>415722.81</v>
      </c>
      <c r="G689" s="42">
        <f>G690+G693</f>
        <v>0</v>
      </c>
      <c r="H689" s="42">
        <f aca="true" t="shared" si="223" ref="H689:H711">F689+G689</f>
        <v>415722.81</v>
      </c>
      <c r="I689" s="42">
        <f>I690+I693</f>
        <v>18947.800000000003</v>
      </c>
      <c r="J689" s="42">
        <f>J690+J693</f>
        <v>0</v>
      </c>
      <c r="K689" s="42">
        <f t="shared" si="220"/>
        <v>53.14272839764993</v>
      </c>
      <c r="L689" s="42"/>
      <c r="M689" s="42">
        <f t="shared" si="221"/>
        <v>53.14272839764993</v>
      </c>
    </row>
    <row r="690" spans="1:13" s="52" customFormat="1" ht="18" customHeight="1">
      <c r="A690" s="21" t="s">
        <v>379</v>
      </c>
      <c r="B690" s="62"/>
      <c r="C690" s="44">
        <f>C691+C692</f>
        <v>781276</v>
      </c>
      <c r="D690" s="44">
        <f>D691+D692</f>
        <v>0</v>
      </c>
      <c r="E690" s="44">
        <f t="shared" si="222"/>
        <v>781276</v>
      </c>
      <c r="F690" s="44">
        <f>F691+F692</f>
        <v>415522.81</v>
      </c>
      <c r="G690" s="44">
        <f>G691+G692</f>
        <v>0</v>
      </c>
      <c r="H690" s="44">
        <f t="shared" si="223"/>
        <v>415522.81</v>
      </c>
      <c r="I690" s="44">
        <f>I691+I692</f>
        <v>18947.800000000003</v>
      </c>
      <c r="J690" s="44">
        <f>J691+J692</f>
        <v>0</v>
      </c>
      <c r="K690" s="44">
        <f t="shared" si="220"/>
        <v>53.185149678218714</v>
      </c>
      <c r="L690" s="44"/>
      <c r="M690" s="44">
        <f t="shared" si="221"/>
        <v>53.185149678218714</v>
      </c>
    </row>
    <row r="691" spans="1:13" s="52" customFormat="1" ht="18" customHeight="1">
      <c r="A691" s="25" t="s">
        <v>380</v>
      </c>
      <c r="B691" s="62"/>
      <c r="C691" s="44">
        <f>SUM(C697:C701)</f>
        <v>646160</v>
      </c>
      <c r="D691" s="44">
        <f>SUM(D697:D701)</f>
        <v>0</v>
      </c>
      <c r="E691" s="44">
        <f t="shared" si="222"/>
        <v>646160</v>
      </c>
      <c r="F691" s="44">
        <f>SUM(F697:F701)</f>
        <v>328047.42</v>
      </c>
      <c r="G691" s="44">
        <f>SUM(G697:G701)</f>
        <v>0</v>
      </c>
      <c r="H691" s="44">
        <f t="shared" si="223"/>
        <v>328047.42</v>
      </c>
      <c r="I691" s="44">
        <f>SUM(I697:I701)</f>
        <v>18790.56</v>
      </c>
      <c r="J691" s="44">
        <f>SUM(J697:J701)</f>
        <v>0</v>
      </c>
      <c r="K691" s="44">
        <f t="shared" si="220"/>
        <v>50.768760059428</v>
      </c>
      <c r="L691" s="44"/>
      <c r="M691" s="44">
        <f t="shared" si="221"/>
        <v>50.768760059428</v>
      </c>
    </row>
    <row r="692" spans="1:13" s="52" customFormat="1" ht="18" customHeight="1">
      <c r="A692" s="25" t="s">
        <v>381</v>
      </c>
      <c r="B692" s="62"/>
      <c r="C692" s="44">
        <f>SUM(C702:C710)</f>
        <v>135116</v>
      </c>
      <c r="D692" s="44">
        <f>SUM(D702:D710)</f>
        <v>0</v>
      </c>
      <c r="E692" s="44">
        <f t="shared" si="222"/>
        <v>135116</v>
      </c>
      <c r="F692" s="44">
        <f>SUM(F702:F710)</f>
        <v>87475.39</v>
      </c>
      <c r="G692" s="44">
        <f>SUM(G702:G710)</f>
        <v>0</v>
      </c>
      <c r="H692" s="44">
        <f t="shared" si="223"/>
        <v>87475.39</v>
      </c>
      <c r="I692" s="44">
        <f>SUM(I702:I710)</f>
        <v>157.24</v>
      </c>
      <c r="J692" s="44">
        <f>SUM(J702:J710)</f>
        <v>0</v>
      </c>
      <c r="K692" s="44">
        <f t="shared" si="220"/>
        <v>64.74095591935819</v>
      </c>
      <c r="L692" s="44"/>
      <c r="M692" s="44">
        <f t="shared" si="221"/>
        <v>64.74095591935819</v>
      </c>
    </row>
    <row r="693" spans="1:13" s="52" customFormat="1" ht="18" customHeight="1">
      <c r="A693" s="25" t="s">
        <v>383</v>
      </c>
      <c r="B693" s="62"/>
      <c r="C693" s="44">
        <f>C696</f>
        <v>1000</v>
      </c>
      <c r="D693" s="44">
        <f>D696</f>
        <v>0</v>
      </c>
      <c r="E693" s="44">
        <f t="shared" si="222"/>
        <v>1000</v>
      </c>
      <c r="F693" s="44">
        <f>F696</f>
        <v>200</v>
      </c>
      <c r="G693" s="44">
        <f>G696</f>
        <v>0</v>
      </c>
      <c r="H693" s="44">
        <f t="shared" si="223"/>
        <v>200</v>
      </c>
      <c r="I693" s="44">
        <f>I696</f>
        <v>0</v>
      </c>
      <c r="J693" s="44">
        <f>J696</f>
        <v>0</v>
      </c>
      <c r="K693" s="44">
        <f>F693/C693*100</f>
        <v>20</v>
      </c>
      <c r="L693" s="44"/>
      <c r="M693" s="44">
        <f t="shared" si="221"/>
        <v>20</v>
      </c>
    </row>
    <row r="694" spans="1:13" s="52" customFormat="1" ht="18" customHeight="1">
      <c r="A694" s="61" t="s">
        <v>387</v>
      </c>
      <c r="B694" s="62"/>
      <c r="C694" s="55">
        <f>C695</f>
        <v>15000</v>
      </c>
      <c r="D694" s="55">
        <f>D695</f>
        <v>0</v>
      </c>
      <c r="E694" s="55">
        <f t="shared" si="222"/>
        <v>15000</v>
      </c>
      <c r="F694" s="55">
        <f>F695</f>
        <v>0</v>
      </c>
      <c r="G694" s="55">
        <f>G695</f>
        <v>0</v>
      </c>
      <c r="H694" s="55">
        <f t="shared" si="223"/>
        <v>0</v>
      </c>
      <c r="I694" s="55">
        <f>I695</f>
        <v>0</v>
      </c>
      <c r="J694" s="55">
        <f>J695</f>
        <v>0</v>
      </c>
      <c r="K694" s="55">
        <f>F694/C694*100</f>
        <v>0</v>
      </c>
      <c r="L694" s="55"/>
      <c r="M694" s="55">
        <f t="shared" si="221"/>
        <v>0</v>
      </c>
    </row>
    <row r="695" spans="1:13" s="52" customFormat="1" ht="18" customHeight="1">
      <c r="A695" s="28" t="s">
        <v>388</v>
      </c>
      <c r="B695" s="62"/>
      <c r="C695" s="44">
        <f>C711</f>
        <v>15000</v>
      </c>
      <c r="D695" s="44">
        <f>D711</f>
        <v>0</v>
      </c>
      <c r="E695" s="44">
        <f t="shared" si="222"/>
        <v>15000</v>
      </c>
      <c r="F695" s="44">
        <f>F711</f>
        <v>0</v>
      </c>
      <c r="G695" s="44">
        <f>G711</f>
        <v>0</v>
      </c>
      <c r="H695" s="44">
        <f t="shared" si="223"/>
        <v>0</v>
      </c>
      <c r="I695" s="44">
        <f>I711</f>
        <v>0</v>
      </c>
      <c r="J695" s="44">
        <f>J711</f>
        <v>0</v>
      </c>
      <c r="K695" s="44">
        <f>F695/C695*100</f>
        <v>0</v>
      </c>
      <c r="L695" s="44"/>
      <c r="M695" s="44">
        <f t="shared" si="221"/>
        <v>0</v>
      </c>
    </row>
    <row r="696" spans="1:13" s="31" customFormat="1" ht="18" customHeight="1">
      <c r="A696" s="53" t="s">
        <v>297</v>
      </c>
      <c r="B696" s="48" t="s">
        <v>46</v>
      </c>
      <c r="C696" s="39">
        <v>1000</v>
      </c>
      <c r="D696" s="39"/>
      <c r="E696" s="44">
        <f t="shared" si="222"/>
        <v>1000</v>
      </c>
      <c r="F696" s="39">
        <v>200</v>
      </c>
      <c r="G696" s="39"/>
      <c r="H696" s="44">
        <f t="shared" si="223"/>
        <v>200</v>
      </c>
      <c r="I696" s="39"/>
      <c r="J696" s="39"/>
      <c r="K696" s="44">
        <f>F696/C696*100</f>
        <v>20</v>
      </c>
      <c r="L696" s="44"/>
      <c r="M696" s="44">
        <f t="shared" si="221"/>
        <v>20</v>
      </c>
    </row>
    <row r="697" spans="1:13" ht="18" customHeight="1">
      <c r="A697" s="63" t="s">
        <v>33</v>
      </c>
      <c r="B697" s="48" t="s">
        <v>34</v>
      </c>
      <c r="C697" s="51">
        <v>509156</v>
      </c>
      <c r="D697" s="51"/>
      <c r="E697" s="51">
        <f t="shared" si="222"/>
        <v>509156</v>
      </c>
      <c r="F697" s="51">
        <v>244775.43</v>
      </c>
      <c r="G697" s="51"/>
      <c r="H697" s="51">
        <f t="shared" si="223"/>
        <v>244775.43</v>
      </c>
      <c r="I697" s="51">
        <v>11617.17</v>
      </c>
      <c r="J697" s="51"/>
      <c r="K697" s="51">
        <f t="shared" si="220"/>
        <v>48.074741336643385</v>
      </c>
      <c r="L697" s="42"/>
      <c r="M697" s="30">
        <f t="shared" si="221"/>
        <v>48.074741336643385</v>
      </c>
    </row>
    <row r="698" spans="1:13" ht="18" customHeight="1">
      <c r="A698" s="63" t="s">
        <v>35</v>
      </c>
      <c r="B698" s="48" t="s">
        <v>36</v>
      </c>
      <c r="C698" s="51">
        <v>39684</v>
      </c>
      <c r="D698" s="51"/>
      <c r="E698" s="51">
        <f t="shared" si="222"/>
        <v>39684</v>
      </c>
      <c r="F698" s="51">
        <v>39683.53</v>
      </c>
      <c r="G698" s="51"/>
      <c r="H698" s="51">
        <f t="shared" si="223"/>
        <v>39683.53</v>
      </c>
      <c r="I698" s="51"/>
      <c r="J698" s="51"/>
      <c r="K698" s="51">
        <f t="shared" si="220"/>
        <v>99.99881564358432</v>
      </c>
      <c r="L698" s="42"/>
      <c r="M698" s="51">
        <f t="shared" si="221"/>
        <v>99.99881564358432</v>
      </c>
    </row>
    <row r="699" spans="1:13" ht="18" customHeight="1">
      <c r="A699" s="53" t="s">
        <v>22</v>
      </c>
      <c r="B699" s="48" t="s">
        <v>23</v>
      </c>
      <c r="C699" s="51">
        <v>83305</v>
      </c>
      <c r="D699" s="51"/>
      <c r="E699" s="51">
        <f t="shared" si="222"/>
        <v>83305</v>
      </c>
      <c r="F699" s="51">
        <v>38243.77</v>
      </c>
      <c r="G699" s="51"/>
      <c r="H699" s="51">
        <f t="shared" si="223"/>
        <v>38243.77</v>
      </c>
      <c r="I699" s="51">
        <v>6260.58</v>
      </c>
      <c r="J699" s="51"/>
      <c r="K699" s="51">
        <f t="shared" si="220"/>
        <v>45.90813276514014</v>
      </c>
      <c r="L699" s="42"/>
      <c r="M699" s="51">
        <f t="shared" si="221"/>
        <v>45.90813276514014</v>
      </c>
    </row>
    <row r="700" spans="1:13" ht="18" customHeight="1">
      <c r="A700" s="63" t="s">
        <v>24</v>
      </c>
      <c r="B700" s="48" t="s">
        <v>25</v>
      </c>
      <c r="C700" s="51">
        <v>13615</v>
      </c>
      <c r="D700" s="51"/>
      <c r="E700" s="51">
        <f t="shared" si="222"/>
        <v>13615</v>
      </c>
      <c r="F700" s="51">
        <v>5344.69</v>
      </c>
      <c r="G700" s="51"/>
      <c r="H700" s="51">
        <f t="shared" si="223"/>
        <v>5344.69</v>
      </c>
      <c r="I700" s="51">
        <v>912.81</v>
      </c>
      <c r="J700" s="51"/>
      <c r="K700" s="51">
        <f t="shared" si="220"/>
        <v>39.255894234300406</v>
      </c>
      <c r="L700" s="42"/>
      <c r="M700" s="51">
        <f t="shared" si="221"/>
        <v>39.255894234300406</v>
      </c>
    </row>
    <row r="701" spans="1:13" ht="18" customHeight="1">
      <c r="A701" s="53" t="s">
        <v>26</v>
      </c>
      <c r="B701" s="48" t="s">
        <v>27</v>
      </c>
      <c r="C701" s="51">
        <v>400</v>
      </c>
      <c r="D701" s="51"/>
      <c r="E701" s="51">
        <f t="shared" si="222"/>
        <v>400</v>
      </c>
      <c r="F701" s="51"/>
      <c r="G701" s="51"/>
      <c r="H701" s="51">
        <f t="shared" si="223"/>
        <v>0</v>
      </c>
      <c r="I701" s="51"/>
      <c r="J701" s="51"/>
      <c r="K701" s="51">
        <f t="shared" si="220"/>
        <v>0</v>
      </c>
      <c r="L701" s="42"/>
      <c r="M701" s="51">
        <f t="shared" si="221"/>
        <v>0</v>
      </c>
    </row>
    <row r="702" spans="1:13" ht="18" customHeight="1">
      <c r="A702" s="53" t="s">
        <v>37</v>
      </c>
      <c r="B702" s="48" t="s">
        <v>38</v>
      </c>
      <c r="C702" s="51">
        <v>45876</v>
      </c>
      <c r="D702" s="51"/>
      <c r="E702" s="51">
        <f t="shared" si="222"/>
        <v>45876</v>
      </c>
      <c r="F702" s="51">
        <v>30478.3</v>
      </c>
      <c r="G702" s="51"/>
      <c r="H702" s="51">
        <f t="shared" si="223"/>
        <v>30478.3</v>
      </c>
      <c r="I702" s="51">
        <v>157.24</v>
      </c>
      <c r="J702" s="51"/>
      <c r="K702" s="51">
        <f t="shared" si="220"/>
        <v>66.43626296974453</v>
      </c>
      <c r="L702" s="51"/>
      <c r="M702" s="51">
        <f t="shared" si="221"/>
        <v>66.43626296974453</v>
      </c>
    </row>
    <row r="703" spans="1:13" ht="18" customHeight="1">
      <c r="A703" s="63" t="s">
        <v>47</v>
      </c>
      <c r="B703" s="48" t="s">
        <v>48</v>
      </c>
      <c r="C703" s="51">
        <v>4000</v>
      </c>
      <c r="D703" s="51"/>
      <c r="E703" s="51">
        <f t="shared" si="222"/>
        <v>4000</v>
      </c>
      <c r="F703" s="51">
        <v>1828.61</v>
      </c>
      <c r="G703" s="51"/>
      <c r="H703" s="51">
        <f t="shared" si="223"/>
        <v>1828.61</v>
      </c>
      <c r="I703" s="51"/>
      <c r="J703" s="51"/>
      <c r="K703" s="51">
        <f t="shared" si="220"/>
        <v>45.71525</v>
      </c>
      <c r="L703" s="51"/>
      <c r="M703" s="51">
        <f t="shared" si="221"/>
        <v>45.71525</v>
      </c>
    </row>
    <row r="704" spans="1:13" ht="18" customHeight="1">
      <c r="A704" s="53" t="s">
        <v>254</v>
      </c>
      <c r="B704" s="48" t="s">
        <v>211</v>
      </c>
      <c r="C704" s="51">
        <v>610</v>
      </c>
      <c r="D704" s="51"/>
      <c r="E704" s="51">
        <f t="shared" si="222"/>
        <v>610</v>
      </c>
      <c r="F704" s="51">
        <v>210</v>
      </c>
      <c r="G704" s="51"/>
      <c r="H704" s="51">
        <f t="shared" si="223"/>
        <v>210</v>
      </c>
      <c r="I704" s="51"/>
      <c r="J704" s="51"/>
      <c r="K704" s="51">
        <f t="shared" si="220"/>
        <v>34.42622950819672</v>
      </c>
      <c r="L704" s="51"/>
      <c r="M704" s="51">
        <f t="shared" si="221"/>
        <v>34.42622950819672</v>
      </c>
    </row>
    <row r="705" spans="1:13" ht="18" customHeight="1">
      <c r="A705" s="63" t="s">
        <v>28</v>
      </c>
      <c r="B705" s="48" t="s">
        <v>29</v>
      </c>
      <c r="C705" s="51">
        <v>30200</v>
      </c>
      <c r="D705" s="51"/>
      <c r="E705" s="51">
        <f t="shared" si="222"/>
        <v>30200</v>
      </c>
      <c r="F705" s="51">
        <v>19551.24</v>
      </c>
      <c r="G705" s="51"/>
      <c r="H705" s="51">
        <f t="shared" si="223"/>
        <v>19551.24</v>
      </c>
      <c r="I705" s="51"/>
      <c r="J705" s="51"/>
      <c r="K705" s="51">
        <f t="shared" si="220"/>
        <v>64.73920529801325</v>
      </c>
      <c r="L705" s="51"/>
      <c r="M705" s="51">
        <f t="shared" si="221"/>
        <v>64.73920529801325</v>
      </c>
    </row>
    <row r="706" spans="1:13" ht="18" customHeight="1">
      <c r="A706" s="63" t="s">
        <v>73</v>
      </c>
      <c r="B706" s="48" t="s">
        <v>74</v>
      </c>
      <c r="C706" s="51">
        <v>2110</v>
      </c>
      <c r="D706" s="51"/>
      <c r="E706" s="51">
        <f>C706+D706</f>
        <v>2110</v>
      </c>
      <c r="F706" s="51">
        <v>761.2</v>
      </c>
      <c r="G706" s="51"/>
      <c r="H706" s="51">
        <f>F706+G706</f>
        <v>761.2</v>
      </c>
      <c r="I706" s="51"/>
      <c r="J706" s="51"/>
      <c r="K706" s="51">
        <f t="shared" si="220"/>
        <v>36.07582938388626</v>
      </c>
      <c r="L706" s="51"/>
      <c r="M706" s="51">
        <f t="shared" si="221"/>
        <v>36.07582938388626</v>
      </c>
    </row>
    <row r="707" spans="1:13" ht="23.25" customHeight="1">
      <c r="A707" s="56" t="s">
        <v>281</v>
      </c>
      <c r="B707" s="48" t="s">
        <v>262</v>
      </c>
      <c r="C707" s="51">
        <v>12900</v>
      </c>
      <c r="D707" s="51"/>
      <c r="E707" s="51">
        <f>C707+D707</f>
        <v>12900</v>
      </c>
      <c r="F707" s="51">
        <v>4540.54</v>
      </c>
      <c r="G707" s="51"/>
      <c r="H707" s="51">
        <f>F707+G707</f>
        <v>4540.54</v>
      </c>
      <c r="I707" s="51"/>
      <c r="J707" s="51"/>
      <c r="K707" s="51">
        <f t="shared" si="220"/>
        <v>35.19798449612403</v>
      </c>
      <c r="L707" s="51"/>
      <c r="M707" s="51">
        <f t="shared" si="221"/>
        <v>35.19798449612403</v>
      </c>
    </row>
    <row r="708" spans="1:13" ht="23.25" customHeight="1">
      <c r="A708" s="63" t="s">
        <v>75</v>
      </c>
      <c r="B708" s="48" t="s">
        <v>76</v>
      </c>
      <c r="C708" s="51">
        <v>300</v>
      </c>
      <c r="D708" s="51"/>
      <c r="E708" s="51">
        <f>C708+D708</f>
        <v>300</v>
      </c>
      <c r="F708" s="51">
        <v>66.5</v>
      </c>
      <c r="G708" s="51"/>
      <c r="H708" s="51">
        <f>F708+G708</f>
        <v>66.5</v>
      </c>
      <c r="I708" s="51"/>
      <c r="J708" s="51"/>
      <c r="K708" s="51">
        <f t="shared" si="220"/>
        <v>22.166666666666668</v>
      </c>
      <c r="L708" s="51"/>
      <c r="M708" s="51">
        <f t="shared" si="221"/>
        <v>22.166666666666668</v>
      </c>
    </row>
    <row r="709" spans="1:13" ht="18" customHeight="1">
      <c r="A709" s="63" t="s">
        <v>41</v>
      </c>
      <c r="B709" s="48" t="s">
        <v>42</v>
      </c>
      <c r="C709" s="51">
        <v>36070</v>
      </c>
      <c r="D709" s="51"/>
      <c r="E709" s="51">
        <f t="shared" si="222"/>
        <v>36070</v>
      </c>
      <c r="F709" s="51">
        <v>28000</v>
      </c>
      <c r="G709" s="51"/>
      <c r="H709" s="51">
        <f t="shared" si="223"/>
        <v>28000</v>
      </c>
      <c r="I709" s="51"/>
      <c r="J709" s="51"/>
      <c r="K709" s="51">
        <f t="shared" si="220"/>
        <v>77.6268367064042</v>
      </c>
      <c r="L709" s="51"/>
      <c r="M709" s="51">
        <f t="shared" si="221"/>
        <v>77.6268367064042</v>
      </c>
    </row>
    <row r="710" spans="1:13" ht="18" customHeight="1">
      <c r="A710" s="64" t="s">
        <v>277</v>
      </c>
      <c r="B710" s="48" t="s">
        <v>266</v>
      </c>
      <c r="C710" s="51">
        <v>3050</v>
      </c>
      <c r="D710" s="51"/>
      <c r="E710" s="51">
        <f t="shared" si="222"/>
        <v>3050</v>
      </c>
      <c r="F710" s="51">
        <v>2039</v>
      </c>
      <c r="G710" s="51"/>
      <c r="H710" s="51">
        <f t="shared" si="223"/>
        <v>2039</v>
      </c>
      <c r="I710" s="51"/>
      <c r="J710" s="51"/>
      <c r="K710" s="51">
        <f t="shared" si="220"/>
        <v>66.85245901639344</v>
      </c>
      <c r="L710" s="51"/>
      <c r="M710" s="51">
        <f t="shared" si="221"/>
        <v>66.85245901639344</v>
      </c>
    </row>
    <row r="711" spans="1:13" ht="18" customHeight="1">
      <c r="A711" s="63" t="s">
        <v>330</v>
      </c>
      <c r="B711" s="48" t="s">
        <v>44</v>
      </c>
      <c r="C711" s="51">
        <v>15000</v>
      </c>
      <c r="D711" s="51"/>
      <c r="E711" s="51">
        <f t="shared" si="222"/>
        <v>15000</v>
      </c>
      <c r="F711" s="51"/>
      <c r="G711" s="51"/>
      <c r="H711" s="51">
        <f t="shared" si="223"/>
        <v>0</v>
      </c>
      <c r="I711" s="51"/>
      <c r="J711" s="51"/>
      <c r="K711" s="51">
        <f t="shared" si="220"/>
        <v>0</v>
      </c>
      <c r="L711" s="51"/>
      <c r="M711" s="51">
        <f t="shared" si="221"/>
        <v>0</v>
      </c>
    </row>
    <row r="712" spans="1:13" ht="15" customHeight="1">
      <c r="A712" s="48"/>
      <c r="B712" s="48"/>
      <c r="C712" s="51"/>
      <c r="D712" s="51"/>
      <c r="E712" s="51"/>
      <c r="F712" s="51"/>
      <c r="G712" s="51"/>
      <c r="H712" s="51"/>
      <c r="I712" s="51"/>
      <c r="J712" s="51"/>
      <c r="K712" s="57"/>
      <c r="L712" s="57"/>
      <c r="M712" s="51"/>
    </row>
    <row r="713" spans="1:13" s="52" customFormat="1" ht="18" customHeight="1">
      <c r="A713" s="65" t="s">
        <v>126</v>
      </c>
      <c r="B713" s="62">
        <v>80146</v>
      </c>
      <c r="C713" s="42">
        <f>C714</f>
        <v>398413</v>
      </c>
      <c r="D713" s="42">
        <f>D714</f>
        <v>0</v>
      </c>
      <c r="E713" s="42">
        <f aca="true" t="shared" si="224" ref="E713:E724">C713+D713</f>
        <v>398413</v>
      </c>
      <c r="F713" s="42">
        <f>F714</f>
        <v>61638.69</v>
      </c>
      <c r="G713" s="42">
        <f>G714</f>
        <v>0</v>
      </c>
      <c r="H713" s="42">
        <f aca="true" t="shared" si="225" ref="H713:H724">F713+G713</f>
        <v>61638.69</v>
      </c>
      <c r="I713" s="42">
        <f>I714</f>
        <v>1626.94</v>
      </c>
      <c r="J713" s="42">
        <f>J714</f>
        <v>0</v>
      </c>
      <c r="K713" s="42">
        <f aca="true" t="shared" si="226" ref="K713:K724">F713/C713*100</f>
        <v>15.47105390637354</v>
      </c>
      <c r="L713" s="42">
        <v>0</v>
      </c>
      <c r="M713" s="42">
        <f aca="true" t="shared" si="227" ref="M713:M745">H713/E713*100</f>
        <v>15.47105390637354</v>
      </c>
    </row>
    <row r="714" spans="1:13" s="52" customFormat="1" ht="18" customHeight="1">
      <c r="A714" s="20" t="s">
        <v>378</v>
      </c>
      <c r="B714" s="62"/>
      <c r="C714" s="42">
        <f>C715</f>
        <v>398413</v>
      </c>
      <c r="D714" s="42">
        <f>D715</f>
        <v>0</v>
      </c>
      <c r="E714" s="42">
        <f t="shared" si="224"/>
        <v>398413</v>
      </c>
      <c r="F714" s="42">
        <f>F715</f>
        <v>61638.69</v>
      </c>
      <c r="G714" s="42">
        <f>G715</f>
        <v>0</v>
      </c>
      <c r="H714" s="42">
        <f t="shared" si="225"/>
        <v>61638.69</v>
      </c>
      <c r="I714" s="42">
        <f>I715</f>
        <v>1626.94</v>
      </c>
      <c r="J714" s="42">
        <f>J715</f>
        <v>0</v>
      </c>
      <c r="K714" s="42">
        <f t="shared" si="226"/>
        <v>15.47105390637354</v>
      </c>
      <c r="L714" s="42"/>
      <c r="M714" s="42">
        <f t="shared" si="227"/>
        <v>15.47105390637354</v>
      </c>
    </row>
    <row r="715" spans="1:13" s="52" customFormat="1" ht="18" customHeight="1">
      <c r="A715" s="21" t="s">
        <v>379</v>
      </c>
      <c r="B715" s="69"/>
      <c r="C715" s="44">
        <f>C716+C717</f>
        <v>398413</v>
      </c>
      <c r="D715" s="44">
        <f>D716+D717</f>
        <v>0</v>
      </c>
      <c r="E715" s="44">
        <f t="shared" si="224"/>
        <v>398413</v>
      </c>
      <c r="F715" s="44">
        <f>F716+F717</f>
        <v>61638.69</v>
      </c>
      <c r="G715" s="44">
        <f>G716+G717</f>
        <v>0</v>
      </c>
      <c r="H715" s="44">
        <f t="shared" si="225"/>
        <v>61638.69</v>
      </c>
      <c r="I715" s="44">
        <f>I716+I717</f>
        <v>1626.94</v>
      </c>
      <c r="J715" s="44">
        <f>J716+J717</f>
        <v>0</v>
      </c>
      <c r="K715" s="30">
        <f t="shared" si="226"/>
        <v>15.47105390637354</v>
      </c>
      <c r="L715" s="42"/>
      <c r="M715" s="30">
        <f t="shared" si="227"/>
        <v>15.47105390637354</v>
      </c>
    </row>
    <row r="716" spans="1:13" s="31" customFormat="1" ht="18" customHeight="1">
      <c r="A716" s="25" t="s">
        <v>380</v>
      </c>
      <c r="B716" s="45"/>
      <c r="C716" s="39">
        <f>SUM(C718:C721)</f>
        <v>59563</v>
      </c>
      <c r="D716" s="39">
        <f>SUM(D718:D721)</f>
        <v>0</v>
      </c>
      <c r="E716" s="39">
        <f>SUM(C716:D716)</f>
        <v>59563</v>
      </c>
      <c r="F716" s="39">
        <f>SUM(F718:F721)</f>
        <v>28508.3</v>
      </c>
      <c r="G716" s="39">
        <f>SUM(G718:G721)</f>
        <v>0</v>
      </c>
      <c r="H716" s="39">
        <f>SUM(F716:G716)</f>
        <v>28508.3</v>
      </c>
      <c r="I716" s="39">
        <f>SUM(I718:I721)</f>
        <v>1626.94</v>
      </c>
      <c r="J716" s="39">
        <f>SUM(J718:J721)</f>
        <v>0</v>
      </c>
      <c r="K716" s="30">
        <f t="shared" si="226"/>
        <v>47.86243137518258</v>
      </c>
      <c r="L716" s="30"/>
      <c r="M716" s="30">
        <f t="shared" si="227"/>
        <v>47.86243137518258</v>
      </c>
    </row>
    <row r="717" spans="1:13" s="31" customFormat="1" ht="18" customHeight="1">
      <c r="A717" s="25" t="s">
        <v>381</v>
      </c>
      <c r="B717" s="45"/>
      <c r="C717" s="39">
        <f>SUM(C722:C724)</f>
        <v>338850</v>
      </c>
      <c r="D717" s="39">
        <f>SUM(D722:D724)</f>
        <v>0</v>
      </c>
      <c r="E717" s="39">
        <f>SUM(C717:D717)</f>
        <v>338850</v>
      </c>
      <c r="F717" s="39">
        <f>SUM(F722:F724)</f>
        <v>33130.39</v>
      </c>
      <c r="G717" s="39">
        <f>SUM(G722:G724)</f>
        <v>0</v>
      </c>
      <c r="H717" s="39">
        <f>SUM(F717:G717)</f>
        <v>33130.39</v>
      </c>
      <c r="I717" s="39">
        <f>SUM(I722:I724)</f>
        <v>0</v>
      </c>
      <c r="J717" s="39">
        <f>SUM(J722:J724)</f>
        <v>0</v>
      </c>
      <c r="K717" s="30">
        <f t="shared" si="226"/>
        <v>9.777302641286704</v>
      </c>
      <c r="L717" s="30"/>
      <c r="M717" s="30">
        <f t="shared" si="227"/>
        <v>9.777302641286704</v>
      </c>
    </row>
    <row r="718" spans="1:13" ht="18" customHeight="1">
      <c r="A718" s="63" t="s">
        <v>33</v>
      </c>
      <c r="B718" s="48" t="s">
        <v>34</v>
      </c>
      <c r="C718" s="51">
        <v>48267</v>
      </c>
      <c r="D718" s="51"/>
      <c r="E718" s="51">
        <f t="shared" si="224"/>
        <v>48267</v>
      </c>
      <c r="F718" s="51">
        <v>21245.31</v>
      </c>
      <c r="G718" s="51"/>
      <c r="H718" s="51">
        <f t="shared" si="225"/>
        <v>21245.31</v>
      </c>
      <c r="I718" s="51">
        <v>1007.62</v>
      </c>
      <c r="J718" s="51"/>
      <c r="K718" s="51">
        <f t="shared" si="226"/>
        <v>44.016222263658406</v>
      </c>
      <c r="L718" s="51"/>
      <c r="M718" s="51">
        <f t="shared" si="227"/>
        <v>44.016222263658406</v>
      </c>
    </row>
    <row r="719" spans="1:13" ht="18" customHeight="1">
      <c r="A719" s="63" t="s">
        <v>35</v>
      </c>
      <c r="B719" s="48" t="s">
        <v>36</v>
      </c>
      <c r="C719" s="51">
        <v>3211</v>
      </c>
      <c r="D719" s="51"/>
      <c r="E719" s="51">
        <f t="shared" si="224"/>
        <v>3211</v>
      </c>
      <c r="F719" s="51">
        <v>3209.79</v>
      </c>
      <c r="G719" s="51"/>
      <c r="H719" s="51">
        <f t="shared" si="225"/>
        <v>3209.79</v>
      </c>
      <c r="I719" s="51"/>
      <c r="J719" s="51"/>
      <c r="K719" s="51">
        <f t="shared" si="226"/>
        <v>99.96231703519153</v>
      </c>
      <c r="L719" s="51"/>
      <c r="M719" s="51">
        <f t="shared" si="227"/>
        <v>99.96231703519153</v>
      </c>
    </row>
    <row r="720" spans="1:13" ht="18" customHeight="1">
      <c r="A720" s="53" t="s">
        <v>22</v>
      </c>
      <c r="B720" s="48" t="s">
        <v>23</v>
      </c>
      <c r="C720" s="51">
        <v>6875</v>
      </c>
      <c r="D720" s="51"/>
      <c r="E720" s="51">
        <f t="shared" si="224"/>
        <v>6875</v>
      </c>
      <c r="F720" s="51">
        <v>3488.85</v>
      </c>
      <c r="G720" s="51"/>
      <c r="H720" s="51">
        <f t="shared" si="225"/>
        <v>3488.85</v>
      </c>
      <c r="I720" s="51">
        <v>533.11</v>
      </c>
      <c r="J720" s="51"/>
      <c r="K720" s="51">
        <f t="shared" si="226"/>
        <v>50.746909090909085</v>
      </c>
      <c r="L720" s="51"/>
      <c r="M720" s="51">
        <f t="shared" si="227"/>
        <v>50.746909090909085</v>
      </c>
    </row>
    <row r="721" spans="1:13" ht="18" customHeight="1">
      <c r="A721" s="63" t="s">
        <v>24</v>
      </c>
      <c r="B721" s="48" t="s">
        <v>25</v>
      </c>
      <c r="C721" s="51">
        <v>1210</v>
      </c>
      <c r="D721" s="51"/>
      <c r="E721" s="51">
        <f t="shared" si="224"/>
        <v>1210</v>
      </c>
      <c r="F721" s="51">
        <v>564.35</v>
      </c>
      <c r="G721" s="51"/>
      <c r="H721" s="51">
        <f t="shared" si="225"/>
        <v>564.35</v>
      </c>
      <c r="I721" s="51">
        <v>86.21</v>
      </c>
      <c r="J721" s="51"/>
      <c r="K721" s="51">
        <f t="shared" si="226"/>
        <v>46.64049586776859</v>
      </c>
      <c r="L721" s="51"/>
      <c r="M721" s="51">
        <f t="shared" si="227"/>
        <v>46.64049586776859</v>
      </c>
    </row>
    <row r="722" spans="1:13" ht="18" customHeight="1">
      <c r="A722" s="63" t="s">
        <v>28</v>
      </c>
      <c r="B722" s="48" t="s">
        <v>29</v>
      </c>
      <c r="C722" s="51">
        <v>266704</v>
      </c>
      <c r="D722" s="51"/>
      <c r="E722" s="51">
        <f t="shared" si="224"/>
        <v>266704</v>
      </c>
      <c r="F722" s="51">
        <v>9600</v>
      </c>
      <c r="G722" s="51"/>
      <c r="H722" s="51">
        <f t="shared" si="225"/>
        <v>9600</v>
      </c>
      <c r="I722" s="51"/>
      <c r="J722" s="51"/>
      <c r="K722" s="51">
        <f t="shared" si="226"/>
        <v>3.5994960705501233</v>
      </c>
      <c r="L722" s="51"/>
      <c r="M722" s="51">
        <f t="shared" si="227"/>
        <v>3.5994960705501233</v>
      </c>
    </row>
    <row r="723" spans="1:13" ht="18" customHeight="1">
      <c r="A723" s="63" t="s">
        <v>41</v>
      </c>
      <c r="B723" s="48" t="s">
        <v>42</v>
      </c>
      <c r="C723" s="51">
        <v>1290</v>
      </c>
      <c r="D723" s="51"/>
      <c r="E723" s="51">
        <f t="shared" si="224"/>
        <v>1290</v>
      </c>
      <c r="F723" s="51">
        <v>1290</v>
      </c>
      <c r="G723" s="51"/>
      <c r="H723" s="51">
        <f t="shared" si="225"/>
        <v>1290</v>
      </c>
      <c r="I723" s="51"/>
      <c r="J723" s="51"/>
      <c r="K723" s="51">
        <f t="shared" si="226"/>
        <v>100</v>
      </c>
      <c r="L723" s="51"/>
      <c r="M723" s="51">
        <f t="shared" si="227"/>
        <v>100</v>
      </c>
    </row>
    <row r="724" spans="1:20" ht="18" customHeight="1">
      <c r="A724" s="64" t="s">
        <v>285</v>
      </c>
      <c r="B724" s="48" t="s">
        <v>266</v>
      </c>
      <c r="C724" s="51">
        <v>70856</v>
      </c>
      <c r="D724" s="51"/>
      <c r="E724" s="51">
        <f t="shared" si="224"/>
        <v>70856</v>
      </c>
      <c r="F724" s="51">
        <v>22240.39</v>
      </c>
      <c r="G724" s="51"/>
      <c r="H724" s="51">
        <f t="shared" si="225"/>
        <v>22240.39</v>
      </c>
      <c r="I724" s="51"/>
      <c r="J724" s="51"/>
      <c r="K724" s="51">
        <f t="shared" si="226"/>
        <v>31.388153437958678</v>
      </c>
      <c r="L724" s="51"/>
      <c r="M724" s="51">
        <f t="shared" si="227"/>
        <v>31.388153437958678</v>
      </c>
      <c r="N724" s="79"/>
      <c r="O724" s="79"/>
      <c r="P724" s="79"/>
      <c r="Q724" s="79"/>
      <c r="R724" s="79"/>
      <c r="S724" s="79"/>
      <c r="T724" s="79"/>
    </row>
    <row r="725" spans="1:20" ht="15" customHeight="1">
      <c r="A725" s="64"/>
      <c r="B725" s="48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40"/>
      <c r="O725" s="40"/>
      <c r="P725" s="40"/>
      <c r="Q725" s="40"/>
      <c r="R725" s="40"/>
      <c r="S725" s="40"/>
      <c r="T725" s="40"/>
    </row>
    <row r="726" spans="1:13" ht="18" customHeight="1">
      <c r="A726" s="41" t="s">
        <v>429</v>
      </c>
      <c r="B726" s="62">
        <v>80148</v>
      </c>
      <c r="C726" s="42">
        <f>C727</f>
        <v>5229284.43</v>
      </c>
      <c r="D726" s="42">
        <f>D727</f>
        <v>0</v>
      </c>
      <c r="E726" s="42">
        <f aca="true" t="shared" si="228" ref="E726:E745">C726+D726</f>
        <v>5229284.43</v>
      </c>
      <c r="F726" s="42">
        <f>F727</f>
        <v>2580360.06</v>
      </c>
      <c r="G726" s="42">
        <f>G727</f>
        <v>0</v>
      </c>
      <c r="H726" s="42">
        <f aca="true" t="shared" si="229" ref="H726:H745">F726+G726</f>
        <v>2580360.06</v>
      </c>
      <c r="I726" s="42">
        <f>I727</f>
        <v>83660.24</v>
      </c>
      <c r="J726" s="42">
        <f>J727</f>
        <v>0</v>
      </c>
      <c r="K726" s="42">
        <f>F726/C726*100</f>
        <v>49.34441976796432</v>
      </c>
      <c r="L726" s="55">
        <v>0</v>
      </c>
      <c r="M726" s="55">
        <f t="shared" si="227"/>
        <v>49.34441976796432</v>
      </c>
    </row>
    <row r="727" spans="1:13" ht="18" customHeight="1">
      <c r="A727" s="20" t="s">
        <v>378</v>
      </c>
      <c r="B727" s="62"/>
      <c r="C727" s="42">
        <f>C728+C731</f>
        <v>5229284.43</v>
      </c>
      <c r="D727" s="42">
        <f>D728+D731</f>
        <v>0</v>
      </c>
      <c r="E727" s="42">
        <f t="shared" si="228"/>
        <v>5229284.43</v>
      </c>
      <c r="F727" s="42">
        <f>F728+F731</f>
        <v>2580360.06</v>
      </c>
      <c r="G727" s="42">
        <f>G728+G731</f>
        <v>0</v>
      </c>
      <c r="H727" s="42">
        <f t="shared" si="229"/>
        <v>2580360.06</v>
      </c>
      <c r="I727" s="42">
        <f>I728+I731</f>
        <v>83660.24</v>
      </c>
      <c r="J727" s="42">
        <f>J728+J731</f>
        <v>0</v>
      </c>
      <c r="K727" s="42">
        <f>K728+K731</f>
        <v>328.15020315729623</v>
      </c>
      <c r="L727" s="55"/>
      <c r="M727" s="55">
        <f t="shared" si="227"/>
        <v>49.34441976796432</v>
      </c>
    </row>
    <row r="728" spans="1:13" ht="18" customHeight="1">
      <c r="A728" s="21" t="s">
        <v>379</v>
      </c>
      <c r="B728" s="69"/>
      <c r="C728" s="44">
        <f>C729+C730</f>
        <v>5222264.43</v>
      </c>
      <c r="D728" s="44">
        <f>D729+D730</f>
        <v>0</v>
      </c>
      <c r="E728" s="44">
        <f t="shared" si="228"/>
        <v>5222264.43</v>
      </c>
      <c r="F728" s="44">
        <f>F729+F730</f>
        <v>2578445.5</v>
      </c>
      <c r="G728" s="44">
        <f>G729+G730</f>
        <v>0</v>
      </c>
      <c r="H728" s="44">
        <f t="shared" si="229"/>
        <v>2578445.5</v>
      </c>
      <c r="I728" s="44">
        <f>I729+I730</f>
        <v>83660.24</v>
      </c>
      <c r="J728" s="44">
        <f>J729+J730</f>
        <v>0</v>
      </c>
      <c r="K728" s="44">
        <f>K729+K732</f>
        <v>249.76704610943818</v>
      </c>
      <c r="L728" s="44"/>
      <c r="M728" s="44">
        <f t="shared" si="227"/>
        <v>49.37408923967491</v>
      </c>
    </row>
    <row r="729" spans="1:13" ht="18" customHeight="1">
      <c r="A729" s="25" t="s">
        <v>380</v>
      </c>
      <c r="B729" s="69"/>
      <c r="C729" s="44">
        <f>SUM(C733:C736)</f>
        <v>2379168</v>
      </c>
      <c r="D729" s="44">
        <f>SUM(D733:D736)</f>
        <v>0</v>
      </c>
      <c r="E729" s="44">
        <f t="shared" si="228"/>
        <v>2379168</v>
      </c>
      <c r="F729" s="44">
        <f>SUM(F733:F736)</f>
        <v>1209242.79</v>
      </c>
      <c r="G729" s="44">
        <f>SUM(G733:G736)</f>
        <v>0</v>
      </c>
      <c r="H729" s="44">
        <f t="shared" si="229"/>
        <v>1209242.79</v>
      </c>
      <c r="I729" s="44">
        <f>SUM(I733:I736)</f>
        <v>57651.490000000005</v>
      </c>
      <c r="J729" s="44">
        <f>SUM(J733:J736)</f>
        <v>0</v>
      </c>
      <c r="K729" s="44">
        <f>K730+K733</f>
        <v>222.4941116365037</v>
      </c>
      <c r="L729" s="44"/>
      <c r="M729" s="44">
        <f t="shared" si="227"/>
        <v>50.826288433603686</v>
      </c>
    </row>
    <row r="730" spans="1:13" ht="18" customHeight="1">
      <c r="A730" s="25" t="s">
        <v>381</v>
      </c>
      <c r="B730" s="69"/>
      <c r="C730" s="44">
        <f>SUM(C737:C745)</f>
        <v>2843096.43</v>
      </c>
      <c r="D730" s="44">
        <f>SUM(D737:D745)</f>
        <v>0</v>
      </c>
      <c r="E730" s="44">
        <f t="shared" si="228"/>
        <v>2843096.43</v>
      </c>
      <c r="F730" s="44">
        <f>SUM(F737:F745)</f>
        <v>1369202.71</v>
      </c>
      <c r="G730" s="44">
        <f>SUM(G737:G745)</f>
        <v>0</v>
      </c>
      <c r="H730" s="44">
        <f t="shared" si="229"/>
        <v>1369202.71</v>
      </c>
      <c r="I730" s="44">
        <f>SUM(I737:I745)</f>
        <v>26008.75</v>
      </c>
      <c r="J730" s="44">
        <f>SUM(J737:J745)</f>
        <v>0</v>
      </c>
      <c r="K730" s="44">
        <f>K731+K734</f>
        <v>175.05338333994123</v>
      </c>
      <c r="L730" s="44"/>
      <c r="M730" s="44">
        <f t="shared" si="227"/>
        <v>48.15885580075101</v>
      </c>
    </row>
    <row r="731" spans="1:13" ht="18" customHeight="1">
      <c r="A731" s="25" t="s">
        <v>383</v>
      </c>
      <c r="B731" s="69"/>
      <c r="C731" s="44">
        <f>C732</f>
        <v>7020</v>
      </c>
      <c r="D731" s="44">
        <f>D732</f>
        <v>0</v>
      </c>
      <c r="E731" s="44">
        <f t="shared" si="228"/>
        <v>7020</v>
      </c>
      <c r="F731" s="44">
        <f>F732</f>
        <v>1914.56</v>
      </c>
      <c r="G731" s="44">
        <f>G732</f>
        <v>0</v>
      </c>
      <c r="H731" s="44">
        <f t="shared" si="229"/>
        <v>1914.56</v>
      </c>
      <c r="I731" s="44">
        <f>I732</f>
        <v>0</v>
      </c>
      <c r="J731" s="44"/>
      <c r="K731" s="44">
        <f>K732+K735</f>
        <v>78.38315704785808</v>
      </c>
      <c r="L731" s="44"/>
      <c r="M731" s="44">
        <f t="shared" si="227"/>
        <v>27.272934472934473</v>
      </c>
    </row>
    <row r="732" spans="1:13" ht="18" customHeight="1">
      <c r="A732" s="74" t="s">
        <v>322</v>
      </c>
      <c r="B732" s="60" t="s">
        <v>46</v>
      </c>
      <c r="C732" s="44">
        <v>7020</v>
      </c>
      <c r="D732" s="44"/>
      <c r="E732" s="44">
        <f t="shared" si="228"/>
        <v>7020</v>
      </c>
      <c r="F732" s="44">
        <v>1914.56</v>
      </c>
      <c r="G732" s="44"/>
      <c r="H732" s="44">
        <f t="shared" si="229"/>
        <v>1914.56</v>
      </c>
      <c r="I732" s="44"/>
      <c r="J732" s="44"/>
      <c r="K732" s="44">
        <f aca="true" t="shared" si="230" ref="K732:K745">F732/C732*100</f>
        <v>27.272934472934473</v>
      </c>
      <c r="L732" s="44"/>
      <c r="M732" s="44">
        <f t="shared" si="227"/>
        <v>27.272934472934473</v>
      </c>
    </row>
    <row r="733" spans="1:13" ht="18" customHeight="1">
      <c r="A733" s="63" t="s">
        <v>33</v>
      </c>
      <c r="B733" s="48" t="s">
        <v>34</v>
      </c>
      <c r="C733" s="51">
        <v>1890219</v>
      </c>
      <c r="D733" s="51"/>
      <c r="E733" s="51">
        <f t="shared" si="228"/>
        <v>1890219</v>
      </c>
      <c r="F733" s="51">
        <v>896733.66</v>
      </c>
      <c r="G733" s="51"/>
      <c r="H733" s="51">
        <f t="shared" si="229"/>
        <v>896733.66</v>
      </c>
      <c r="I733" s="51">
        <v>39769.75</v>
      </c>
      <c r="J733" s="51"/>
      <c r="K733" s="44">
        <f t="shared" si="230"/>
        <v>47.44072829656246</v>
      </c>
      <c r="L733" s="51"/>
      <c r="M733" s="51">
        <f t="shared" si="227"/>
        <v>47.44072829656246</v>
      </c>
    </row>
    <row r="734" spans="1:13" ht="18" customHeight="1">
      <c r="A734" s="63" t="s">
        <v>35</v>
      </c>
      <c r="B734" s="48" t="s">
        <v>36</v>
      </c>
      <c r="C734" s="51">
        <v>147862</v>
      </c>
      <c r="D734" s="51"/>
      <c r="E734" s="51">
        <f t="shared" si="228"/>
        <v>147862</v>
      </c>
      <c r="F734" s="51">
        <v>142938.53</v>
      </c>
      <c r="G734" s="51"/>
      <c r="H734" s="51">
        <f t="shared" si="229"/>
        <v>142938.53</v>
      </c>
      <c r="I734" s="51"/>
      <c r="J734" s="51"/>
      <c r="K734" s="44">
        <f t="shared" si="230"/>
        <v>96.67022629208316</v>
      </c>
      <c r="L734" s="51"/>
      <c r="M734" s="51">
        <f t="shared" si="227"/>
        <v>96.67022629208316</v>
      </c>
    </row>
    <row r="735" spans="1:13" ht="18" customHeight="1">
      <c r="A735" s="53" t="s">
        <v>22</v>
      </c>
      <c r="B735" s="48" t="s">
        <v>23</v>
      </c>
      <c r="C735" s="51">
        <v>294867</v>
      </c>
      <c r="D735" s="51"/>
      <c r="E735" s="51">
        <f t="shared" si="228"/>
        <v>294867</v>
      </c>
      <c r="F735" s="51">
        <v>150707.18</v>
      </c>
      <c r="G735" s="51"/>
      <c r="H735" s="51">
        <f t="shared" si="229"/>
        <v>150707.18</v>
      </c>
      <c r="I735" s="51">
        <v>15123.65</v>
      </c>
      <c r="J735" s="51"/>
      <c r="K735" s="44">
        <f t="shared" si="230"/>
        <v>51.110222574923604</v>
      </c>
      <c r="L735" s="51"/>
      <c r="M735" s="51">
        <f t="shared" si="227"/>
        <v>51.110222574923604</v>
      </c>
    </row>
    <row r="736" spans="1:13" ht="18" customHeight="1">
      <c r="A736" s="63" t="s">
        <v>24</v>
      </c>
      <c r="B736" s="48" t="s">
        <v>25</v>
      </c>
      <c r="C736" s="51">
        <v>46220</v>
      </c>
      <c r="D736" s="51"/>
      <c r="E736" s="51">
        <f t="shared" si="228"/>
        <v>46220</v>
      </c>
      <c r="F736" s="51">
        <v>18863.42</v>
      </c>
      <c r="G736" s="51"/>
      <c r="H736" s="51">
        <f t="shared" si="229"/>
        <v>18863.42</v>
      </c>
      <c r="I736" s="51">
        <v>2758.09</v>
      </c>
      <c r="J736" s="51"/>
      <c r="K736" s="44">
        <f t="shared" si="230"/>
        <v>40.81224578104716</v>
      </c>
      <c r="L736" s="51"/>
      <c r="M736" s="51">
        <f t="shared" si="227"/>
        <v>40.81224578104716</v>
      </c>
    </row>
    <row r="737" spans="1:13" ht="18" customHeight="1">
      <c r="A737" s="64" t="s">
        <v>324</v>
      </c>
      <c r="B737" s="48" t="s">
        <v>38</v>
      </c>
      <c r="C737" s="51">
        <v>128685.43</v>
      </c>
      <c r="D737" s="51"/>
      <c r="E737" s="51">
        <f t="shared" si="228"/>
        <v>128685.43</v>
      </c>
      <c r="F737" s="51">
        <v>41629.69</v>
      </c>
      <c r="G737" s="51"/>
      <c r="H737" s="51">
        <f t="shared" si="229"/>
        <v>41629.69</v>
      </c>
      <c r="I737" s="51">
        <v>1581.04</v>
      </c>
      <c r="J737" s="51"/>
      <c r="K737" s="44">
        <f t="shared" si="230"/>
        <v>32.34996378377879</v>
      </c>
      <c r="L737" s="51"/>
      <c r="M737" s="51">
        <f t="shared" si="227"/>
        <v>32.34996378377879</v>
      </c>
    </row>
    <row r="738" spans="1:13" ht="18" customHeight="1">
      <c r="A738" s="64" t="s">
        <v>325</v>
      </c>
      <c r="B738" s="48" t="s">
        <v>123</v>
      </c>
      <c r="C738" s="51">
        <v>2237833</v>
      </c>
      <c r="D738" s="51"/>
      <c r="E738" s="51">
        <f t="shared" si="228"/>
        <v>2237833</v>
      </c>
      <c r="F738" s="51">
        <v>1075235.52</v>
      </c>
      <c r="G738" s="51"/>
      <c r="H738" s="51">
        <f t="shared" si="229"/>
        <v>1075235.52</v>
      </c>
      <c r="I738" s="51">
        <v>17283.74</v>
      </c>
      <c r="J738" s="51"/>
      <c r="K738" s="44">
        <f t="shared" si="230"/>
        <v>48.04806793000193</v>
      </c>
      <c r="L738" s="51"/>
      <c r="M738" s="51">
        <f t="shared" si="227"/>
        <v>48.04806793000193</v>
      </c>
    </row>
    <row r="739" spans="1:13" ht="18" customHeight="1">
      <c r="A739" s="64" t="s">
        <v>47</v>
      </c>
      <c r="B739" s="48" t="s">
        <v>48</v>
      </c>
      <c r="C739" s="51">
        <f>253870+2220</f>
        <v>256090</v>
      </c>
      <c r="D739" s="51"/>
      <c r="E739" s="51">
        <f t="shared" si="228"/>
        <v>256090</v>
      </c>
      <c r="F739" s="51">
        <f>139797.8+817.64</f>
        <v>140615.44</v>
      </c>
      <c r="G739" s="51"/>
      <c r="H739" s="51">
        <f t="shared" si="229"/>
        <v>140615.44</v>
      </c>
      <c r="I739" s="51">
        <v>5303.9</v>
      </c>
      <c r="J739" s="51"/>
      <c r="K739" s="44">
        <f t="shared" si="230"/>
        <v>54.90860244445312</v>
      </c>
      <c r="L739" s="51"/>
      <c r="M739" s="51">
        <f t="shared" si="227"/>
        <v>54.90860244445312</v>
      </c>
    </row>
    <row r="740" spans="1:13" ht="18" customHeight="1">
      <c r="A740" s="64" t="s">
        <v>331</v>
      </c>
      <c r="B740" s="48" t="s">
        <v>40</v>
      </c>
      <c r="C740" s="51">
        <v>32954</v>
      </c>
      <c r="D740" s="51"/>
      <c r="E740" s="51">
        <f t="shared" si="228"/>
        <v>32954</v>
      </c>
      <c r="F740" s="51">
        <v>4542.52</v>
      </c>
      <c r="G740" s="51"/>
      <c r="H740" s="51">
        <f t="shared" si="229"/>
        <v>4542.52</v>
      </c>
      <c r="I740" s="51"/>
      <c r="J740" s="51"/>
      <c r="K740" s="44">
        <f t="shared" si="230"/>
        <v>13.784426776719064</v>
      </c>
      <c r="L740" s="51"/>
      <c r="M740" s="51">
        <f t="shared" si="227"/>
        <v>13.784426776719064</v>
      </c>
    </row>
    <row r="741" spans="1:13" ht="18" customHeight="1">
      <c r="A741" s="64" t="s">
        <v>254</v>
      </c>
      <c r="B741" s="48" t="s">
        <v>211</v>
      </c>
      <c r="C741" s="51">
        <v>3953</v>
      </c>
      <c r="D741" s="51"/>
      <c r="E741" s="51">
        <f t="shared" si="228"/>
        <v>3953</v>
      </c>
      <c r="F741" s="51">
        <v>655</v>
      </c>
      <c r="G741" s="51"/>
      <c r="H741" s="51">
        <f t="shared" si="229"/>
        <v>655</v>
      </c>
      <c r="I741" s="51"/>
      <c r="J741" s="51"/>
      <c r="K741" s="44">
        <f t="shared" si="230"/>
        <v>16.56969390336453</v>
      </c>
      <c r="L741" s="51"/>
      <c r="M741" s="51">
        <f t="shared" si="227"/>
        <v>16.56969390336453</v>
      </c>
    </row>
    <row r="742" spans="1:13" ht="18" customHeight="1">
      <c r="A742" s="64" t="s">
        <v>327</v>
      </c>
      <c r="B742" s="48" t="s">
        <v>29</v>
      </c>
      <c r="C742" s="51">
        <v>128775</v>
      </c>
      <c r="D742" s="51"/>
      <c r="E742" s="51">
        <f t="shared" si="228"/>
        <v>128775</v>
      </c>
      <c r="F742" s="51">
        <v>60052.23</v>
      </c>
      <c r="G742" s="51"/>
      <c r="H742" s="51">
        <f t="shared" si="229"/>
        <v>60052.23</v>
      </c>
      <c r="I742" s="51">
        <v>1827.34</v>
      </c>
      <c r="J742" s="51"/>
      <c r="K742" s="44">
        <f t="shared" si="230"/>
        <v>46.63345369831101</v>
      </c>
      <c r="L742" s="51"/>
      <c r="M742" s="51">
        <f t="shared" si="227"/>
        <v>46.63345369831101</v>
      </c>
    </row>
    <row r="743" spans="1:13" ht="21" customHeight="1">
      <c r="A743" s="64" t="s">
        <v>328</v>
      </c>
      <c r="B743" s="48" t="s">
        <v>262</v>
      </c>
      <c r="C743" s="51">
        <v>520</v>
      </c>
      <c r="D743" s="51"/>
      <c r="E743" s="51">
        <f t="shared" si="228"/>
        <v>520</v>
      </c>
      <c r="F743" s="51">
        <v>63.31</v>
      </c>
      <c r="G743" s="51"/>
      <c r="H743" s="51">
        <f t="shared" si="229"/>
        <v>63.31</v>
      </c>
      <c r="I743" s="51">
        <v>12.73</v>
      </c>
      <c r="J743" s="51"/>
      <c r="K743" s="44">
        <f t="shared" si="230"/>
        <v>12.175</v>
      </c>
      <c r="L743" s="51"/>
      <c r="M743" s="51">
        <f t="shared" si="227"/>
        <v>12.175</v>
      </c>
    </row>
    <row r="744" spans="1:13" ht="18" customHeight="1">
      <c r="A744" s="64" t="s">
        <v>41</v>
      </c>
      <c r="B744" s="48" t="s">
        <v>42</v>
      </c>
      <c r="C744" s="51">
        <v>52046</v>
      </c>
      <c r="D744" s="51"/>
      <c r="E744" s="51">
        <f t="shared" si="228"/>
        <v>52046</v>
      </c>
      <c r="F744" s="51">
        <v>45686</v>
      </c>
      <c r="G744" s="51"/>
      <c r="H744" s="51">
        <f t="shared" si="229"/>
        <v>45686</v>
      </c>
      <c r="I744" s="51"/>
      <c r="J744" s="51"/>
      <c r="K744" s="44">
        <f t="shared" si="230"/>
        <v>87.78004073319755</v>
      </c>
      <c r="L744" s="51"/>
      <c r="M744" s="51">
        <f t="shared" si="227"/>
        <v>87.78004073319755</v>
      </c>
    </row>
    <row r="745" spans="1:13" ht="21.75" customHeight="1">
      <c r="A745" s="64" t="s">
        <v>329</v>
      </c>
      <c r="B745" s="48" t="s">
        <v>266</v>
      </c>
      <c r="C745" s="51">
        <v>2240</v>
      </c>
      <c r="D745" s="51"/>
      <c r="E745" s="51">
        <f t="shared" si="228"/>
        <v>2240</v>
      </c>
      <c r="F745" s="51">
        <v>723</v>
      </c>
      <c r="G745" s="51"/>
      <c r="H745" s="51">
        <f t="shared" si="229"/>
        <v>723</v>
      </c>
      <c r="I745" s="51"/>
      <c r="J745" s="51"/>
      <c r="K745" s="44">
        <f t="shared" si="230"/>
        <v>32.276785714285715</v>
      </c>
      <c r="L745" s="51"/>
      <c r="M745" s="51">
        <f t="shared" si="227"/>
        <v>32.276785714285715</v>
      </c>
    </row>
    <row r="746" spans="1:13" ht="21.75" customHeight="1">
      <c r="A746" s="64"/>
      <c r="B746" s="48"/>
      <c r="C746" s="51"/>
      <c r="D746" s="51"/>
      <c r="E746" s="51"/>
      <c r="F746" s="51"/>
      <c r="G746" s="51"/>
      <c r="H746" s="51"/>
      <c r="I746" s="51"/>
      <c r="J746" s="51"/>
      <c r="K746" s="44"/>
      <c r="L746" s="51"/>
      <c r="M746" s="51"/>
    </row>
    <row r="747" spans="1:13" s="52" customFormat="1" ht="18" customHeight="1">
      <c r="A747" s="41" t="s">
        <v>127</v>
      </c>
      <c r="B747" s="62">
        <v>80195</v>
      </c>
      <c r="C747" s="42">
        <f>C748+C754</f>
        <v>846711.16</v>
      </c>
      <c r="D747" s="42">
        <f>D748+D754</f>
        <v>1761258.12</v>
      </c>
      <c r="E747" s="42">
        <f aca="true" t="shared" si="231" ref="E747:E753">C747+D747</f>
        <v>2607969.2800000003</v>
      </c>
      <c r="F747" s="42">
        <f>F748+F754</f>
        <v>113850.61</v>
      </c>
      <c r="G747" s="42">
        <f>G748+G754</f>
        <v>522287</v>
      </c>
      <c r="H747" s="42">
        <f aca="true" t="shared" si="232" ref="H747:H753">F747+G747</f>
        <v>636137.61</v>
      </c>
      <c r="I747" s="42">
        <f>I748+I754</f>
        <v>24337.72</v>
      </c>
      <c r="J747" s="42">
        <f>J748+J754</f>
        <v>0</v>
      </c>
      <c r="K747" s="42">
        <f>F747/C747*100</f>
        <v>13.446215826421845</v>
      </c>
      <c r="L747" s="42">
        <f>G747/D747*100</f>
        <v>29.654199692206383</v>
      </c>
      <c r="M747" s="42">
        <f>H747/E747*100</f>
        <v>24.392066842137034</v>
      </c>
    </row>
    <row r="748" spans="1:13" s="52" customFormat="1" ht="18" customHeight="1">
      <c r="A748" s="20" t="s">
        <v>378</v>
      </c>
      <c r="B748" s="62"/>
      <c r="C748" s="42">
        <f>C749+C752+C753</f>
        <v>625203</v>
      </c>
      <c r="D748" s="42">
        <f>D749+D752+D753</f>
        <v>608611.8800000001</v>
      </c>
      <c r="E748" s="42">
        <f t="shared" si="231"/>
        <v>1233814.8800000001</v>
      </c>
      <c r="F748" s="42">
        <f>F749+F752+F753</f>
        <v>95871.61</v>
      </c>
      <c r="G748" s="42">
        <f>G749+G752+G753</f>
        <v>511016</v>
      </c>
      <c r="H748" s="42">
        <f t="shared" si="232"/>
        <v>606887.61</v>
      </c>
      <c r="I748" s="42">
        <f>I749+I752+I753</f>
        <v>24337.72</v>
      </c>
      <c r="J748" s="42">
        <f>J749+J752+J753</f>
        <v>0</v>
      </c>
      <c r="K748" s="42">
        <f aca="true" t="shared" si="233" ref="K748:L751">F748/C748*100</f>
        <v>15.334476961882782</v>
      </c>
      <c r="L748" s="42">
        <f t="shared" si="233"/>
        <v>83.9641842022538</v>
      </c>
      <c r="M748" s="42">
        <f aca="true" t="shared" si="234" ref="M748:M753">H748/E748*100</f>
        <v>49.18789843092182</v>
      </c>
    </row>
    <row r="749" spans="1:13" s="52" customFormat="1" ht="18" customHeight="1">
      <c r="A749" s="21" t="s">
        <v>379</v>
      </c>
      <c r="B749" s="69"/>
      <c r="C749" s="44">
        <f>C750+C751</f>
        <v>534434</v>
      </c>
      <c r="D749" s="44">
        <f>D750+D751</f>
        <v>10509</v>
      </c>
      <c r="E749" s="44">
        <f t="shared" si="231"/>
        <v>544943</v>
      </c>
      <c r="F749" s="44">
        <f>F750+F751</f>
        <v>72271.61</v>
      </c>
      <c r="G749" s="44">
        <f>G750+G751</f>
        <v>10337.55</v>
      </c>
      <c r="H749" s="44">
        <f t="shared" si="232"/>
        <v>82609.16</v>
      </c>
      <c r="I749" s="44">
        <f>I750+I751</f>
        <v>7624.200000000001</v>
      </c>
      <c r="J749" s="44">
        <f>J750+J751</f>
        <v>0</v>
      </c>
      <c r="K749" s="51">
        <f t="shared" si="233"/>
        <v>13.52301874506487</v>
      </c>
      <c r="L749" s="51">
        <f t="shared" si="233"/>
        <v>98.36854125035683</v>
      </c>
      <c r="M749" s="51">
        <f t="shared" si="234"/>
        <v>15.159229497396975</v>
      </c>
    </row>
    <row r="750" spans="1:13" s="52" customFormat="1" ht="18" customHeight="1">
      <c r="A750" s="25" t="s">
        <v>380</v>
      </c>
      <c r="B750" s="69"/>
      <c r="C750" s="44">
        <f>C758+C761+C764+C767</f>
        <v>451483</v>
      </c>
      <c r="D750" s="44">
        <f>D758+D761+D764+D767</f>
        <v>0</v>
      </c>
      <c r="E750" s="44">
        <f t="shared" si="231"/>
        <v>451483</v>
      </c>
      <c r="F750" s="44">
        <f>F758+F761+F764+F767</f>
        <v>59050.14</v>
      </c>
      <c r="G750" s="44">
        <f>G758+G761+G764+G767</f>
        <v>0</v>
      </c>
      <c r="H750" s="44">
        <f t="shared" si="232"/>
        <v>59050.14</v>
      </c>
      <c r="I750" s="44">
        <f>I758+I761+I764+I767</f>
        <v>5533.85</v>
      </c>
      <c r="J750" s="44">
        <f>J758+J761+J764+J767</f>
        <v>0</v>
      </c>
      <c r="K750" s="51">
        <f t="shared" si="233"/>
        <v>13.079150267008947</v>
      </c>
      <c r="L750" s="51"/>
      <c r="M750" s="51">
        <f t="shared" si="234"/>
        <v>13.079150267008947</v>
      </c>
    </row>
    <row r="751" spans="1:13" s="52" customFormat="1" ht="18" customHeight="1">
      <c r="A751" s="25" t="s">
        <v>381</v>
      </c>
      <c r="B751" s="69"/>
      <c r="C751" s="44">
        <f>C770+C780+C775+C778+C779+C784</f>
        <v>82951</v>
      </c>
      <c r="D751" s="44">
        <f>D770+D780+D775+D778+D779+D784</f>
        <v>10509</v>
      </c>
      <c r="E751" s="44">
        <f t="shared" si="231"/>
        <v>93460</v>
      </c>
      <c r="F751" s="44">
        <f>F770+F780+F775+F778+F779+F784</f>
        <v>13221.47</v>
      </c>
      <c r="G751" s="44">
        <f>G770+G780+G775+G778+G779+G784</f>
        <v>10337.55</v>
      </c>
      <c r="H751" s="44">
        <f t="shared" si="232"/>
        <v>23559.019999999997</v>
      </c>
      <c r="I751" s="44">
        <f>I770+I780+I775+I778+I779+I784</f>
        <v>2090.35</v>
      </c>
      <c r="J751" s="44">
        <f>J770+J780+J775+J778+J779+J784</f>
        <v>0</v>
      </c>
      <c r="K751" s="51">
        <f t="shared" si="233"/>
        <v>15.938891634820557</v>
      </c>
      <c r="L751" s="51">
        <f t="shared" si="233"/>
        <v>98.36854125035683</v>
      </c>
      <c r="M751" s="51">
        <f t="shared" si="234"/>
        <v>25.207596832869672</v>
      </c>
    </row>
    <row r="752" spans="1:13" s="52" customFormat="1" ht="18" customHeight="1">
      <c r="A752" s="25" t="s">
        <v>383</v>
      </c>
      <c r="B752" s="69"/>
      <c r="C752" s="44">
        <f>C757</f>
        <v>90769</v>
      </c>
      <c r="D752" s="44">
        <f>D757</f>
        <v>0</v>
      </c>
      <c r="E752" s="44">
        <f t="shared" si="231"/>
        <v>90769</v>
      </c>
      <c r="F752" s="44">
        <f>F757</f>
        <v>23600</v>
      </c>
      <c r="G752" s="44">
        <f>G757</f>
        <v>0</v>
      </c>
      <c r="H752" s="44">
        <f t="shared" si="232"/>
        <v>23600</v>
      </c>
      <c r="I752" s="44">
        <f>I757</f>
        <v>0</v>
      </c>
      <c r="J752" s="44">
        <f>J757</f>
        <v>0</v>
      </c>
      <c r="K752" s="51">
        <f>F752/C752*100</f>
        <v>26.000066101862974</v>
      </c>
      <c r="L752" s="51"/>
      <c r="M752" s="51">
        <f t="shared" si="234"/>
        <v>26.000066101862974</v>
      </c>
    </row>
    <row r="753" spans="1:13" s="52" customFormat="1" ht="42.75" customHeight="1">
      <c r="A753" s="27" t="s">
        <v>423</v>
      </c>
      <c r="B753" s="69"/>
      <c r="C753" s="44">
        <f>C762+C763+C765+C766+C768+C769+C771+C772+C782+C783+C773+C774+C776+C777+C781+C785+C786+C759+C760</f>
        <v>0</v>
      </c>
      <c r="D753" s="44">
        <f>D762+D763+D765+D766+D768+D769+D771+D772+D782+D783+D773+D774+D776+D777+D781+D785+D786+D759+D760</f>
        <v>598102.8800000001</v>
      </c>
      <c r="E753" s="44">
        <f t="shared" si="231"/>
        <v>598102.8800000001</v>
      </c>
      <c r="F753" s="44">
        <f>F762+F763+F765+F766+F768+F769+F771+F772+F782+F783+F773+F774+F776+F777+F781+F785+F786+F759+F760</f>
        <v>0</v>
      </c>
      <c r="G753" s="44">
        <f>G762+G763+G765+G766+G768+G769+G771+G772+G782+G783+G773+G774+G776+G777+G781+G785+G786+G759+G760</f>
        <v>500678.45</v>
      </c>
      <c r="H753" s="44">
        <f t="shared" si="232"/>
        <v>500678.45</v>
      </c>
      <c r="I753" s="44">
        <f>I762+I763+I765+I766+I768+I769+I771+I772+I782+I783+I773+I774+I776+I777+I781+I785+I786+I759+I760</f>
        <v>16713.52</v>
      </c>
      <c r="J753" s="44">
        <f>J762+J763+J765+J766+J768+J769+J771+J772+J782+J783+J773+J774+J776+J777+J781+J785+J786+J759+J760</f>
        <v>0</v>
      </c>
      <c r="K753" s="51"/>
      <c r="L753" s="51">
        <f>G753/D753*100</f>
        <v>83.71109164363159</v>
      </c>
      <c r="M753" s="51">
        <f t="shared" si="234"/>
        <v>83.71109164363159</v>
      </c>
    </row>
    <row r="754" spans="1:13" s="31" customFormat="1" ht="18" customHeight="1">
      <c r="A754" s="61" t="s">
        <v>387</v>
      </c>
      <c r="B754" s="29"/>
      <c r="C754" s="30">
        <f>C755</f>
        <v>221508.16</v>
      </c>
      <c r="D754" s="30">
        <f>D755</f>
        <v>1152646.24</v>
      </c>
      <c r="E754" s="30">
        <f>SUM(C754:D754)</f>
        <v>1374154.4</v>
      </c>
      <c r="F754" s="30">
        <f>F755</f>
        <v>17979</v>
      </c>
      <c r="G754" s="30">
        <f>G755</f>
        <v>11271</v>
      </c>
      <c r="H754" s="30">
        <f aca="true" t="shared" si="235" ref="H754:H760">SUM(F754:G754)</f>
        <v>29250</v>
      </c>
      <c r="I754" s="30">
        <f>I755</f>
        <v>0</v>
      </c>
      <c r="J754" s="30">
        <f>J755</f>
        <v>0</v>
      </c>
      <c r="K754" s="39">
        <f>F754/C754*100</f>
        <v>8.116631008085662</v>
      </c>
      <c r="L754" s="51">
        <f aca="true" t="shared" si="236" ref="L754:L760">G754/D754*100</f>
        <v>0.9778368773406141</v>
      </c>
      <c r="M754" s="39">
        <f>H754/E754*100</f>
        <v>2.1285817663575504</v>
      </c>
    </row>
    <row r="755" spans="1:13" s="31" customFormat="1" ht="18.75" customHeight="1">
      <c r="A755" s="28" t="s">
        <v>388</v>
      </c>
      <c r="B755" s="29"/>
      <c r="C755" s="30">
        <f>SUM(C787:C789)</f>
        <v>221508.16</v>
      </c>
      <c r="D755" s="30">
        <f>SUM(D787:D789)</f>
        <v>1152646.24</v>
      </c>
      <c r="E755" s="30">
        <f>SUM(C755:D755)</f>
        <v>1374154.4</v>
      </c>
      <c r="F755" s="30">
        <f>SUM(F787:F789)</f>
        <v>17979</v>
      </c>
      <c r="G755" s="30">
        <f>SUM(G787:G789)</f>
        <v>11271</v>
      </c>
      <c r="H755" s="30">
        <f t="shared" si="235"/>
        <v>29250</v>
      </c>
      <c r="I755" s="30">
        <f>SUM(I787:I789)</f>
        <v>0</v>
      </c>
      <c r="J755" s="30">
        <f>SUM(J787:J789)</f>
        <v>0</v>
      </c>
      <c r="K755" s="39">
        <f>F755/C755*100</f>
        <v>8.116631008085662</v>
      </c>
      <c r="L755" s="51">
        <f t="shared" si="236"/>
        <v>0.9778368773406141</v>
      </c>
      <c r="M755" s="39">
        <f>H755/E755*100</f>
        <v>2.1285817663575504</v>
      </c>
    </row>
    <row r="756" spans="1:13" s="31" customFormat="1" ht="27" customHeight="1">
      <c r="A756" s="37" t="s">
        <v>389</v>
      </c>
      <c r="B756" s="29"/>
      <c r="C756" s="30">
        <f>C788+C789</f>
        <v>203408.16</v>
      </c>
      <c r="D756" s="30">
        <f>D788+D789</f>
        <v>1152646.24</v>
      </c>
      <c r="E756" s="30">
        <f>SUM(C756:D756)</f>
        <v>1356054.4</v>
      </c>
      <c r="F756" s="30">
        <f>F788+F789</f>
        <v>1989</v>
      </c>
      <c r="G756" s="30">
        <f>G788+G789</f>
        <v>11271</v>
      </c>
      <c r="H756" s="30">
        <f t="shared" si="235"/>
        <v>13260</v>
      </c>
      <c r="I756" s="30">
        <f>I788+I789</f>
        <v>0</v>
      </c>
      <c r="J756" s="30">
        <f>J788+J789</f>
        <v>0</v>
      </c>
      <c r="K756" s="39">
        <f>F756/C756*100</f>
        <v>0.9778368773406141</v>
      </c>
      <c r="L756" s="51">
        <f t="shared" si="236"/>
        <v>0.9778368773406141</v>
      </c>
      <c r="M756" s="39">
        <f aca="true" t="shared" si="237" ref="M756:M762">H756/E756*100</f>
        <v>0.9778368773406142</v>
      </c>
    </row>
    <row r="757" spans="1:13" s="31" customFormat="1" ht="18" customHeight="1">
      <c r="A757" s="43" t="s">
        <v>323</v>
      </c>
      <c r="B757" s="48" t="s">
        <v>46</v>
      </c>
      <c r="C757" s="30">
        <v>90769</v>
      </c>
      <c r="D757" s="30"/>
      <c r="E757" s="51">
        <f aca="true" t="shared" si="238" ref="E757:E789">C757+D757</f>
        <v>90769</v>
      </c>
      <c r="F757" s="30">
        <v>23600</v>
      </c>
      <c r="G757" s="30"/>
      <c r="H757" s="30">
        <f t="shared" si="235"/>
        <v>23600</v>
      </c>
      <c r="I757" s="30"/>
      <c r="J757" s="30"/>
      <c r="K757" s="44">
        <f>F757/C757*100</f>
        <v>26.000066101862974</v>
      </c>
      <c r="L757" s="44"/>
      <c r="M757" s="44">
        <f t="shared" si="237"/>
        <v>26.000066101862974</v>
      </c>
    </row>
    <row r="758" spans="1:13" s="31" customFormat="1" ht="18" customHeight="1">
      <c r="A758" s="63" t="s">
        <v>33</v>
      </c>
      <c r="B758" s="48" t="s">
        <v>34</v>
      </c>
      <c r="C758" s="30">
        <v>189000</v>
      </c>
      <c r="D758" s="30"/>
      <c r="E758" s="51">
        <f t="shared" si="238"/>
        <v>189000</v>
      </c>
      <c r="F758" s="30"/>
      <c r="G758" s="30"/>
      <c r="H758" s="30"/>
      <c r="I758" s="30"/>
      <c r="J758" s="30"/>
      <c r="K758" s="44">
        <f>F758/C758*100</f>
        <v>0</v>
      </c>
      <c r="L758" s="44"/>
      <c r="M758" s="44"/>
    </row>
    <row r="759" spans="1:13" s="31" customFormat="1" ht="18" customHeight="1">
      <c r="A759" s="63" t="s">
        <v>33</v>
      </c>
      <c r="B759" s="48" t="s">
        <v>422</v>
      </c>
      <c r="C759" s="30"/>
      <c r="D759" s="30">
        <v>30370.06</v>
      </c>
      <c r="E759" s="51">
        <f t="shared" si="238"/>
        <v>30370.06</v>
      </c>
      <c r="F759" s="30"/>
      <c r="G759" s="30">
        <v>21489.43</v>
      </c>
      <c r="H759" s="30">
        <f t="shared" si="235"/>
        <v>21489.43</v>
      </c>
      <c r="I759" s="30"/>
      <c r="J759" s="30"/>
      <c r="K759" s="44"/>
      <c r="L759" s="44">
        <f t="shared" si="236"/>
        <v>70.75860238669269</v>
      </c>
      <c r="M759" s="44">
        <f t="shared" si="237"/>
        <v>70.75860238669269</v>
      </c>
    </row>
    <row r="760" spans="1:13" s="31" customFormat="1" ht="18" customHeight="1">
      <c r="A760" s="63" t="s">
        <v>33</v>
      </c>
      <c r="B760" s="48" t="s">
        <v>360</v>
      </c>
      <c r="C760" s="30"/>
      <c r="D760" s="30">
        <v>5359.42</v>
      </c>
      <c r="E760" s="51">
        <f t="shared" si="238"/>
        <v>5359.42</v>
      </c>
      <c r="F760" s="30"/>
      <c r="G760" s="30">
        <v>3792.28</v>
      </c>
      <c r="H760" s="30">
        <f t="shared" si="235"/>
        <v>3792.28</v>
      </c>
      <c r="I760" s="30"/>
      <c r="J760" s="30"/>
      <c r="K760" s="44"/>
      <c r="L760" s="44">
        <f t="shared" si="236"/>
        <v>70.7591493109329</v>
      </c>
      <c r="M760" s="44">
        <f t="shared" si="237"/>
        <v>70.7591493109329</v>
      </c>
    </row>
    <row r="761" spans="1:13" ht="18" customHeight="1">
      <c r="A761" s="53" t="s">
        <v>368</v>
      </c>
      <c r="B761" s="48" t="s">
        <v>23</v>
      </c>
      <c r="C761" s="51">
        <v>67099</v>
      </c>
      <c r="D761" s="51"/>
      <c r="E761" s="51">
        <f t="shared" si="238"/>
        <v>67099</v>
      </c>
      <c r="F761" s="51">
        <v>6400.18</v>
      </c>
      <c r="G761" s="51"/>
      <c r="H761" s="51">
        <f aca="true" t="shared" si="239" ref="H761:H789">F761+G761</f>
        <v>6400.18</v>
      </c>
      <c r="I761" s="51">
        <v>1881.94</v>
      </c>
      <c r="J761" s="51"/>
      <c r="K761" s="44">
        <f>F761/C761*100</f>
        <v>9.538413389171225</v>
      </c>
      <c r="L761" s="44"/>
      <c r="M761" s="44">
        <f t="shared" si="237"/>
        <v>9.538413389171225</v>
      </c>
    </row>
    <row r="762" spans="1:13" ht="18" customHeight="1">
      <c r="A762" s="53" t="s">
        <v>368</v>
      </c>
      <c r="B762" s="48" t="s">
        <v>397</v>
      </c>
      <c r="C762" s="51"/>
      <c r="D762" s="51">
        <v>8636.73</v>
      </c>
      <c r="E762" s="51">
        <f t="shared" si="238"/>
        <v>8636.73</v>
      </c>
      <c r="F762" s="51"/>
      <c r="G762" s="51">
        <v>6114.37</v>
      </c>
      <c r="H762" s="51">
        <f t="shared" si="239"/>
        <v>6114.37</v>
      </c>
      <c r="I762" s="51">
        <v>578.7</v>
      </c>
      <c r="J762" s="51"/>
      <c r="K762" s="44"/>
      <c r="L762" s="44">
        <f>G762/D762*100</f>
        <v>70.7949652241068</v>
      </c>
      <c r="M762" s="44">
        <f t="shared" si="237"/>
        <v>70.7949652241068</v>
      </c>
    </row>
    <row r="763" spans="1:13" ht="18" customHeight="1">
      <c r="A763" s="53" t="s">
        <v>369</v>
      </c>
      <c r="B763" s="48" t="s">
        <v>358</v>
      </c>
      <c r="C763" s="51"/>
      <c r="D763" s="51">
        <v>1524.13</v>
      </c>
      <c r="E763" s="51">
        <f t="shared" si="238"/>
        <v>1524.13</v>
      </c>
      <c r="F763" s="51"/>
      <c r="G763" s="51">
        <v>1079</v>
      </c>
      <c r="H763" s="51">
        <f t="shared" si="239"/>
        <v>1079</v>
      </c>
      <c r="I763" s="51">
        <v>102.11</v>
      </c>
      <c r="J763" s="51"/>
      <c r="K763" s="44"/>
      <c r="L763" s="44">
        <f aca="true" t="shared" si="240" ref="L763:M787">G763/D763*100</f>
        <v>70.79448603465583</v>
      </c>
      <c r="M763" s="44">
        <f t="shared" si="240"/>
        <v>70.79448603465583</v>
      </c>
    </row>
    <row r="764" spans="1:13" ht="18" customHeight="1">
      <c r="A764" s="63" t="s">
        <v>24</v>
      </c>
      <c r="B764" s="48" t="s">
        <v>25</v>
      </c>
      <c r="C764" s="51">
        <v>9284</v>
      </c>
      <c r="D764" s="51"/>
      <c r="E764" s="51">
        <f t="shared" si="238"/>
        <v>9284</v>
      </c>
      <c r="F764" s="51">
        <v>995</v>
      </c>
      <c r="G764" s="51"/>
      <c r="H764" s="51">
        <f t="shared" si="239"/>
        <v>995</v>
      </c>
      <c r="I764" s="51">
        <v>286.87</v>
      </c>
      <c r="J764" s="51"/>
      <c r="K764" s="44">
        <f>F764/C764*100</f>
        <v>10.717363205514864</v>
      </c>
      <c r="L764" s="44"/>
      <c r="M764" s="44">
        <f t="shared" si="240"/>
        <v>10.717363205514864</v>
      </c>
    </row>
    <row r="765" spans="1:13" ht="18" customHeight="1">
      <c r="A765" s="63" t="s">
        <v>399</v>
      </c>
      <c r="B765" s="48" t="s">
        <v>398</v>
      </c>
      <c r="C765" s="51"/>
      <c r="D765" s="51">
        <v>1401.33</v>
      </c>
      <c r="E765" s="51">
        <f t="shared" si="238"/>
        <v>1401.33</v>
      </c>
      <c r="F765" s="51"/>
      <c r="G765" s="51">
        <v>992.05</v>
      </c>
      <c r="H765" s="51">
        <f t="shared" si="239"/>
        <v>992.05</v>
      </c>
      <c r="I765" s="51">
        <v>93.9</v>
      </c>
      <c r="J765" s="51"/>
      <c r="K765" s="44"/>
      <c r="L765" s="44">
        <f t="shared" si="240"/>
        <v>70.79346049824096</v>
      </c>
      <c r="M765" s="44">
        <f t="shared" si="240"/>
        <v>70.79346049824096</v>
      </c>
    </row>
    <row r="766" spans="1:13" ht="18" customHeight="1">
      <c r="A766" s="63" t="s">
        <v>370</v>
      </c>
      <c r="B766" s="48" t="s">
        <v>359</v>
      </c>
      <c r="C766" s="51"/>
      <c r="D766" s="51">
        <v>247.29</v>
      </c>
      <c r="E766" s="51">
        <f t="shared" si="238"/>
        <v>247.29</v>
      </c>
      <c r="F766" s="51"/>
      <c r="G766" s="51">
        <v>175.03</v>
      </c>
      <c r="H766" s="51">
        <f t="shared" si="239"/>
        <v>175.03</v>
      </c>
      <c r="I766" s="51">
        <v>16.56</v>
      </c>
      <c r="J766" s="51"/>
      <c r="K766" s="44"/>
      <c r="L766" s="44">
        <f t="shared" si="240"/>
        <v>70.77924703789074</v>
      </c>
      <c r="M766" s="44">
        <f t="shared" si="240"/>
        <v>70.77924703789074</v>
      </c>
    </row>
    <row r="767" spans="1:13" ht="18" customHeight="1">
      <c r="A767" s="53" t="s">
        <v>371</v>
      </c>
      <c r="B767" s="48" t="s">
        <v>27</v>
      </c>
      <c r="C767" s="51">
        <v>186100</v>
      </c>
      <c r="D767" s="51"/>
      <c r="E767" s="51">
        <f t="shared" si="238"/>
        <v>186100</v>
      </c>
      <c r="F767" s="51">
        <v>51654.96</v>
      </c>
      <c r="G767" s="51"/>
      <c r="H767" s="51">
        <f t="shared" si="239"/>
        <v>51654.96</v>
      </c>
      <c r="I767" s="51">
        <v>3365.04</v>
      </c>
      <c r="J767" s="51"/>
      <c r="K767" s="44">
        <f>F767/C767*100</f>
        <v>27.756560988715744</v>
      </c>
      <c r="L767" s="44"/>
      <c r="M767" s="44">
        <f t="shared" si="240"/>
        <v>27.756560988715744</v>
      </c>
    </row>
    <row r="768" spans="1:13" ht="18" customHeight="1">
      <c r="A768" s="53" t="s">
        <v>371</v>
      </c>
      <c r="B768" s="48" t="s">
        <v>400</v>
      </c>
      <c r="C768" s="51"/>
      <c r="D768" s="51">
        <v>368773.38</v>
      </c>
      <c r="E768" s="51">
        <f t="shared" si="238"/>
        <v>368773.38</v>
      </c>
      <c r="F768" s="51"/>
      <c r="G768" s="51">
        <v>337270.63</v>
      </c>
      <c r="H768" s="51">
        <f t="shared" si="239"/>
        <v>337270.63</v>
      </c>
      <c r="I768" s="51">
        <v>13533.91</v>
      </c>
      <c r="J768" s="51"/>
      <c r="K768" s="44"/>
      <c r="L768" s="44">
        <f t="shared" si="240"/>
        <v>91.45742298427288</v>
      </c>
      <c r="M768" s="44">
        <f t="shared" si="240"/>
        <v>91.45742298427288</v>
      </c>
    </row>
    <row r="769" spans="1:13" ht="18" customHeight="1">
      <c r="A769" s="53" t="s">
        <v>372</v>
      </c>
      <c r="B769" s="48" t="s">
        <v>362</v>
      </c>
      <c r="C769" s="51"/>
      <c r="D769" s="51">
        <v>65077.66</v>
      </c>
      <c r="E769" s="51">
        <f t="shared" si="238"/>
        <v>65077.66</v>
      </c>
      <c r="F769" s="51"/>
      <c r="G769" s="51">
        <v>59500.38</v>
      </c>
      <c r="H769" s="51">
        <f t="shared" si="239"/>
        <v>59500.38</v>
      </c>
      <c r="I769" s="51">
        <v>2388.34</v>
      </c>
      <c r="J769" s="51"/>
      <c r="K769" s="44"/>
      <c r="L769" s="44">
        <f t="shared" si="240"/>
        <v>91.42980863171785</v>
      </c>
      <c r="M769" s="44">
        <f t="shared" si="240"/>
        <v>91.42980863171785</v>
      </c>
    </row>
    <row r="770" spans="1:13" ht="18" customHeight="1">
      <c r="A770" s="53" t="s">
        <v>37</v>
      </c>
      <c r="B770" s="48" t="s">
        <v>38</v>
      </c>
      <c r="C770" s="51">
        <v>38039</v>
      </c>
      <c r="D770" s="51">
        <v>1000</v>
      </c>
      <c r="E770" s="51">
        <f t="shared" si="238"/>
        <v>39039</v>
      </c>
      <c r="F770" s="51">
        <v>11927.08</v>
      </c>
      <c r="G770" s="51">
        <v>1000</v>
      </c>
      <c r="H770" s="51">
        <f t="shared" si="239"/>
        <v>12927.08</v>
      </c>
      <c r="I770" s="51"/>
      <c r="J770" s="51"/>
      <c r="K770" s="44">
        <f>F770/C770*100</f>
        <v>31.354872630721104</v>
      </c>
      <c r="L770" s="44">
        <f t="shared" si="240"/>
        <v>100</v>
      </c>
      <c r="M770" s="44">
        <f t="shared" si="240"/>
        <v>33.11324572863034</v>
      </c>
    </row>
    <row r="771" spans="1:13" ht="18" customHeight="1">
      <c r="A771" s="53" t="s">
        <v>373</v>
      </c>
      <c r="B771" s="48" t="s">
        <v>401</v>
      </c>
      <c r="C771" s="51"/>
      <c r="D771" s="51">
        <v>37575.42</v>
      </c>
      <c r="E771" s="51">
        <f t="shared" si="238"/>
        <v>37575.42</v>
      </c>
      <c r="F771" s="51"/>
      <c r="G771" s="51">
        <v>23841.16</v>
      </c>
      <c r="H771" s="51">
        <f t="shared" si="239"/>
        <v>23841.16</v>
      </c>
      <c r="I771" s="51"/>
      <c r="J771" s="51"/>
      <c r="K771" s="44"/>
      <c r="L771" s="44">
        <f t="shared" si="240"/>
        <v>63.448818403094364</v>
      </c>
      <c r="M771" s="44">
        <f t="shared" si="240"/>
        <v>63.448818403094364</v>
      </c>
    </row>
    <row r="772" spans="1:13" ht="18" customHeight="1">
      <c r="A772" s="53" t="s">
        <v>374</v>
      </c>
      <c r="B772" s="48" t="s">
        <v>363</v>
      </c>
      <c r="C772" s="51"/>
      <c r="D772" s="51">
        <v>6630.96</v>
      </c>
      <c r="E772" s="51">
        <f t="shared" si="238"/>
        <v>6630.96</v>
      </c>
      <c r="F772" s="51"/>
      <c r="G772" s="51">
        <v>4207.24</v>
      </c>
      <c r="H772" s="51">
        <f t="shared" si="239"/>
        <v>4207.24</v>
      </c>
      <c r="I772" s="51"/>
      <c r="J772" s="51"/>
      <c r="K772" s="44"/>
      <c r="L772" s="44">
        <f t="shared" si="240"/>
        <v>63.448429789955</v>
      </c>
      <c r="M772" s="44">
        <f t="shared" si="240"/>
        <v>63.448429789955</v>
      </c>
    </row>
    <row r="773" spans="1:13" ht="18" customHeight="1">
      <c r="A773" s="64" t="s">
        <v>325</v>
      </c>
      <c r="B773" s="48" t="s">
        <v>434</v>
      </c>
      <c r="C773" s="51"/>
      <c r="D773" s="51">
        <v>4258.5</v>
      </c>
      <c r="E773" s="51">
        <f t="shared" si="238"/>
        <v>4258.5</v>
      </c>
      <c r="F773" s="51"/>
      <c r="G773" s="51">
        <v>3324.87</v>
      </c>
      <c r="H773" s="51">
        <f t="shared" si="239"/>
        <v>3324.87</v>
      </c>
      <c r="I773" s="51"/>
      <c r="J773" s="51"/>
      <c r="K773" s="44"/>
      <c r="L773" s="44">
        <f t="shared" si="240"/>
        <v>78.07608312786192</v>
      </c>
      <c r="M773" s="44">
        <f t="shared" si="240"/>
        <v>78.07608312786192</v>
      </c>
    </row>
    <row r="774" spans="1:13" ht="18" customHeight="1">
      <c r="A774" s="64" t="s">
        <v>325</v>
      </c>
      <c r="B774" s="48" t="s">
        <v>435</v>
      </c>
      <c r="C774" s="51"/>
      <c r="D774" s="51">
        <v>751.5</v>
      </c>
      <c r="E774" s="51">
        <f t="shared" si="238"/>
        <v>751.5</v>
      </c>
      <c r="F774" s="51"/>
      <c r="G774" s="51">
        <v>586.73</v>
      </c>
      <c r="H774" s="51">
        <f t="shared" si="239"/>
        <v>586.73</v>
      </c>
      <c r="I774" s="51"/>
      <c r="J774" s="51"/>
      <c r="K774" s="44"/>
      <c r="L774" s="44">
        <f t="shared" si="240"/>
        <v>78.07451763140386</v>
      </c>
      <c r="M774" s="44">
        <f t="shared" si="240"/>
        <v>78.07451763140386</v>
      </c>
    </row>
    <row r="775" spans="1:13" ht="18" customHeight="1">
      <c r="A775" s="64" t="s">
        <v>438</v>
      </c>
      <c r="B775" s="48" t="s">
        <v>119</v>
      </c>
      <c r="C775" s="51">
        <v>2000</v>
      </c>
      <c r="D775" s="51">
        <v>2790</v>
      </c>
      <c r="E775" s="51">
        <f t="shared" si="238"/>
        <v>4790</v>
      </c>
      <c r="F775" s="51"/>
      <c r="G775" s="51">
        <v>2656</v>
      </c>
      <c r="H775" s="51">
        <f t="shared" si="239"/>
        <v>2656</v>
      </c>
      <c r="I775" s="51"/>
      <c r="J775" s="51"/>
      <c r="K775" s="44">
        <f>F775/C775*100</f>
        <v>0</v>
      </c>
      <c r="L775" s="44">
        <f t="shared" si="240"/>
        <v>95.19713261648745</v>
      </c>
      <c r="M775" s="44">
        <f t="shared" si="240"/>
        <v>55.44885177453027</v>
      </c>
    </row>
    <row r="776" spans="1:13" ht="18" customHeight="1">
      <c r="A776" s="64" t="s">
        <v>325</v>
      </c>
      <c r="B776" s="48" t="s">
        <v>436</v>
      </c>
      <c r="C776" s="51"/>
      <c r="D776" s="51">
        <v>23218.45</v>
      </c>
      <c r="E776" s="51">
        <f t="shared" si="238"/>
        <v>23218.45</v>
      </c>
      <c r="F776" s="51"/>
      <c r="G776" s="51">
        <v>11660.01</v>
      </c>
      <c r="H776" s="51">
        <f t="shared" si="239"/>
        <v>11660.01</v>
      </c>
      <c r="I776" s="51"/>
      <c r="J776" s="51"/>
      <c r="K776" s="44"/>
      <c r="L776" s="44">
        <f t="shared" si="240"/>
        <v>50.21872691760216</v>
      </c>
      <c r="M776" s="44">
        <f t="shared" si="240"/>
        <v>50.21872691760216</v>
      </c>
    </row>
    <row r="777" spans="1:13" ht="18" customHeight="1">
      <c r="A777" s="64" t="s">
        <v>325</v>
      </c>
      <c r="B777" s="48" t="s">
        <v>437</v>
      </c>
      <c r="C777" s="51"/>
      <c r="D777" s="51">
        <v>4095.79</v>
      </c>
      <c r="E777" s="51">
        <f t="shared" si="238"/>
        <v>4095.79</v>
      </c>
      <c r="F777" s="51"/>
      <c r="G777" s="51">
        <v>2057.64</v>
      </c>
      <c r="H777" s="51">
        <f t="shared" si="239"/>
        <v>2057.64</v>
      </c>
      <c r="I777" s="51"/>
      <c r="J777" s="51"/>
      <c r="K777" s="44"/>
      <c r="L777" s="44">
        <f t="shared" si="240"/>
        <v>50.23792723748044</v>
      </c>
      <c r="M777" s="44">
        <f t="shared" si="240"/>
        <v>50.23792723748044</v>
      </c>
    </row>
    <row r="778" spans="1:13" ht="18" customHeight="1">
      <c r="A778" s="64" t="s">
        <v>47</v>
      </c>
      <c r="B778" s="48" t="s">
        <v>48</v>
      </c>
      <c r="C778" s="51">
        <v>862</v>
      </c>
      <c r="D778" s="51"/>
      <c r="E778" s="51">
        <f t="shared" si="238"/>
        <v>862</v>
      </c>
      <c r="F778" s="51">
        <v>862</v>
      </c>
      <c r="G778" s="51"/>
      <c r="H778" s="51">
        <f t="shared" si="239"/>
        <v>862</v>
      </c>
      <c r="I778" s="51"/>
      <c r="J778" s="51"/>
      <c r="K778" s="44">
        <f>F778/C778*100</f>
        <v>100</v>
      </c>
      <c r="L778" s="44"/>
      <c r="M778" s="44">
        <f t="shared" si="240"/>
        <v>100</v>
      </c>
    </row>
    <row r="779" spans="1:13" ht="18" customHeight="1">
      <c r="A779" s="64" t="s">
        <v>331</v>
      </c>
      <c r="B779" s="48" t="s">
        <v>40</v>
      </c>
      <c r="C779" s="51">
        <v>13400</v>
      </c>
      <c r="D779" s="51"/>
      <c r="E779" s="51">
        <f t="shared" si="238"/>
        <v>13400</v>
      </c>
      <c r="F779" s="51"/>
      <c r="G779" s="51"/>
      <c r="H779" s="51">
        <f t="shared" si="239"/>
        <v>0</v>
      </c>
      <c r="I779" s="51"/>
      <c r="J779" s="51"/>
      <c r="K779" s="44">
        <f>F779/C779*100</f>
        <v>0</v>
      </c>
      <c r="L779" s="44"/>
      <c r="M779" s="44">
        <f t="shared" si="240"/>
        <v>0</v>
      </c>
    </row>
    <row r="780" spans="1:13" ht="18" customHeight="1">
      <c r="A780" s="63" t="s">
        <v>28</v>
      </c>
      <c r="B780" s="48" t="s">
        <v>29</v>
      </c>
      <c r="C780" s="51">
        <v>28350</v>
      </c>
      <c r="D780" s="51">
        <v>6719</v>
      </c>
      <c r="E780" s="51">
        <f t="shared" si="238"/>
        <v>35069</v>
      </c>
      <c r="F780" s="51">
        <v>346.26</v>
      </c>
      <c r="G780" s="51">
        <v>6681.55</v>
      </c>
      <c r="H780" s="51">
        <f t="shared" si="239"/>
        <v>7027.81</v>
      </c>
      <c r="I780" s="51">
        <v>1900</v>
      </c>
      <c r="J780" s="51"/>
      <c r="K780" s="44">
        <f>F780/C780*100</f>
        <v>1.2213756613756614</v>
      </c>
      <c r="L780" s="44">
        <f t="shared" si="240"/>
        <v>99.44262539068313</v>
      </c>
      <c r="M780" s="44">
        <f t="shared" si="240"/>
        <v>20.03994981322536</v>
      </c>
    </row>
    <row r="781" spans="1:13" ht="18" customHeight="1">
      <c r="A781" s="63" t="s">
        <v>28</v>
      </c>
      <c r="B781" s="48" t="s">
        <v>432</v>
      </c>
      <c r="C781" s="51"/>
      <c r="D781" s="51">
        <v>6500.26</v>
      </c>
      <c r="E781" s="51">
        <f t="shared" si="238"/>
        <v>6500.26</v>
      </c>
      <c r="F781" s="51"/>
      <c r="G781" s="51">
        <v>3774.66</v>
      </c>
      <c r="H781" s="51">
        <f t="shared" si="239"/>
        <v>3774.66</v>
      </c>
      <c r="I781" s="51"/>
      <c r="J781" s="51"/>
      <c r="K781" s="44"/>
      <c r="L781" s="44">
        <f t="shared" si="240"/>
        <v>58.06936953291098</v>
      </c>
      <c r="M781" s="44">
        <f t="shared" si="240"/>
        <v>58.06936953291098</v>
      </c>
    </row>
    <row r="782" spans="1:13" ht="18" customHeight="1">
      <c r="A782" s="63" t="s">
        <v>320</v>
      </c>
      <c r="B782" s="48" t="s">
        <v>402</v>
      </c>
      <c r="C782" s="51"/>
      <c r="D782" s="51">
        <v>14356</v>
      </c>
      <c r="E782" s="51">
        <f t="shared" si="238"/>
        <v>14356</v>
      </c>
      <c r="F782" s="51"/>
      <c r="G782" s="51">
        <v>9777.89</v>
      </c>
      <c r="H782" s="51">
        <f t="shared" si="239"/>
        <v>9777.89</v>
      </c>
      <c r="I782" s="51"/>
      <c r="J782" s="51"/>
      <c r="K782" s="44"/>
      <c r="L782" s="44">
        <f t="shared" si="240"/>
        <v>68.11012816940651</v>
      </c>
      <c r="M782" s="44">
        <f t="shared" si="240"/>
        <v>68.11012816940651</v>
      </c>
    </row>
    <row r="783" spans="1:13" ht="18" customHeight="1">
      <c r="A783" s="63" t="s">
        <v>375</v>
      </c>
      <c r="B783" s="48" t="s">
        <v>364</v>
      </c>
      <c r="C783" s="51"/>
      <c r="D783" s="51">
        <v>2535</v>
      </c>
      <c r="E783" s="51">
        <f t="shared" si="238"/>
        <v>2535</v>
      </c>
      <c r="F783" s="51"/>
      <c r="G783" s="51">
        <v>1725.51</v>
      </c>
      <c r="H783" s="51">
        <f t="shared" si="239"/>
        <v>1725.51</v>
      </c>
      <c r="I783" s="51"/>
      <c r="J783" s="51"/>
      <c r="K783" s="44"/>
      <c r="L783" s="44">
        <f t="shared" si="240"/>
        <v>68.06745562130178</v>
      </c>
      <c r="M783" s="44">
        <f t="shared" si="240"/>
        <v>68.06745562130178</v>
      </c>
    </row>
    <row r="784" spans="1:13" ht="18" customHeight="1">
      <c r="A784" s="64" t="s">
        <v>328</v>
      </c>
      <c r="B784" s="48" t="s">
        <v>262</v>
      </c>
      <c r="C784" s="51">
        <v>300</v>
      </c>
      <c r="D784" s="51"/>
      <c r="E784" s="51">
        <f t="shared" si="238"/>
        <v>300</v>
      </c>
      <c r="F784" s="51">
        <v>86.13</v>
      </c>
      <c r="G784" s="51"/>
      <c r="H784" s="51">
        <f t="shared" si="239"/>
        <v>86.13</v>
      </c>
      <c r="I784" s="51">
        <v>190.35</v>
      </c>
      <c r="J784" s="51"/>
      <c r="K784" s="44">
        <f>F784/C784*100</f>
        <v>28.709999999999997</v>
      </c>
      <c r="L784" s="44"/>
      <c r="M784" s="44">
        <f t="shared" si="240"/>
        <v>28.709999999999997</v>
      </c>
    </row>
    <row r="785" spans="1:13" ht="18" customHeight="1">
      <c r="A785" s="63" t="s">
        <v>440</v>
      </c>
      <c r="B785" s="48" t="s">
        <v>439</v>
      </c>
      <c r="C785" s="51"/>
      <c r="D785" s="51">
        <v>16605</v>
      </c>
      <c r="E785" s="51">
        <f t="shared" si="238"/>
        <v>16605</v>
      </c>
      <c r="F785" s="51"/>
      <c r="G785" s="51">
        <v>9169.57</v>
      </c>
      <c r="H785" s="51">
        <f t="shared" si="239"/>
        <v>9169.57</v>
      </c>
      <c r="I785" s="51"/>
      <c r="J785" s="51"/>
      <c r="K785" s="44"/>
      <c r="L785" s="44">
        <f t="shared" si="240"/>
        <v>55.22174043962662</v>
      </c>
      <c r="M785" s="44">
        <f t="shared" si="240"/>
        <v>55.22174043962662</v>
      </c>
    </row>
    <row r="786" spans="1:13" ht="18" customHeight="1">
      <c r="A786" s="63" t="s">
        <v>66</v>
      </c>
      <c r="B786" s="48" t="s">
        <v>441</v>
      </c>
      <c r="C786" s="51"/>
      <c r="D786" s="51">
        <v>186</v>
      </c>
      <c r="E786" s="51">
        <f t="shared" si="238"/>
        <v>186</v>
      </c>
      <c r="F786" s="51"/>
      <c r="G786" s="51">
        <v>140</v>
      </c>
      <c r="H786" s="51">
        <f t="shared" si="239"/>
        <v>140</v>
      </c>
      <c r="I786" s="51"/>
      <c r="J786" s="51"/>
      <c r="K786" s="44"/>
      <c r="L786" s="44">
        <f t="shared" si="240"/>
        <v>75.26881720430107</v>
      </c>
      <c r="M786" s="44">
        <f t="shared" si="240"/>
        <v>75.26881720430107</v>
      </c>
    </row>
    <row r="787" spans="1:13" ht="18" customHeight="1">
      <c r="A787" s="64" t="s">
        <v>365</v>
      </c>
      <c r="B787" s="48" t="s">
        <v>44</v>
      </c>
      <c r="C787" s="51">
        <v>18100</v>
      </c>
      <c r="D787" s="51"/>
      <c r="E787" s="51">
        <f t="shared" si="238"/>
        <v>18100</v>
      </c>
      <c r="F787" s="51">
        <v>15990</v>
      </c>
      <c r="G787" s="51"/>
      <c r="H787" s="51">
        <f t="shared" si="239"/>
        <v>15990</v>
      </c>
      <c r="I787" s="51"/>
      <c r="J787" s="51"/>
      <c r="K787" s="44">
        <f>F787/C787*100</f>
        <v>88.34254143646409</v>
      </c>
      <c r="L787" s="44"/>
      <c r="M787" s="44">
        <f t="shared" si="240"/>
        <v>88.34254143646409</v>
      </c>
    </row>
    <row r="788" spans="1:13" ht="18" customHeight="1">
      <c r="A788" s="64" t="s">
        <v>365</v>
      </c>
      <c r="B788" s="48" t="s">
        <v>442</v>
      </c>
      <c r="C788" s="51"/>
      <c r="D788" s="51">
        <v>1152646.24</v>
      </c>
      <c r="E788" s="51">
        <f t="shared" si="238"/>
        <v>1152646.24</v>
      </c>
      <c r="F788" s="51"/>
      <c r="G788" s="51">
        <v>11271</v>
      </c>
      <c r="H788" s="51">
        <f t="shared" si="239"/>
        <v>11271</v>
      </c>
      <c r="I788" s="51"/>
      <c r="J788" s="51"/>
      <c r="K788" s="44"/>
      <c r="L788" s="44">
        <f>G788/D788*100</f>
        <v>0.9778368773406141</v>
      </c>
      <c r="M788" s="44">
        <f>H788/E788*100</f>
        <v>0.9778368773406141</v>
      </c>
    </row>
    <row r="789" spans="1:13" ht="18" customHeight="1">
      <c r="A789" s="64" t="s">
        <v>365</v>
      </c>
      <c r="B789" s="48" t="s">
        <v>376</v>
      </c>
      <c r="C789" s="51">
        <v>203408.16</v>
      </c>
      <c r="D789" s="51"/>
      <c r="E789" s="51">
        <f t="shared" si="238"/>
        <v>203408.16</v>
      </c>
      <c r="F789" s="51">
        <v>1989</v>
      </c>
      <c r="G789" s="51"/>
      <c r="H789" s="51">
        <f t="shared" si="239"/>
        <v>1989</v>
      </c>
      <c r="I789" s="51"/>
      <c r="J789" s="51"/>
      <c r="K789" s="44">
        <f>F789/C789*100</f>
        <v>0.9778368773406141</v>
      </c>
      <c r="L789" s="44"/>
      <c r="M789" s="44">
        <f>H789/E789*100</f>
        <v>0.9778368773406141</v>
      </c>
    </row>
    <row r="790" spans="1:13" ht="16.5" customHeight="1">
      <c r="A790" s="66"/>
      <c r="B790" s="57"/>
      <c r="C790" s="51"/>
      <c r="D790" s="51"/>
      <c r="E790" s="51"/>
      <c r="F790" s="51"/>
      <c r="G790" s="51"/>
      <c r="H790" s="51"/>
      <c r="I790" s="51"/>
      <c r="J790" s="51"/>
      <c r="K790" s="57"/>
      <c r="L790" s="57"/>
      <c r="M790" s="44"/>
    </row>
    <row r="791" spans="1:13" ht="18" customHeight="1">
      <c r="A791" s="41" t="s">
        <v>128</v>
      </c>
      <c r="B791" s="14" t="s">
        <v>129</v>
      </c>
      <c r="C791" s="42">
        <f>C792+C797</f>
        <v>1302716</v>
      </c>
      <c r="D791" s="42">
        <f>D792+D797</f>
        <v>0</v>
      </c>
      <c r="E791" s="42">
        <f>C791+D791</f>
        <v>1302716</v>
      </c>
      <c r="F791" s="42">
        <f>F792+F797</f>
        <v>554483.45</v>
      </c>
      <c r="G791" s="42">
        <f>G792+G797</f>
        <v>0</v>
      </c>
      <c r="H791" s="42">
        <f>F791+G791</f>
        <v>554483.45</v>
      </c>
      <c r="I791" s="42">
        <f>I792+I797</f>
        <v>9645.74</v>
      </c>
      <c r="J791" s="42">
        <f>J792+J797</f>
        <v>0</v>
      </c>
      <c r="K791" s="42">
        <f>F791/C791*100</f>
        <v>42.56364779430052</v>
      </c>
      <c r="L791" s="42">
        <v>0</v>
      </c>
      <c r="M791" s="42">
        <f>H791/E791*100</f>
        <v>42.56364779430052</v>
      </c>
    </row>
    <row r="792" spans="1:13" ht="18" customHeight="1">
      <c r="A792" s="20" t="s">
        <v>378</v>
      </c>
      <c r="B792" s="14"/>
      <c r="C792" s="42">
        <f>C793+C796</f>
        <v>1158216</v>
      </c>
      <c r="D792" s="42">
        <f>D793+D796</f>
        <v>0</v>
      </c>
      <c r="E792" s="42">
        <f aca="true" t="shared" si="241" ref="E792:E798">C792+D792</f>
        <v>1158216</v>
      </c>
      <c r="F792" s="42">
        <f>F793+F796</f>
        <v>546423.45</v>
      </c>
      <c r="G792" s="42">
        <f>G793+G796</f>
        <v>0</v>
      </c>
      <c r="H792" s="42">
        <f aca="true" t="shared" si="242" ref="H792:H798">F792+G792</f>
        <v>546423.45</v>
      </c>
      <c r="I792" s="42">
        <f>I793+I796</f>
        <v>9645.74</v>
      </c>
      <c r="J792" s="42">
        <f>J793+J796</f>
        <v>0</v>
      </c>
      <c r="K792" s="42">
        <f aca="true" t="shared" si="243" ref="K792:K798">F792/C792*100</f>
        <v>47.17802637849935</v>
      </c>
      <c r="L792" s="42">
        <v>0</v>
      </c>
      <c r="M792" s="42">
        <f aca="true" t="shared" si="244" ref="M792:M798">H792/E792*100</f>
        <v>47.17802637849935</v>
      </c>
    </row>
    <row r="793" spans="1:13" ht="18" customHeight="1">
      <c r="A793" s="21" t="s">
        <v>379</v>
      </c>
      <c r="B793" s="60"/>
      <c r="C793" s="44">
        <f>C794+C795</f>
        <v>691216</v>
      </c>
      <c r="D793" s="44">
        <f>D794+D795</f>
        <v>0</v>
      </c>
      <c r="E793" s="44">
        <f t="shared" si="241"/>
        <v>691216</v>
      </c>
      <c r="F793" s="44">
        <f>F794+F795</f>
        <v>247673.45</v>
      </c>
      <c r="G793" s="44">
        <f>G794+G795</f>
        <v>0</v>
      </c>
      <c r="H793" s="44">
        <f t="shared" si="242"/>
        <v>247673.45</v>
      </c>
      <c r="I793" s="44">
        <f>I794+I795</f>
        <v>9645.74</v>
      </c>
      <c r="J793" s="44">
        <f>J794+J795</f>
        <v>0</v>
      </c>
      <c r="K793" s="44">
        <f t="shared" si="243"/>
        <v>35.831556271845564</v>
      </c>
      <c r="L793" s="44">
        <v>0</v>
      </c>
      <c r="M793" s="44">
        <f t="shared" si="244"/>
        <v>35.831556271845564</v>
      </c>
    </row>
    <row r="794" spans="1:13" ht="18" customHeight="1">
      <c r="A794" s="25" t="s">
        <v>380</v>
      </c>
      <c r="B794" s="60"/>
      <c r="C794" s="44">
        <f>C803+C818</f>
        <v>279571</v>
      </c>
      <c r="D794" s="44">
        <f>D803+D818</f>
        <v>0</v>
      </c>
      <c r="E794" s="44">
        <f t="shared" si="241"/>
        <v>279571</v>
      </c>
      <c r="F794" s="44">
        <f>F803+F818</f>
        <v>165583.06</v>
      </c>
      <c r="G794" s="44">
        <f>G803+G818</f>
        <v>0</v>
      </c>
      <c r="H794" s="44">
        <f t="shared" si="242"/>
        <v>165583.06</v>
      </c>
      <c r="I794" s="44">
        <f>I803+I818</f>
        <v>9217.82</v>
      </c>
      <c r="J794" s="44">
        <f>J803+J818</f>
        <v>0</v>
      </c>
      <c r="K794" s="44">
        <f t="shared" si="243"/>
        <v>59.22755221392777</v>
      </c>
      <c r="L794" s="44">
        <v>0</v>
      </c>
      <c r="M794" s="44">
        <f t="shared" si="244"/>
        <v>59.22755221392777</v>
      </c>
    </row>
    <row r="795" spans="1:13" ht="18" customHeight="1">
      <c r="A795" s="25" t="s">
        <v>381</v>
      </c>
      <c r="B795" s="60"/>
      <c r="C795" s="44">
        <f>C804+C819+C840</f>
        <v>411645</v>
      </c>
      <c r="D795" s="44">
        <f>D804+D819+D840</f>
        <v>0</v>
      </c>
      <c r="E795" s="44">
        <f t="shared" si="241"/>
        <v>411645</v>
      </c>
      <c r="F795" s="44">
        <f>F804+F819+F840</f>
        <v>82090.39</v>
      </c>
      <c r="G795" s="44">
        <f>G804+G819+G840</f>
        <v>0</v>
      </c>
      <c r="H795" s="44">
        <f t="shared" si="242"/>
        <v>82090.39</v>
      </c>
      <c r="I795" s="44">
        <f>I804+I819+I840</f>
        <v>427.92</v>
      </c>
      <c r="J795" s="44">
        <f>J804+J819+J840</f>
        <v>0</v>
      </c>
      <c r="K795" s="44">
        <f t="shared" si="243"/>
        <v>19.942035005890997</v>
      </c>
      <c r="L795" s="44">
        <v>0</v>
      </c>
      <c r="M795" s="44">
        <f t="shared" si="244"/>
        <v>19.942035005890997</v>
      </c>
    </row>
    <row r="796" spans="1:13" ht="18" customHeight="1">
      <c r="A796" s="21" t="s">
        <v>396</v>
      </c>
      <c r="B796" s="60"/>
      <c r="C796" s="44">
        <f>C820</f>
        <v>467000</v>
      </c>
      <c r="D796" s="44">
        <f>D820</f>
        <v>0</v>
      </c>
      <c r="E796" s="44">
        <f t="shared" si="241"/>
        <v>467000</v>
      </c>
      <c r="F796" s="44">
        <f>F820</f>
        <v>298750</v>
      </c>
      <c r="G796" s="44">
        <f>G820</f>
        <v>0</v>
      </c>
      <c r="H796" s="44">
        <f t="shared" si="242"/>
        <v>298750</v>
      </c>
      <c r="I796" s="44">
        <f>I820</f>
        <v>0</v>
      </c>
      <c r="J796" s="44">
        <f>J820</f>
        <v>0</v>
      </c>
      <c r="K796" s="44">
        <f t="shared" si="243"/>
        <v>63.97216274089935</v>
      </c>
      <c r="L796" s="44">
        <v>0</v>
      </c>
      <c r="M796" s="44">
        <f t="shared" si="244"/>
        <v>63.97216274089935</v>
      </c>
    </row>
    <row r="797" spans="1:13" ht="18" customHeight="1">
      <c r="A797" s="61" t="s">
        <v>387</v>
      </c>
      <c r="B797" s="14"/>
      <c r="C797" s="42">
        <f>C798</f>
        <v>144500</v>
      </c>
      <c r="D797" s="42">
        <f>D798</f>
        <v>0</v>
      </c>
      <c r="E797" s="42">
        <f t="shared" si="241"/>
        <v>144500</v>
      </c>
      <c r="F797" s="42">
        <f>F798</f>
        <v>8060</v>
      </c>
      <c r="G797" s="42">
        <f>G798</f>
        <v>0</v>
      </c>
      <c r="H797" s="42">
        <f t="shared" si="242"/>
        <v>8060</v>
      </c>
      <c r="I797" s="42">
        <f>I798</f>
        <v>0</v>
      </c>
      <c r="J797" s="42">
        <f>J798</f>
        <v>0</v>
      </c>
      <c r="K797" s="42">
        <f t="shared" si="243"/>
        <v>5.577854671280277</v>
      </c>
      <c r="L797" s="42">
        <v>0</v>
      </c>
      <c r="M797" s="42">
        <f t="shared" si="244"/>
        <v>5.577854671280277</v>
      </c>
    </row>
    <row r="798" spans="1:13" ht="18" customHeight="1">
      <c r="A798" s="28" t="s">
        <v>388</v>
      </c>
      <c r="B798" s="60"/>
      <c r="C798" s="44">
        <f>C822</f>
        <v>144500</v>
      </c>
      <c r="D798" s="44">
        <f>D822</f>
        <v>0</v>
      </c>
      <c r="E798" s="44">
        <f t="shared" si="241"/>
        <v>144500</v>
      </c>
      <c r="F798" s="44">
        <f>F822</f>
        <v>8060</v>
      </c>
      <c r="G798" s="44">
        <f>G822</f>
        <v>0</v>
      </c>
      <c r="H798" s="44">
        <f t="shared" si="242"/>
        <v>8060</v>
      </c>
      <c r="I798" s="44">
        <f>I822</f>
        <v>0</v>
      </c>
      <c r="J798" s="44">
        <f>J822</f>
        <v>0</v>
      </c>
      <c r="K798" s="44">
        <f t="shared" si="243"/>
        <v>5.577854671280277</v>
      </c>
      <c r="L798" s="44">
        <v>0</v>
      </c>
      <c r="M798" s="96">
        <f t="shared" si="244"/>
        <v>5.577854671280277</v>
      </c>
    </row>
    <row r="799" spans="1:14" ht="17.25" customHeight="1">
      <c r="A799" s="28"/>
      <c r="B799" s="60"/>
      <c r="C799" s="44"/>
      <c r="D799" s="44"/>
      <c r="E799" s="44"/>
      <c r="F799" s="44"/>
      <c r="G799" s="44"/>
      <c r="H799" s="44"/>
      <c r="I799" s="44"/>
      <c r="J799" s="44"/>
      <c r="K799" s="44"/>
      <c r="L799" s="97"/>
      <c r="M799" s="44"/>
      <c r="N799" s="40"/>
    </row>
    <row r="800" spans="1:14" s="52" customFormat="1" ht="18" customHeight="1">
      <c r="A800" s="41" t="s">
        <v>131</v>
      </c>
      <c r="B800" s="62">
        <v>85153</v>
      </c>
      <c r="C800" s="42">
        <f>C801</f>
        <v>100000</v>
      </c>
      <c r="D800" s="42">
        <f>D801</f>
        <v>0</v>
      </c>
      <c r="E800" s="42">
        <f>SUM(C800:D800)</f>
        <v>100000</v>
      </c>
      <c r="F800" s="42">
        <f>F801</f>
        <v>25176.17</v>
      </c>
      <c r="G800" s="42">
        <f>G801</f>
        <v>0</v>
      </c>
      <c r="H800" s="42">
        <f>F800+G800</f>
        <v>25176.17</v>
      </c>
      <c r="I800" s="42">
        <f>I801</f>
        <v>783.24</v>
      </c>
      <c r="J800" s="42">
        <f>J801</f>
        <v>0</v>
      </c>
      <c r="K800" s="42">
        <f aca="true" t="shared" si="245" ref="K800:K813">F800/C800*100</f>
        <v>25.17617</v>
      </c>
      <c r="L800" s="98">
        <v>0</v>
      </c>
      <c r="M800" s="42">
        <f aca="true" t="shared" si="246" ref="M800:M813">H800/E800*100</f>
        <v>25.17617</v>
      </c>
      <c r="N800" s="99"/>
    </row>
    <row r="801" spans="1:14" s="52" customFormat="1" ht="18" customHeight="1">
      <c r="A801" s="20" t="s">
        <v>378</v>
      </c>
      <c r="B801" s="41"/>
      <c r="C801" s="19">
        <f>C802</f>
        <v>100000</v>
      </c>
      <c r="D801" s="19">
        <f>D802</f>
        <v>0</v>
      </c>
      <c r="E801" s="42">
        <f>SUM(C801:D801)</f>
        <v>100000</v>
      </c>
      <c r="F801" s="19">
        <f>F802</f>
        <v>25176.17</v>
      </c>
      <c r="G801" s="19">
        <f>G802</f>
        <v>0</v>
      </c>
      <c r="H801" s="42">
        <f>F801+G801</f>
        <v>25176.17</v>
      </c>
      <c r="I801" s="19">
        <f>I802</f>
        <v>783.24</v>
      </c>
      <c r="J801" s="19">
        <f>J802</f>
        <v>0</v>
      </c>
      <c r="K801" s="42">
        <f t="shared" si="245"/>
        <v>25.17617</v>
      </c>
      <c r="L801" s="98"/>
      <c r="M801" s="42">
        <f t="shared" si="246"/>
        <v>25.17617</v>
      </c>
      <c r="N801" s="100"/>
    </row>
    <row r="802" spans="1:14" s="52" customFormat="1" ht="18" customHeight="1">
      <c r="A802" s="21" t="s">
        <v>379</v>
      </c>
      <c r="B802" s="43"/>
      <c r="C802" s="24">
        <f>C803+C804</f>
        <v>100000</v>
      </c>
      <c r="D802" s="24">
        <f>D803+D804</f>
        <v>0</v>
      </c>
      <c r="E802" s="44">
        <f>SUM(C802:D802)</f>
        <v>100000</v>
      </c>
      <c r="F802" s="24">
        <f>F803+F804</f>
        <v>25176.17</v>
      </c>
      <c r="G802" s="24">
        <f>G803+G804</f>
        <v>0</v>
      </c>
      <c r="H802" s="44">
        <f>F802+G802</f>
        <v>25176.17</v>
      </c>
      <c r="I802" s="24">
        <f>I803+I804</f>
        <v>783.24</v>
      </c>
      <c r="J802" s="24">
        <f>J803+J804</f>
        <v>0</v>
      </c>
      <c r="K802" s="44">
        <f t="shared" si="245"/>
        <v>25.17617</v>
      </c>
      <c r="L802" s="97"/>
      <c r="M802" s="44">
        <f t="shared" si="246"/>
        <v>25.17617</v>
      </c>
      <c r="N802" s="101"/>
    </row>
    <row r="803" spans="1:14" s="52" customFormat="1" ht="18" customHeight="1">
      <c r="A803" s="25" t="s">
        <v>380</v>
      </c>
      <c r="B803" s="43"/>
      <c r="C803" s="39">
        <f>SUM(C805:C807)</f>
        <v>47700</v>
      </c>
      <c r="D803" s="39">
        <f>SUM(D805:D807)</f>
        <v>0</v>
      </c>
      <c r="E803" s="44">
        <f>SUM(C803:D803)</f>
        <v>47700</v>
      </c>
      <c r="F803" s="39">
        <f>SUM(F805:F807)</f>
        <v>17864.26</v>
      </c>
      <c r="G803" s="39">
        <f>SUM(G805:G807)</f>
        <v>0</v>
      </c>
      <c r="H803" s="44">
        <f>F803+G803</f>
        <v>17864.26</v>
      </c>
      <c r="I803" s="39">
        <f>SUM(I805:I807)</f>
        <v>783.24</v>
      </c>
      <c r="J803" s="39">
        <f>SUM(J805:J807)</f>
        <v>0</v>
      </c>
      <c r="K803" s="44">
        <f t="shared" si="245"/>
        <v>37.45127882599581</v>
      </c>
      <c r="L803" s="97"/>
      <c r="M803" s="44">
        <f t="shared" si="246"/>
        <v>37.45127882599581</v>
      </c>
      <c r="N803" s="101"/>
    </row>
    <row r="804" spans="1:14" s="31" customFormat="1" ht="18" customHeight="1">
      <c r="A804" s="25" t="s">
        <v>381</v>
      </c>
      <c r="B804" s="29"/>
      <c r="C804" s="30">
        <f>SUM(C808:C813)</f>
        <v>52300</v>
      </c>
      <c r="D804" s="30">
        <f>SUM(D808:D813)</f>
        <v>0</v>
      </c>
      <c r="E804" s="30">
        <f>SUM(C804:D804)</f>
        <v>52300</v>
      </c>
      <c r="F804" s="30">
        <f>SUM(F808:F813)</f>
        <v>7311.910000000001</v>
      </c>
      <c r="G804" s="30">
        <f>SUM(G808:G813)</f>
        <v>0</v>
      </c>
      <c r="H804" s="30">
        <f>SUM(F804:G804)</f>
        <v>7311.910000000001</v>
      </c>
      <c r="I804" s="30">
        <f>SUM(I808:I813)</f>
        <v>0</v>
      </c>
      <c r="J804" s="30">
        <f>SUM(J808:J813)</f>
        <v>0</v>
      </c>
      <c r="K804" s="30">
        <f t="shared" si="245"/>
        <v>13.980707456978969</v>
      </c>
      <c r="L804" s="102"/>
      <c r="M804" s="30">
        <f t="shared" si="246"/>
        <v>13.980707456978969</v>
      </c>
      <c r="N804" s="103"/>
    </row>
    <row r="805" spans="1:14" ht="18" customHeight="1">
      <c r="A805" s="53" t="s">
        <v>22</v>
      </c>
      <c r="B805" s="48" t="s">
        <v>23</v>
      </c>
      <c r="C805" s="51">
        <v>5600</v>
      </c>
      <c r="D805" s="51"/>
      <c r="E805" s="51">
        <f aca="true" t="shared" si="247" ref="E805:E812">C805+D805</f>
        <v>5600</v>
      </c>
      <c r="F805" s="51">
        <v>1375.69</v>
      </c>
      <c r="G805" s="51"/>
      <c r="H805" s="51">
        <f aca="true" t="shared" si="248" ref="H805:H813">F805+G805</f>
        <v>1375.69</v>
      </c>
      <c r="I805" s="51">
        <v>229.81</v>
      </c>
      <c r="J805" s="51"/>
      <c r="K805" s="30">
        <f t="shared" si="245"/>
        <v>24.565892857142856</v>
      </c>
      <c r="L805" s="104"/>
      <c r="M805" s="30">
        <f t="shared" si="246"/>
        <v>24.565892857142856</v>
      </c>
      <c r="N805" s="40"/>
    </row>
    <row r="806" spans="1:14" ht="18" customHeight="1">
      <c r="A806" s="63" t="s">
        <v>24</v>
      </c>
      <c r="B806" s="48" t="s">
        <v>25</v>
      </c>
      <c r="C806" s="51">
        <v>1100</v>
      </c>
      <c r="D806" s="51"/>
      <c r="E806" s="51">
        <f>C806+D806</f>
        <v>1100</v>
      </c>
      <c r="F806" s="51">
        <v>271.99</v>
      </c>
      <c r="G806" s="51"/>
      <c r="H806" s="51">
        <f t="shared" si="248"/>
        <v>271.99</v>
      </c>
      <c r="I806" s="51">
        <v>30.01</v>
      </c>
      <c r="J806" s="51"/>
      <c r="K806" s="51">
        <f t="shared" si="245"/>
        <v>24.726363636363637</v>
      </c>
      <c r="L806" s="104"/>
      <c r="M806" s="51">
        <f t="shared" si="246"/>
        <v>24.726363636363637</v>
      </c>
      <c r="N806" s="40"/>
    </row>
    <row r="807" spans="1:14" ht="18" customHeight="1">
      <c r="A807" s="53" t="s">
        <v>26</v>
      </c>
      <c r="B807" s="48" t="s">
        <v>27</v>
      </c>
      <c r="C807" s="51">
        <v>41000</v>
      </c>
      <c r="D807" s="51"/>
      <c r="E807" s="51">
        <f t="shared" si="247"/>
        <v>41000</v>
      </c>
      <c r="F807" s="51">
        <v>16216.58</v>
      </c>
      <c r="G807" s="51"/>
      <c r="H807" s="51">
        <f t="shared" si="248"/>
        <v>16216.58</v>
      </c>
      <c r="I807" s="51">
        <v>523.42</v>
      </c>
      <c r="J807" s="51"/>
      <c r="K807" s="51">
        <f t="shared" si="245"/>
        <v>39.55263414634146</v>
      </c>
      <c r="L807" s="104"/>
      <c r="M807" s="51">
        <f t="shared" si="246"/>
        <v>39.55263414634146</v>
      </c>
      <c r="N807" s="40"/>
    </row>
    <row r="808" spans="1:13" ht="18" customHeight="1">
      <c r="A808" s="53" t="s">
        <v>37</v>
      </c>
      <c r="B808" s="48" t="s">
        <v>38</v>
      </c>
      <c r="C808" s="51">
        <v>12200</v>
      </c>
      <c r="D808" s="51"/>
      <c r="E808" s="51">
        <f t="shared" si="247"/>
        <v>12200</v>
      </c>
      <c r="F808" s="51">
        <v>2366.32</v>
      </c>
      <c r="G808" s="51"/>
      <c r="H808" s="51">
        <f t="shared" si="248"/>
        <v>2366.32</v>
      </c>
      <c r="I808" s="51"/>
      <c r="J808" s="51"/>
      <c r="K808" s="51">
        <f t="shared" si="245"/>
        <v>19.396065573770493</v>
      </c>
      <c r="L808" s="51"/>
      <c r="M808" s="105">
        <f t="shared" si="246"/>
        <v>19.396065573770493</v>
      </c>
    </row>
    <row r="809" spans="1:13" ht="18" customHeight="1">
      <c r="A809" s="64" t="s">
        <v>438</v>
      </c>
      <c r="B809" s="48" t="s">
        <v>119</v>
      </c>
      <c r="C809" s="51">
        <v>2000</v>
      </c>
      <c r="D809" s="51"/>
      <c r="E809" s="51">
        <f t="shared" si="247"/>
        <v>2000</v>
      </c>
      <c r="F809" s="51"/>
      <c r="G809" s="51"/>
      <c r="H809" s="51">
        <v>0</v>
      </c>
      <c r="I809" s="51"/>
      <c r="J809" s="51"/>
      <c r="K809" s="51">
        <f t="shared" si="245"/>
        <v>0</v>
      </c>
      <c r="L809" s="51"/>
      <c r="M809" s="105">
        <f t="shared" si="246"/>
        <v>0</v>
      </c>
    </row>
    <row r="810" spans="1:13" ht="18" customHeight="1">
      <c r="A810" s="63" t="s">
        <v>47</v>
      </c>
      <c r="B810" s="48" t="s">
        <v>48</v>
      </c>
      <c r="C810" s="51">
        <v>2500</v>
      </c>
      <c r="D810" s="51"/>
      <c r="E810" s="51">
        <f>C810+D810</f>
        <v>2500</v>
      </c>
      <c r="F810" s="51">
        <v>988.99</v>
      </c>
      <c r="G810" s="51"/>
      <c r="H810" s="51">
        <f t="shared" si="248"/>
        <v>988.99</v>
      </c>
      <c r="I810" s="51"/>
      <c r="J810" s="51"/>
      <c r="K810" s="51">
        <f t="shared" si="245"/>
        <v>39.5596</v>
      </c>
      <c r="L810" s="51"/>
      <c r="M810" s="51">
        <f t="shared" si="246"/>
        <v>39.5596</v>
      </c>
    </row>
    <row r="811" spans="1:13" ht="18" customHeight="1">
      <c r="A811" s="63" t="s">
        <v>28</v>
      </c>
      <c r="B811" s="48" t="s">
        <v>29</v>
      </c>
      <c r="C811" s="51">
        <v>28000</v>
      </c>
      <c r="D811" s="51"/>
      <c r="E811" s="51">
        <f t="shared" si="247"/>
        <v>28000</v>
      </c>
      <c r="F811" s="51">
        <v>2875.84</v>
      </c>
      <c r="G811" s="51"/>
      <c r="H811" s="51">
        <f t="shared" si="248"/>
        <v>2875.84</v>
      </c>
      <c r="I811" s="51"/>
      <c r="J811" s="51"/>
      <c r="K811" s="51">
        <f t="shared" si="245"/>
        <v>10.270857142857142</v>
      </c>
      <c r="L811" s="51"/>
      <c r="M811" s="51">
        <f t="shared" si="246"/>
        <v>10.270857142857142</v>
      </c>
    </row>
    <row r="812" spans="1:13" ht="22.5" customHeight="1">
      <c r="A812" s="56" t="s">
        <v>281</v>
      </c>
      <c r="B812" s="48" t="s">
        <v>262</v>
      </c>
      <c r="C812" s="51">
        <v>2600</v>
      </c>
      <c r="D812" s="51"/>
      <c r="E812" s="51">
        <f t="shared" si="247"/>
        <v>2600</v>
      </c>
      <c r="F812" s="51">
        <v>1080.76</v>
      </c>
      <c r="G812" s="51"/>
      <c r="H812" s="51">
        <f t="shared" si="248"/>
        <v>1080.76</v>
      </c>
      <c r="I812" s="51"/>
      <c r="J812" s="51"/>
      <c r="K812" s="51">
        <f t="shared" si="245"/>
        <v>41.567692307692305</v>
      </c>
      <c r="L812" s="51"/>
      <c r="M812" s="51">
        <f t="shared" si="246"/>
        <v>41.567692307692305</v>
      </c>
    </row>
    <row r="813" spans="1:13" ht="18" customHeight="1">
      <c r="A813" s="64" t="s">
        <v>277</v>
      </c>
      <c r="B813" s="48" t="s">
        <v>266</v>
      </c>
      <c r="C813" s="51">
        <v>5000</v>
      </c>
      <c r="D813" s="51"/>
      <c r="E813" s="44">
        <f>SUM(C813:D813)</f>
        <v>5000</v>
      </c>
      <c r="F813" s="51"/>
      <c r="G813" s="51"/>
      <c r="H813" s="51">
        <f t="shared" si="248"/>
        <v>0</v>
      </c>
      <c r="I813" s="51"/>
      <c r="J813" s="51"/>
      <c r="K813" s="51">
        <f t="shared" si="245"/>
        <v>0</v>
      </c>
      <c r="L813" s="51"/>
      <c r="M813" s="51">
        <f t="shared" si="246"/>
        <v>0</v>
      </c>
    </row>
    <row r="814" spans="1:13" ht="13.5" customHeight="1">
      <c r="A814" s="57"/>
      <c r="B814" s="57"/>
      <c r="C814" s="51"/>
      <c r="D814" s="51"/>
      <c r="E814" s="51"/>
      <c r="F814" s="51"/>
      <c r="G814" s="51"/>
      <c r="H814" s="51"/>
      <c r="I814" s="51"/>
      <c r="J814" s="51"/>
      <c r="K814" s="57"/>
      <c r="L814" s="57"/>
      <c r="M814" s="51"/>
    </row>
    <row r="815" spans="1:13" s="52" customFormat="1" ht="18" customHeight="1">
      <c r="A815" s="41" t="s">
        <v>132</v>
      </c>
      <c r="B815" s="62">
        <v>85154</v>
      </c>
      <c r="C815" s="42">
        <f>C816+C821</f>
        <v>1186702</v>
      </c>
      <c r="D815" s="42">
        <f>D816+D821</f>
        <v>0</v>
      </c>
      <c r="E815" s="42">
        <f aca="true" t="shared" si="249" ref="E815:E824">SUM(C815:D815)</f>
        <v>1186702</v>
      </c>
      <c r="F815" s="42">
        <f>F816+F821</f>
        <v>526810.94</v>
      </c>
      <c r="G815" s="42">
        <f>G816+G821</f>
        <v>0</v>
      </c>
      <c r="H815" s="42">
        <f>F815+G815</f>
        <v>526810.94</v>
      </c>
      <c r="I815" s="42">
        <f>I816+I821</f>
        <v>8812.5</v>
      </c>
      <c r="J815" s="42">
        <f>J816+J821</f>
        <v>0</v>
      </c>
      <c r="K815" s="42">
        <f aca="true" t="shared" si="250" ref="K815:K835">F815/C815*100</f>
        <v>44.39285852724609</v>
      </c>
      <c r="L815" s="42">
        <v>0</v>
      </c>
      <c r="M815" s="42">
        <f aca="true" t="shared" si="251" ref="M815:M835">H815/E815*100</f>
        <v>44.39285852724609</v>
      </c>
    </row>
    <row r="816" spans="1:13" s="52" customFormat="1" ht="18" customHeight="1">
      <c r="A816" s="20" t="s">
        <v>378</v>
      </c>
      <c r="B816" s="62"/>
      <c r="C816" s="42">
        <f>C817+C820</f>
        <v>1042202</v>
      </c>
      <c r="D816" s="42">
        <f>D817+D820</f>
        <v>0</v>
      </c>
      <c r="E816" s="42">
        <f t="shared" si="249"/>
        <v>1042202</v>
      </c>
      <c r="F816" s="42">
        <f>F817+F820</f>
        <v>518750.94</v>
      </c>
      <c r="G816" s="42">
        <f>G817+G820</f>
        <v>0</v>
      </c>
      <c r="H816" s="42">
        <f aca="true" t="shared" si="252" ref="H816:H822">F816+G816</f>
        <v>518750.94</v>
      </c>
      <c r="I816" s="42">
        <f>I817+I820</f>
        <v>8812.5</v>
      </c>
      <c r="J816" s="42">
        <f>J817+J820</f>
        <v>0</v>
      </c>
      <c r="K816" s="42">
        <f t="shared" si="250"/>
        <v>49.774510123757196</v>
      </c>
      <c r="L816" s="42"/>
      <c r="M816" s="42">
        <f t="shared" si="251"/>
        <v>49.774510123757196</v>
      </c>
    </row>
    <row r="817" spans="1:13" s="52" customFormat="1" ht="18" customHeight="1">
      <c r="A817" s="21" t="s">
        <v>379</v>
      </c>
      <c r="B817" s="69"/>
      <c r="C817" s="44">
        <f>C818+C819</f>
        <v>575202</v>
      </c>
      <c r="D817" s="44">
        <f>D818+D819</f>
        <v>0</v>
      </c>
      <c r="E817" s="44">
        <f t="shared" si="249"/>
        <v>575202</v>
      </c>
      <c r="F817" s="44">
        <f>F818+F819</f>
        <v>220000.94</v>
      </c>
      <c r="G817" s="44">
        <f>G818+G819</f>
        <v>0</v>
      </c>
      <c r="H817" s="44">
        <f t="shared" si="252"/>
        <v>220000.94</v>
      </c>
      <c r="I817" s="44">
        <f>I818+I819</f>
        <v>8812.5</v>
      </c>
      <c r="J817" s="44">
        <f>J818+J819</f>
        <v>0</v>
      </c>
      <c r="K817" s="44">
        <f t="shared" si="250"/>
        <v>38.24759649653513</v>
      </c>
      <c r="L817" s="44"/>
      <c r="M817" s="44">
        <f t="shared" si="251"/>
        <v>38.24759649653513</v>
      </c>
    </row>
    <row r="818" spans="1:13" s="52" customFormat="1" ht="18" customHeight="1">
      <c r="A818" s="25" t="s">
        <v>380</v>
      </c>
      <c r="B818" s="69"/>
      <c r="C818" s="44">
        <f>SUM(C826:C828)</f>
        <v>231871</v>
      </c>
      <c r="D818" s="44">
        <f>SUM(D826:D828)</f>
        <v>0</v>
      </c>
      <c r="E818" s="44">
        <f t="shared" si="249"/>
        <v>231871</v>
      </c>
      <c r="F818" s="44">
        <f>SUM(F826:F828)</f>
        <v>147718.8</v>
      </c>
      <c r="G818" s="44">
        <f>SUM(G826:G828)</f>
        <v>0</v>
      </c>
      <c r="H818" s="44">
        <f t="shared" si="252"/>
        <v>147718.8</v>
      </c>
      <c r="I818" s="44">
        <f>SUM(I826:I828)</f>
        <v>8434.58</v>
      </c>
      <c r="J818" s="44">
        <f>SUM(J826:J828)</f>
        <v>0</v>
      </c>
      <c r="K818" s="44">
        <f t="shared" si="250"/>
        <v>63.70732001845853</v>
      </c>
      <c r="L818" s="44"/>
      <c r="M818" s="44">
        <f t="shared" si="251"/>
        <v>63.70732001845853</v>
      </c>
    </row>
    <row r="819" spans="1:13" s="52" customFormat="1" ht="18" customHeight="1">
      <c r="A819" s="25" t="s">
        <v>381</v>
      </c>
      <c r="B819" s="69"/>
      <c r="C819" s="44">
        <f>SUM(C829:C834)</f>
        <v>343331</v>
      </c>
      <c r="D819" s="44">
        <f>SUM(D829:D834)</f>
        <v>0</v>
      </c>
      <c r="E819" s="44">
        <f t="shared" si="249"/>
        <v>343331</v>
      </c>
      <c r="F819" s="44">
        <f>SUM(F829:F834)</f>
        <v>72282.14</v>
      </c>
      <c r="G819" s="44">
        <f>SUM(G829:G834)</f>
        <v>0</v>
      </c>
      <c r="H819" s="44">
        <f t="shared" si="252"/>
        <v>72282.14</v>
      </c>
      <c r="I819" s="44">
        <f>SUM(I829:I834)</f>
        <v>377.92</v>
      </c>
      <c r="J819" s="44">
        <f>SUM(J829:J834)</f>
        <v>0</v>
      </c>
      <c r="K819" s="44">
        <f t="shared" si="250"/>
        <v>21.053193565393162</v>
      </c>
      <c r="L819" s="44"/>
      <c r="M819" s="44">
        <f t="shared" si="251"/>
        <v>21.053193565393162</v>
      </c>
    </row>
    <row r="820" spans="1:13" s="52" customFormat="1" ht="18" customHeight="1">
      <c r="A820" s="21" t="s">
        <v>396</v>
      </c>
      <c r="B820" s="69"/>
      <c r="C820" s="44">
        <f>SUM(C823:C825)</f>
        <v>467000</v>
      </c>
      <c r="D820" s="44">
        <f>SUM(D823:D825)</f>
        <v>0</v>
      </c>
      <c r="E820" s="44">
        <f t="shared" si="249"/>
        <v>467000</v>
      </c>
      <c r="F820" s="44">
        <f>SUM(F823:F825)</f>
        <v>298750</v>
      </c>
      <c r="G820" s="44">
        <f>SUM(G823:G825)</f>
        <v>0</v>
      </c>
      <c r="H820" s="44">
        <f t="shared" si="252"/>
        <v>298750</v>
      </c>
      <c r="I820" s="44">
        <f>SUM(I823:I825)</f>
        <v>0</v>
      </c>
      <c r="J820" s="44">
        <f>SUM(J823:J825)</f>
        <v>0</v>
      </c>
      <c r="K820" s="44">
        <f t="shared" si="250"/>
        <v>63.97216274089935</v>
      </c>
      <c r="L820" s="44"/>
      <c r="M820" s="44">
        <f t="shared" si="251"/>
        <v>63.97216274089935</v>
      </c>
    </row>
    <row r="821" spans="1:13" s="52" customFormat="1" ht="18" customHeight="1">
      <c r="A821" s="61" t="s">
        <v>387</v>
      </c>
      <c r="B821" s="62"/>
      <c r="C821" s="42">
        <f>C822</f>
        <v>144500</v>
      </c>
      <c r="D821" s="42">
        <f>D822</f>
        <v>0</v>
      </c>
      <c r="E821" s="42">
        <f t="shared" si="249"/>
        <v>144500</v>
      </c>
      <c r="F821" s="42">
        <f>F822</f>
        <v>8060</v>
      </c>
      <c r="G821" s="42">
        <f>G822</f>
        <v>0</v>
      </c>
      <c r="H821" s="42">
        <f t="shared" si="252"/>
        <v>8060</v>
      </c>
      <c r="I821" s="42">
        <f>I822</f>
        <v>0</v>
      </c>
      <c r="J821" s="42">
        <f>J822</f>
        <v>0</v>
      </c>
      <c r="K821" s="42">
        <f t="shared" si="250"/>
        <v>5.577854671280277</v>
      </c>
      <c r="L821" s="42"/>
      <c r="M821" s="42">
        <f t="shared" si="251"/>
        <v>5.577854671280277</v>
      </c>
    </row>
    <row r="822" spans="1:13" s="52" customFormat="1" ht="18" customHeight="1">
      <c r="A822" s="28" t="s">
        <v>388</v>
      </c>
      <c r="B822" s="62"/>
      <c r="C822" s="42">
        <f>SUM(C835)</f>
        <v>144500</v>
      </c>
      <c r="D822" s="42">
        <f>SUM(D835)</f>
        <v>0</v>
      </c>
      <c r="E822" s="42">
        <f t="shared" si="249"/>
        <v>144500</v>
      </c>
      <c r="F822" s="42">
        <f>SUM(F835)</f>
        <v>8060</v>
      </c>
      <c r="G822" s="42">
        <f>SUM(G835)</f>
        <v>0</v>
      </c>
      <c r="H822" s="42">
        <f t="shared" si="252"/>
        <v>8060</v>
      </c>
      <c r="I822" s="42">
        <f>SUM(I835)</f>
        <v>0</v>
      </c>
      <c r="J822" s="42">
        <f>SUM(J835)</f>
        <v>0</v>
      </c>
      <c r="K822" s="42">
        <f t="shared" si="250"/>
        <v>5.577854671280277</v>
      </c>
      <c r="L822" s="42"/>
      <c r="M822" s="42">
        <f t="shared" si="251"/>
        <v>5.577854671280277</v>
      </c>
    </row>
    <row r="823" spans="1:13" ht="18" customHeight="1">
      <c r="A823" s="63" t="s">
        <v>301</v>
      </c>
      <c r="B823" s="48" t="s">
        <v>130</v>
      </c>
      <c r="C823" s="51">
        <v>60000</v>
      </c>
      <c r="D823" s="51"/>
      <c r="E823" s="51">
        <f t="shared" si="249"/>
        <v>60000</v>
      </c>
      <c r="F823" s="51">
        <v>30000</v>
      </c>
      <c r="G823" s="51"/>
      <c r="H823" s="51">
        <f>F823+G823</f>
        <v>30000</v>
      </c>
      <c r="I823" s="51"/>
      <c r="J823" s="51"/>
      <c r="K823" s="51">
        <f t="shared" si="250"/>
        <v>50</v>
      </c>
      <c r="L823" s="51"/>
      <c r="M823" s="51">
        <f t="shared" si="251"/>
        <v>50</v>
      </c>
    </row>
    <row r="824" spans="1:13" ht="18" customHeight="1">
      <c r="A824" s="53" t="s">
        <v>443</v>
      </c>
      <c r="B824" s="48" t="s">
        <v>181</v>
      </c>
      <c r="C824" s="51">
        <v>10000</v>
      </c>
      <c r="D824" s="51"/>
      <c r="E824" s="51">
        <f t="shared" si="249"/>
        <v>10000</v>
      </c>
      <c r="F824" s="51">
        <v>7500</v>
      </c>
      <c r="G824" s="51"/>
      <c r="H824" s="51">
        <f>F824+G824</f>
        <v>7500</v>
      </c>
      <c r="I824" s="51"/>
      <c r="J824" s="51"/>
      <c r="K824" s="51">
        <f t="shared" si="250"/>
        <v>75</v>
      </c>
      <c r="L824" s="51"/>
      <c r="M824" s="51">
        <f t="shared" si="251"/>
        <v>75</v>
      </c>
    </row>
    <row r="825" spans="1:13" ht="18" customHeight="1">
      <c r="A825" s="63" t="s">
        <v>133</v>
      </c>
      <c r="B825" s="48" t="s">
        <v>134</v>
      </c>
      <c r="C825" s="51">
        <v>397000</v>
      </c>
      <c r="D825" s="51"/>
      <c r="E825" s="51">
        <f aca="true" t="shared" si="253" ref="E825:E834">C825+D825</f>
        <v>397000</v>
      </c>
      <c r="F825" s="51">
        <v>261250</v>
      </c>
      <c r="G825" s="51"/>
      <c r="H825" s="51">
        <f aca="true" t="shared" si="254" ref="H825:H834">F825+G825</f>
        <v>261250</v>
      </c>
      <c r="I825" s="51"/>
      <c r="J825" s="51"/>
      <c r="K825" s="51">
        <f t="shared" si="250"/>
        <v>65.80604534005037</v>
      </c>
      <c r="L825" s="51"/>
      <c r="M825" s="51">
        <f t="shared" si="251"/>
        <v>65.80604534005037</v>
      </c>
    </row>
    <row r="826" spans="1:13" ht="18" customHeight="1">
      <c r="A826" s="53" t="s">
        <v>22</v>
      </c>
      <c r="B826" s="48" t="s">
        <v>23</v>
      </c>
      <c r="C826" s="51">
        <v>17028</v>
      </c>
      <c r="D826" s="51"/>
      <c r="E826" s="51">
        <f t="shared" si="253"/>
        <v>17028</v>
      </c>
      <c r="F826" s="51">
        <v>10772.87</v>
      </c>
      <c r="G826" s="51"/>
      <c r="H826" s="51">
        <f t="shared" si="254"/>
        <v>10772.87</v>
      </c>
      <c r="I826" s="51">
        <v>2417.46</v>
      </c>
      <c r="J826" s="51"/>
      <c r="K826" s="51">
        <f t="shared" si="250"/>
        <v>63.26562132957482</v>
      </c>
      <c r="L826" s="51"/>
      <c r="M826" s="51">
        <f t="shared" si="251"/>
        <v>63.26562132957482</v>
      </c>
    </row>
    <row r="827" spans="1:13" ht="18" customHeight="1">
      <c r="A827" s="63" t="s">
        <v>24</v>
      </c>
      <c r="B827" s="48" t="s">
        <v>25</v>
      </c>
      <c r="C827" s="51">
        <v>2723</v>
      </c>
      <c r="D827" s="51"/>
      <c r="E827" s="51">
        <f t="shared" si="253"/>
        <v>2723</v>
      </c>
      <c r="F827" s="51">
        <v>1554.53</v>
      </c>
      <c r="G827" s="51"/>
      <c r="H827" s="51">
        <f t="shared" si="254"/>
        <v>1554.53</v>
      </c>
      <c r="I827" s="51">
        <v>353.28</v>
      </c>
      <c r="J827" s="51"/>
      <c r="K827" s="51">
        <f t="shared" si="250"/>
        <v>57.08887256702167</v>
      </c>
      <c r="L827" s="51"/>
      <c r="M827" s="51">
        <f t="shared" si="251"/>
        <v>57.08887256702167</v>
      </c>
    </row>
    <row r="828" spans="1:13" ht="18" customHeight="1">
      <c r="A828" s="53" t="s">
        <v>26</v>
      </c>
      <c r="B828" s="48" t="s">
        <v>27</v>
      </c>
      <c r="C828" s="51">
        <v>212120</v>
      </c>
      <c r="D828" s="51"/>
      <c r="E828" s="51">
        <f>C828+D828</f>
        <v>212120</v>
      </c>
      <c r="F828" s="51">
        <v>135391.4</v>
      </c>
      <c r="G828" s="51"/>
      <c r="H828" s="51">
        <f>F828+G828</f>
        <v>135391.4</v>
      </c>
      <c r="I828" s="51">
        <v>5663.84</v>
      </c>
      <c r="J828" s="51"/>
      <c r="K828" s="51">
        <f t="shared" si="250"/>
        <v>63.82773901565152</v>
      </c>
      <c r="L828" s="51"/>
      <c r="M828" s="51">
        <f t="shared" si="251"/>
        <v>63.82773901565152</v>
      </c>
    </row>
    <row r="829" spans="1:13" ht="18" customHeight="1">
      <c r="A829" s="53" t="s">
        <v>37</v>
      </c>
      <c r="B829" s="48" t="s">
        <v>38</v>
      </c>
      <c r="C829" s="51">
        <v>53878</v>
      </c>
      <c r="D829" s="51"/>
      <c r="E829" s="51">
        <f t="shared" si="253"/>
        <v>53878</v>
      </c>
      <c r="F829" s="51">
        <v>28962.3</v>
      </c>
      <c r="G829" s="51"/>
      <c r="H829" s="51">
        <f t="shared" si="254"/>
        <v>28962.3</v>
      </c>
      <c r="I829" s="51">
        <v>377.92</v>
      </c>
      <c r="J829" s="51"/>
      <c r="K829" s="51">
        <f t="shared" si="250"/>
        <v>53.755336129774676</v>
      </c>
      <c r="L829" s="51"/>
      <c r="M829" s="51">
        <f t="shared" si="251"/>
        <v>53.755336129774676</v>
      </c>
    </row>
    <row r="830" spans="1:13" ht="18" customHeight="1">
      <c r="A830" s="63" t="s">
        <v>283</v>
      </c>
      <c r="B830" s="48" t="s">
        <v>119</v>
      </c>
      <c r="C830" s="51">
        <v>2000</v>
      </c>
      <c r="D830" s="51"/>
      <c r="E830" s="51">
        <f t="shared" si="253"/>
        <v>2000</v>
      </c>
      <c r="F830" s="51"/>
      <c r="G830" s="51"/>
      <c r="H830" s="51">
        <f t="shared" si="254"/>
        <v>0</v>
      </c>
      <c r="I830" s="51"/>
      <c r="J830" s="51"/>
      <c r="K830" s="51">
        <f t="shared" si="250"/>
        <v>0</v>
      </c>
      <c r="L830" s="51"/>
      <c r="M830" s="51">
        <f t="shared" si="251"/>
        <v>0</v>
      </c>
    </row>
    <row r="831" spans="1:13" ht="18" customHeight="1">
      <c r="A831" s="63" t="s">
        <v>47</v>
      </c>
      <c r="B831" s="48" t="s">
        <v>48</v>
      </c>
      <c r="C831" s="51">
        <v>2200</v>
      </c>
      <c r="D831" s="51"/>
      <c r="E831" s="51">
        <f t="shared" si="253"/>
        <v>2200</v>
      </c>
      <c r="F831" s="51">
        <v>1468.04</v>
      </c>
      <c r="G831" s="51"/>
      <c r="H831" s="51">
        <f t="shared" si="254"/>
        <v>1468.04</v>
      </c>
      <c r="I831" s="51"/>
      <c r="J831" s="51"/>
      <c r="K831" s="51">
        <f t="shared" si="250"/>
        <v>66.7290909090909</v>
      </c>
      <c r="L831" s="51"/>
      <c r="M831" s="51">
        <f t="shared" si="251"/>
        <v>66.7290909090909</v>
      </c>
    </row>
    <row r="832" spans="1:13" ht="18" customHeight="1">
      <c r="A832" s="63" t="s">
        <v>28</v>
      </c>
      <c r="B832" s="48" t="s">
        <v>29</v>
      </c>
      <c r="C832" s="51">
        <v>284203</v>
      </c>
      <c r="D832" s="51"/>
      <c r="E832" s="51">
        <f t="shared" si="253"/>
        <v>284203</v>
      </c>
      <c r="F832" s="51">
        <v>41152.02</v>
      </c>
      <c r="G832" s="51"/>
      <c r="H832" s="51">
        <f t="shared" si="254"/>
        <v>41152.02</v>
      </c>
      <c r="I832" s="51"/>
      <c r="J832" s="51"/>
      <c r="K832" s="51">
        <f t="shared" si="250"/>
        <v>14.479797890944148</v>
      </c>
      <c r="L832" s="51"/>
      <c r="M832" s="51">
        <f t="shared" si="251"/>
        <v>14.479797890944148</v>
      </c>
    </row>
    <row r="833" spans="1:13" ht="23.25" customHeight="1">
      <c r="A833" s="56" t="s">
        <v>281</v>
      </c>
      <c r="B833" s="48" t="s">
        <v>262</v>
      </c>
      <c r="C833" s="51">
        <v>700</v>
      </c>
      <c r="D833" s="51"/>
      <c r="E833" s="51">
        <f t="shared" si="253"/>
        <v>700</v>
      </c>
      <c r="F833" s="51">
        <v>349.78</v>
      </c>
      <c r="G833" s="51"/>
      <c r="H833" s="51">
        <f t="shared" si="254"/>
        <v>349.78</v>
      </c>
      <c r="I833" s="51"/>
      <c r="J833" s="51"/>
      <c r="K833" s="51">
        <f t="shared" si="250"/>
        <v>49.96857142857142</v>
      </c>
      <c r="L833" s="51"/>
      <c r="M833" s="51">
        <f t="shared" si="251"/>
        <v>49.96857142857142</v>
      </c>
    </row>
    <row r="834" spans="1:13" ht="23.25" customHeight="1">
      <c r="A834" s="56" t="s">
        <v>455</v>
      </c>
      <c r="B834" s="48" t="s">
        <v>67</v>
      </c>
      <c r="C834" s="51">
        <v>350</v>
      </c>
      <c r="D834" s="51"/>
      <c r="E834" s="51">
        <f t="shared" si="253"/>
        <v>350</v>
      </c>
      <c r="F834" s="51">
        <v>350</v>
      </c>
      <c r="G834" s="51"/>
      <c r="H834" s="51">
        <f t="shared" si="254"/>
        <v>350</v>
      </c>
      <c r="I834" s="51"/>
      <c r="J834" s="51"/>
      <c r="K834" s="51">
        <f t="shared" si="250"/>
        <v>100</v>
      </c>
      <c r="L834" s="51"/>
      <c r="M834" s="51">
        <f t="shared" si="251"/>
        <v>100</v>
      </c>
    </row>
    <row r="835" spans="1:13" ht="18" customHeight="1">
      <c r="A835" s="63" t="s">
        <v>330</v>
      </c>
      <c r="B835" s="48" t="s">
        <v>44</v>
      </c>
      <c r="C835" s="51">
        <v>144500</v>
      </c>
      <c r="D835" s="51"/>
      <c r="E835" s="51">
        <f>C835+D835</f>
        <v>144500</v>
      </c>
      <c r="F835" s="51">
        <v>8060</v>
      </c>
      <c r="G835" s="51"/>
      <c r="H835" s="51">
        <f>F835+G835</f>
        <v>8060</v>
      </c>
      <c r="I835" s="51"/>
      <c r="J835" s="51"/>
      <c r="K835" s="51">
        <f t="shared" si="250"/>
        <v>5.577854671280277</v>
      </c>
      <c r="L835" s="51"/>
      <c r="M835" s="51">
        <f t="shared" si="251"/>
        <v>5.577854671280277</v>
      </c>
    </row>
    <row r="836" spans="1:13" ht="17.25" customHeight="1">
      <c r="A836" s="57"/>
      <c r="B836" s="57"/>
      <c r="C836" s="51"/>
      <c r="D836" s="51"/>
      <c r="E836" s="51"/>
      <c r="F836" s="51"/>
      <c r="G836" s="51"/>
      <c r="H836" s="51"/>
      <c r="I836" s="51"/>
      <c r="J836" s="51"/>
      <c r="K836" s="57"/>
      <c r="L836" s="57"/>
      <c r="M836" s="51"/>
    </row>
    <row r="837" spans="1:13" s="52" customFormat="1" ht="18" customHeight="1">
      <c r="A837" s="41" t="s">
        <v>135</v>
      </c>
      <c r="B837" s="62">
        <v>85195</v>
      </c>
      <c r="C837" s="42">
        <f aca="true" t="shared" si="255" ref="C837:D839">C838</f>
        <v>16014</v>
      </c>
      <c r="D837" s="42">
        <f t="shared" si="255"/>
        <v>0</v>
      </c>
      <c r="E837" s="42">
        <f>C837+D837</f>
        <v>16014</v>
      </c>
      <c r="F837" s="42">
        <f aca="true" t="shared" si="256" ref="F837:G839">F838</f>
        <v>2496.34</v>
      </c>
      <c r="G837" s="42">
        <f t="shared" si="256"/>
        <v>0</v>
      </c>
      <c r="H837" s="42">
        <f>F837+G837</f>
        <v>2496.34</v>
      </c>
      <c r="I837" s="42">
        <f aca="true" t="shared" si="257" ref="I837:J839">I838</f>
        <v>50</v>
      </c>
      <c r="J837" s="42">
        <f t="shared" si="257"/>
        <v>0</v>
      </c>
      <c r="K837" s="42">
        <f>F837/C837*100</f>
        <v>15.588485075558886</v>
      </c>
      <c r="L837" s="42">
        <v>0</v>
      </c>
      <c r="M837" s="42">
        <f>H837/E837*100</f>
        <v>15.588485075558886</v>
      </c>
    </row>
    <row r="838" spans="1:13" s="52" customFormat="1" ht="18" customHeight="1">
      <c r="A838" s="20" t="s">
        <v>378</v>
      </c>
      <c r="B838" s="62"/>
      <c r="C838" s="42">
        <f t="shared" si="255"/>
        <v>16014</v>
      </c>
      <c r="D838" s="42">
        <f t="shared" si="255"/>
        <v>0</v>
      </c>
      <c r="E838" s="42">
        <f aca="true" t="shared" si="258" ref="E838:E843">C838+D838</f>
        <v>16014</v>
      </c>
      <c r="F838" s="42">
        <f t="shared" si="256"/>
        <v>2496.34</v>
      </c>
      <c r="G838" s="42">
        <f t="shared" si="256"/>
        <v>0</v>
      </c>
      <c r="H838" s="42">
        <f aca="true" t="shared" si="259" ref="H838:H843">F838+G838</f>
        <v>2496.34</v>
      </c>
      <c r="I838" s="42">
        <f t="shared" si="257"/>
        <v>50</v>
      </c>
      <c r="J838" s="42">
        <f t="shared" si="257"/>
        <v>0</v>
      </c>
      <c r="K838" s="42">
        <f aca="true" t="shared" si="260" ref="K838:K843">F838/C838*100</f>
        <v>15.588485075558886</v>
      </c>
      <c r="L838" s="42"/>
      <c r="M838" s="42">
        <f aca="true" t="shared" si="261" ref="M838:M843">H838/E838*100</f>
        <v>15.588485075558886</v>
      </c>
    </row>
    <row r="839" spans="1:13" s="52" customFormat="1" ht="18" customHeight="1">
      <c r="A839" s="21" t="s">
        <v>379</v>
      </c>
      <c r="B839" s="69"/>
      <c r="C839" s="44">
        <f t="shared" si="255"/>
        <v>16014</v>
      </c>
      <c r="D839" s="44">
        <f t="shared" si="255"/>
        <v>0</v>
      </c>
      <c r="E839" s="44">
        <f t="shared" si="258"/>
        <v>16014</v>
      </c>
      <c r="F839" s="44">
        <f t="shared" si="256"/>
        <v>2496.34</v>
      </c>
      <c r="G839" s="44">
        <f t="shared" si="256"/>
        <v>0</v>
      </c>
      <c r="H839" s="44">
        <f t="shared" si="259"/>
        <v>2496.34</v>
      </c>
      <c r="I839" s="44">
        <f t="shared" si="257"/>
        <v>50</v>
      </c>
      <c r="J839" s="44">
        <f t="shared" si="257"/>
        <v>0</v>
      </c>
      <c r="K839" s="44">
        <f t="shared" si="260"/>
        <v>15.588485075558886</v>
      </c>
      <c r="L839" s="44"/>
      <c r="M839" s="44">
        <f t="shared" si="261"/>
        <v>15.588485075558886</v>
      </c>
    </row>
    <row r="840" spans="1:13" s="52" customFormat="1" ht="24.75" customHeight="1">
      <c r="A840" s="25" t="s">
        <v>381</v>
      </c>
      <c r="B840" s="69"/>
      <c r="C840" s="44">
        <f>SUM(C841:C843)</f>
        <v>16014</v>
      </c>
      <c r="D840" s="44">
        <f>SUM(D841:D842)</f>
        <v>0</v>
      </c>
      <c r="E840" s="44">
        <f t="shared" si="258"/>
        <v>16014</v>
      </c>
      <c r="F840" s="44">
        <f>SUM(F841:F843)</f>
        <v>2496.34</v>
      </c>
      <c r="G840" s="44">
        <f>SUM(G841:G843)</f>
        <v>0</v>
      </c>
      <c r="H840" s="44">
        <f t="shared" si="259"/>
        <v>2496.34</v>
      </c>
      <c r="I840" s="44">
        <f>SUM(I841:I843)</f>
        <v>50</v>
      </c>
      <c r="J840" s="44">
        <f>SUM(J841:J843)</f>
        <v>0</v>
      </c>
      <c r="K840" s="44">
        <f t="shared" si="260"/>
        <v>15.588485075558886</v>
      </c>
      <c r="L840" s="44"/>
      <c r="M840" s="44">
        <f t="shared" si="261"/>
        <v>15.588485075558886</v>
      </c>
    </row>
    <row r="841" spans="1:13" s="31" customFormat="1" ht="18" customHeight="1">
      <c r="A841" s="43" t="s">
        <v>332</v>
      </c>
      <c r="B841" s="60" t="s">
        <v>38</v>
      </c>
      <c r="C841" s="44">
        <v>5014</v>
      </c>
      <c r="D841" s="39"/>
      <c r="E841" s="44">
        <f t="shared" si="258"/>
        <v>5014</v>
      </c>
      <c r="F841" s="39"/>
      <c r="G841" s="39"/>
      <c r="H841" s="44">
        <f t="shared" si="259"/>
        <v>0</v>
      </c>
      <c r="I841" s="44"/>
      <c r="J841" s="44"/>
      <c r="K841" s="44">
        <f t="shared" si="260"/>
        <v>0</v>
      </c>
      <c r="L841" s="44"/>
      <c r="M841" s="44">
        <f t="shared" si="261"/>
        <v>0</v>
      </c>
    </row>
    <row r="842" spans="1:13" s="31" customFormat="1" ht="18" customHeight="1">
      <c r="A842" s="43" t="s">
        <v>320</v>
      </c>
      <c r="B842" s="60" t="s">
        <v>29</v>
      </c>
      <c r="C842" s="39">
        <v>10000</v>
      </c>
      <c r="D842" s="39"/>
      <c r="E842" s="44">
        <f t="shared" si="258"/>
        <v>10000</v>
      </c>
      <c r="F842" s="39">
        <v>2204.21</v>
      </c>
      <c r="G842" s="39"/>
      <c r="H842" s="44">
        <f t="shared" si="259"/>
        <v>2204.21</v>
      </c>
      <c r="I842" s="44"/>
      <c r="J842" s="44"/>
      <c r="K842" s="44">
        <f t="shared" si="260"/>
        <v>22.0421</v>
      </c>
      <c r="L842" s="44"/>
      <c r="M842" s="44">
        <f t="shared" si="261"/>
        <v>22.0421</v>
      </c>
    </row>
    <row r="843" spans="1:13" s="31" customFormat="1" ht="18" customHeight="1">
      <c r="A843" s="43" t="s">
        <v>366</v>
      </c>
      <c r="B843" s="60" t="s">
        <v>56</v>
      </c>
      <c r="C843" s="39">
        <v>1000</v>
      </c>
      <c r="D843" s="39"/>
      <c r="E843" s="44">
        <f t="shared" si="258"/>
        <v>1000</v>
      </c>
      <c r="F843" s="39">
        <v>292.13</v>
      </c>
      <c r="G843" s="39"/>
      <c r="H843" s="44">
        <f t="shared" si="259"/>
        <v>292.13</v>
      </c>
      <c r="I843" s="44">
        <v>50</v>
      </c>
      <c r="J843" s="44"/>
      <c r="K843" s="44">
        <f t="shared" si="260"/>
        <v>29.213</v>
      </c>
      <c r="L843" s="44"/>
      <c r="M843" s="44">
        <f t="shared" si="261"/>
        <v>29.213</v>
      </c>
    </row>
    <row r="844" spans="1:13" ht="18.75" customHeight="1">
      <c r="A844" s="57"/>
      <c r="B844" s="57"/>
      <c r="C844" s="51"/>
      <c r="D844" s="51"/>
      <c r="E844" s="51"/>
      <c r="F844" s="51"/>
      <c r="G844" s="51"/>
      <c r="H844" s="51"/>
      <c r="I844" s="51"/>
      <c r="J844" s="51"/>
      <c r="K844" s="57"/>
      <c r="L844" s="57"/>
      <c r="M844" s="51"/>
    </row>
    <row r="845" spans="1:13" ht="18" customHeight="1">
      <c r="A845" s="58" t="s">
        <v>136</v>
      </c>
      <c r="B845" s="14" t="s">
        <v>137</v>
      </c>
      <c r="C845" s="42">
        <f>C846+C852</f>
        <v>15576934.790000001</v>
      </c>
      <c r="D845" s="42">
        <f>D846+D852</f>
        <v>24634169.13</v>
      </c>
      <c r="E845" s="42">
        <f>SUM(C845:D845)</f>
        <v>40211103.92</v>
      </c>
      <c r="F845" s="42">
        <f>F846+F852</f>
        <v>6755953.07</v>
      </c>
      <c r="G845" s="42">
        <f>G846+G852</f>
        <v>13057424.07</v>
      </c>
      <c r="H845" s="42">
        <f>F845+G845</f>
        <v>19813377.14</v>
      </c>
      <c r="I845" s="42">
        <f>I846+I852</f>
        <v>397136.32999999996</v>
      </c>
      <c r="J845" s="42">
        <f>J846+J852</f>
        <v>0</v>
      </c>
      <c r="K845" s="42">
        <f>F845/C845*100</f>
        <v>43.37151795959981</v>
      </c>
      <c r="L845" s="42">
        <f>G845/D845*100</f>
        <v>53.005335804479806</v>
      </c>
      <c r="M845" s="42">
        <f>H845/E845*100</f>
        <v>49.27339766502983</v>
      </c>
    </row>
    <row r="846" spans="1:13" ht="18" customHeight="1">
      <c r="A846" s="20" t="s">
        <v>378</v>
      </c>
      <c r="B846" s="14"/>
      <c r="C846" s="42">
        <f>C847+C850+C851</f>
        <v>15001934.790000001</v>
      </c>
      <c r="D846" s="42">
        <f>D847+D850+D851</f>
        <v>24210691</v>
      </c>
      <c r="E846" s="42">
        <f aca="true" t="shared" si="262" ref="E846:E853">C846+D846</f>
        <v>39212625.79</v>
      </c>
      <c r="F846" s="42">
        <f>F847+F850+F851</f>
        <v>6744512.83</v>
      </c>
      <c r="G846" s="42">
        <f>G847+G850+G851</f>
        <v>13057424.07</v>
      </c>
      <c r="H846" s="42">
        <f aca="true" t="shared" si="263" ref="H846:H853">F846+G846</f>
        <v>19801936.9</v>
      </c>
      <c r="I846" s="42">
        <f>I847+I850+I851</f>
        <v>397136.32999999996</v>
      </c>
      <c r="J846" s="42">
        <f>J847+J850+J851</f>
        <v>0</v>
      </c>
      <c r="K846" s="42">
        <f aca="true" t="shared" si="264" ref="K846:K853">F846/C846*100</f>
        <v>44.957619963098104</v>
      </c>
      <c r="L846" s="42">
        <f>G846/D846*100</f>
        <v>53.932471691947995</v>
      </c>
      <c r="M846" s="42">
        <f aca="true" t="shared" si="265" ref="M846:M853">H846/E846*100</f>
        <v>50.4988801465315</v>
      </c>
    </row>
    <row r="847" spans="1:13" ht="18" customHeight="1">
      <c r="A847" s="21" t="s">
        <v>379</v>
      </c>
      <c r="B847" s="60"/>
      <c r="C847" s="44">
        <f>C848+C849</f>
        <v>7977764.140000001</v>
      </c>
      <c r="D847" s="44">
        <f>D848+D849</f>
        <v>2670504</v>
      </c>
      <c r="E847" s="44">
        <f t="shared" si="262"/>
        <v>10648268.14</v>
      </c>
      <c r="F847" s="44">
        <f>F848+F849</f>
        <v>4003571</v>
      </c>
      <c r="G847" s="44">
        <f>G848+G849</f>
        <v>1370556.93</v>
      </c>
      <c r="H847" s="44">
        <f t="shared" si="263"/>
        <v>5374127.93</v>
      </c>
      <c r="I847" s="44">
        <f>I848+I849</f>
        <v>253500.05</v>
      </c>
      <c r="J847" s="44">
        <f>J848+J849</f>
        <v>0</v>
      </c>
      <c r="K847" s="44">
        <f t="shared" si="264"/>
        <v>50.18412339274798</v>
      </c>
      <c r="L847" s="44">
        <f>G847/D847*100</f>
        <v>51.32203247027527</v>
      </c>
      <c r="M847" s="44">
        <f t="shared" si="265"/>
        <v>50.469502264055485</v>
      </c>
    </row>
    <row r="848" spans="1:13" ht="18" customHeight="1">
      <c r="A848" s="25" t="s">
        <v>380</v>
      </c>
      <c r="B848" s="60"/>
      <c r="C848" s="44">
        <f>C864+C897+C950+C978</f>
        <v>4032864</v>
      </c>
      <c r="D848" s="44">
        <f>D864+D897+D950+D978</f>
        <v>2187218</v>
      </c>
      <c r="E848" s="44">
        <f t="shared" si="262"/>
        <v>6220082</v>
      </c>
      <c r="F848" s="44">
        <f>F864+F897+F950+F978</f>
        <v>1973664.4</v>
      </c>
      <c r="G848" s="44">
        <f>G864+G897+G950+G978</f>
        <v>1137317.74</v>
      </c>
      <c r="H848" s="44">
        <f t="shared" si="263"/>
        <v>3110982.1399999997</v>
      </c>
      <c r="I848" s="44">
        <f>I864+I897+I950+I978</f>
        <v>202285.65</v>
      </c>
      <c r="J848" s="44">
        <f>J864+J897+J950+J978</f>
        <v>0</v>
      </c>
      <c r="K848" s="44">
        <f t="shared" si="264"/>
        <v>48.93952288001777</v>
      </c>
      <c r="L848" s="44">
        <f>G848/D848*100</f>
        <v>51.99837144719913</v>
      </c>
      <c r="M848" s="44">
        <f t="shared" si="265"/>
        <v>50.01513066869536</v>
      </c>
    </row>
    <row r="849" spans="1:13" ht="18" customHeight="1">
      <c r="A849" s="25" t="s">
        <v>381</v>
      </c>
      <c r="B849" s="60"/>
      <c r="C849" s="44">
        <f>C865+C898+C922+C951+C979+C995+C858+C942+C929</f>
        <v>3944900.14</v>
      </c>
      <c r="D849" s="44">
        <f>D865+D898+D922+D951+D979+D995+D858+D942+D929</f>
        <v>483286</v>
      </c>
      <c r="E849" s="44">
        <f t="shared" si="262"/>
        <v>4428186.140000001</v>
      </c>
      <c r="F849" s="44">
        <f>F865+F898+F922+F951+F979+F995+F858+F942+F929</f>
        <v>2029906.5999999999</v>
      </c>
      <c r="G849" s="44">
        <f>G865+G898+G922+G951+G979+G995+G858+G942+G929</f>
        <v>233239.19</v>
      </c>
      <c r="H849" s="44">
        <f t="shared" si="263"/>
        <v>2263145.79</v>
      </c>
      <c r="I849" s="44">
        <f>I865+I898+I922+I951+I979+I995+I858+I942+I929</f>
        <v>51214.4</v>
      </c>
      <c r="J849" s="44">
        <f>J865+J898+J922+J951+J979+J995+J858+J942+J929</f>
        <v>0</v>
      </c>
      <c r="K849" s="44">
        <f t="shared" si="264"/>
        <v>51.456476158101175</v>
      </c>
      <c r="L849" s="44">
        <f>G849/D849*100</f>
        <v>48.26111039839764</v>
      </c>
      <c r="M849" s="44">
        <f t="shared" si="265"/>
        <v>51.10773843847494</v>
      </c>
    </row>
    <row r="850" spans="1:13" ht="18" customHeight="1">
      <c r="A850" s="21" t="s">
        <v>396</v>
      </c>
      <c r="B850" s="60"/>
      <c r="C850" s="44">
        <f>C866</f>
        <v>110000</v>
      </c>
      <c r="D850" s="44">
        <f>D866</f>
        <v>0</v>
      </c>
      <c r="E850" s="44">
        <f t="shared" si="262"/>
        <v>110000</v>
      </c>
      <c r="F850" s="44">
        <f>F866</f>
        <v>55000</v>
      </c>
      <c r="G850" s="44">
        <f>G866</f>
        <v>0</v>
      </c>
      <c r="H850" s="44">
        <f t="shared" si="263"/>
        <v>55000</v>
      </c>
      <c r="I850" s="44">
        <f>I866</f>
        <v>0</v>
      </c>
      <c r="J850" s="44">
        <f>J866</f>
        <v>0</v>
      </c>
      <c r="K850" s="44">
        <f t="shared" si="264"/>
        <v>50</v>
      </c>
      <c r="L850" s="44"/>
      <c r="M850" s="44">
        <f t="shared" si="265"/>
        <v>50</v>
      </c>
    </row>
    <row r="851" spans="1:13" ht="18" customHeight="1">
      <c r="A851" s="25" t="s">
        <v>383</v>
      </c>
      <c r="B851" s="60"/>
      <c r="C851" s="44">
        <f>C867+C899+C930+C936+C943+C952+C980+C996</f>
        <v>6914170.65</v>
      </c>
      <c r="D851" s="44">
        <f>D867+D899+D930+D936+D943+D952+D980+D996</f>
        <v>21540187</v>
      </c>
      <c r="E851" s="44">
        <f t="shared" si="262"/>
        <v>28454357.65</v>
      </c>
      <c r="F851" s="44">
        <f>F867+F899+F930+F936+F943+F952+F980+F996</f>
        <v>2685941.83</v>
      </c>
      <c r="G851" s="44">
        <f>G867+G899+G930+G936+G943+G952+G980+G996</f>
        <v>11686867.14</v>
      </c>
      <c r="H851" s="44">
        <f t="shared" si="263"/>
        <v>14372808.97</v>
      </c>
      <c r="I851" s="44">
        <f>I867+I899+I930+I936+I943+I952+I980+I996</f>
        <v>143636.28</v>
      </c>
      <c r="J851" s="44">
        <f>J867+J899+J930+J936+J943+J952+J980+J996</f>
        <v>0</v>
      </c>
      <c r="K851" s="44">
        <f t="shared" si="264"/>
        <v>38.84691260838348</v>
      </c>
      <c r="L851" s="44">
        <f>G851/D851*100</f>
        <v>54.256108082998544</v>
      </c>
      <c r="M851" s="44">
        <f t="shared" si="265"/>
        <v>50.51180260960838</v>
      </c>
    </row>
    <row r="852" spans="1:13" ht="18" customHeight="1">
      <c r="A852" s="61" t="s">
        <v>387</v>
      </c>
      <c r="B852" s="14"/>
      <c r="C852" s="42">
        <f>C853</f>
        <v>575000</v>
      </c>
      <c r="D852" s="42">
        <f>D853</f>
        <v>423478.13</v>
      </c>
      <c r="E852" s="42">
        <f t="shared" si="262"/>
        <v>998478.13</v>
      </c>
      <c r="F852" s="42">
        <f>F853</f>
        <v>11440.24</v>
      </c>
      <c r="G852" s="42">
        <f>G853</f>
        <v>0</v>
      </c>
      <c r="H852" s="42">
        <f t="shared" si="263"/>
        <v>11440.24</v>
      </c>
      <c r="I852" s="42">
        <f>I853</f>
        <v>0</v>
      </c>
      <c r="J852" s="42">
        <f>J853</f>
        <v>0</v>
      </c>
      <c r="K852" s="42">
        <f t="shared" si="264"/>
        <v>1.9896069565217394</v>
      </c>
      <c r="L852" s="42">
        <v>0</v>
      </c>
      <c r="M852" s="42">
        <f t="shared" si="265"/>
        <v>1.145767709504063</v>
      </c>
    </row>
    <row r="853" spans="1:13" ht="18" customHeight="1">
      <c r="A853" s="28" t="s">
        <v>388</v>
      </c>
      <c r="B853" s="60"/>
      <c r="C853" s="44">
        <f>C869</f>
        <v>575000</v>
      </c>
      <c r="D853" s="44">
        <f>D869</f>
        <v>423478.13</v>
      </c>
      <c r="E853" s="44">
        <f t="shared" si="262"/>
        <v>998478.13</v>
      </c>
      <c r="F853" s="44">
        <f>F869</f>
        <v>11440.24</v>
      </c>
      <c r="G853" s="44">
        <f>G869</f>
        <v>0</v>
      </c>
      <c r="H853" s="44">
        <f t="shared" si="263"/>
        <v>11440.24</v>
      </c>
      <c r="I853" s="44">
        <f>I869</f>
        <v>0</v>
      </c>
      <c r="J853" s="44">
        <f>J869</f>
        <v>0</v>
      </c>
      <c r="K853" s="44">
        <f t="shared" si="264"/>
        <v>1.9896069565217394</v>
      </c>
      <c r="L853" s="44">
        <v>0</v>
      </c>
      <c r="M853" s="44">
        <f t="shared" si="265"/>
        <v>1.145767709504063</v>
      </c>
    </row>
    <row r="854" spans="1:13" s="31" customFormat="1" ht="14.25" customHeight="1">
      <c r="A854" s="71"/>
      <c r="B854" s="60"/>
      <c r="C854" s="106"/>
      <c r="D854" s="106"/>
      <c r="E854" s="44"/>
      <c r="F854" s="106"/>
      <c r="G854" s="106"/>
      <c r="H854" s="44"/>
      <c r="I854" s="106"/>
      <c r="J854" s="106"/>
      <c r="K854" s="44"/>
      <c r="L854" s="44"/>
      <c r="M854" s="44"/>
    </row>
    <row r="855" spans="1:13" s="52" customFormat="1" ht="18" customHeight="1">
      <c r="A855" s="65" t="s">
        <v>138</v>
      </c>
      <c r="B855" s="72" t="s">
        <v>139</v>
      </c>
      <c r="C855" s="42">
        <f aca="true" t="shared" si="266" ref="C855:D858">C856</f>
        <v>3035000</v>
      </c>
      <c r="D855" s="42">
        <f t="shared" si="266"/>
        <v>0</v>
      </c>
      <c r="E855" s="42">
        <f>SUM(C855:D855)</f>
        <v>3035000</v>
      </c>
      <c r="F855" s="42">
        <f aca="true" t="shared" si="267" ref="F855:G858">F856</f>
        <v>1557718.82</v>
      </c>
      <c r="G855" s="42">
        <f t="shared" si="267"/>
        <v>0</v>
      </c>
      <c r="H855" s="42">
        <f>SUM(F855:G855)</f>
        <v>1557718.82</v>
      </c>
      <c r="I855" s="42">
        <f aca="true" t="shared" si="268" ref="I855:J858">I856</f>
        <v>6144.71</v>
      </c>
      <c r="J855" s="42">
        <f t="shared" si="268"/>
        <v>0</v>
      </c>
      <c r="K855" s="42">
        <f>F855/C855*100</f>
        <v>51.32516705107084</v>
      </c>
      <c r="L855" s="55">
        <v>0</v>
      </c>
      <c r="M855" s="42">
        <f>H855/E855*100</f>
        <v>51.32516705107084</v>
      </c>
    </row>
    <row r="856" spans="1:13" s="35" customFormat="1" ht="18" customHeight="1">
      <c r="A856" s="20" t="s">
        <v>378</v>
      </c>
      <c r="B856" s="107"/>
      <c r="C856" s="108">
        <f t="shared" si="266"/>
        <v>3035000</v>
      </c>
      <c r="D856" s="108">
        <f t="shared" si="266"/>
        <v>0</v>
      </c>
      <c r="E856" s="55">
        <f>SUM(C856:D856)</f>
        <v>3035000</v>
      </c>
      <c r="F856" s="108">
        <f t="shared" si="267"/>
        <v>1557718.82</v>
      </c>
      <c r="G856" s="108">
        <f t="shared" si="267"/>
        <v>0</v>
      </c>
      <c r="H856" s="55">
        <f>SUM(F856:G856)</f>
        <v>1557718.82</v>
      </c>
      <c r="I856" s="108">
        <f t="shared" si="268"/>
        <v>6144.71</v>
      </c>
      <c r="J856" s="108">
        <f t="shared" si="268"/>
        <v>0</v>
      </c>
      <c r="K856" s="55">
        <f>F856/C856*100</f>
        <v>51.32516705107084</v>
      </c>
      <c r="L856" s="55"/>
      <c r="M856" s="55">
        <f>H856/E856*100</f>
        <v>51.32516705107084</v>
      </c>
    </row>
    <row r="857" spans="1:13" s="31" customFormat="1" ht="18" customHeight="1">
      <c r="A857" s="21" t="s">
        <v>379</v>
      </c>
      <c r="B857" s="60"/>
      <c r="C857" s="106">
        <f t="shared" si="266"/>
        <v>3035000</v>
      </c>
      <c r="D857" s="106">
        <f t="shared" si="266"/>
        <v>0</v>
      </c>
      <c r="E857" s="44">
        <f>SUM(C857:D857)</f>
        <v>3035000</v>
      </c>
      <c r="F857" s="106">
        <f t="shared" si="267"/>
        <v>1557718.82</v>
      </c>
      <c r="G857" s="106">
        <f t="shared" si="267"/>
        <v>0</v>
      </c>
      <c r="H857" s="44">
        <f>SUM(F857:G857)</f>
        <v>1557718.82</v>
      </c>
      <c r="I857" s="106">
        <f t="shared" si="268"/>
        <v>6144.71</v>
      </c>
      <c r="J857" s="106">
        <f t="shared" si="268"/>
        <v>0</v>
      </c>
      <c r="K857" s="44">
        <f>F857/C857*100</f>
        <v>51.32516705107084</v>
      </c>
      <c r="L857" s="44"/>
      <c r="M857" s="44">
        <f>H857/E857*100</f>
        <v>51.32516705107084</v>
      </c>
    </row>
    <row r="858" spans="1:13" s="31" customFormat="1" ht="18" customHeight="1">
      <c r="A858" s="25" t="s">
        <v>381</v>
      </c>
      <c r="B858" s="60"/>
      <c r="C858" s="106">
        <f t="shared" si="266"/>
        <v>3035000</v>
      </c>
      <c r="D858" s="106">
        <f t="shared" si="266"/>
        <v>0</v>
      </c>
      <c r="E858" s="44">
        <f>SUM(C858:D858)</f>
        <v>3035000</v>
      </c>
      <c r="F858" s="106">
        <f t="shared" si="267"/>
        <v>1557718.82</v>
      </c>
      <c r="G858" s="106">
        <f t="shared" si="267"/>
        <v>0</v>
      </c>
      <c r="H858" s="44">
        <f>SUM(F858:G858)</f>
        <v>1557718.82</v>
      </c>
      <c r="I858" s="106">
        <f t="shared" si="268"/>
        <v>6144.71</v>
      </c>
      <c r="J858" s="106">
        <f t="shared" si="268"/>
        <v>0</v>
      </c>
      <c r="K858" s="44">
        <f>F858/C858*100</f>
        <v>51.32516705107084</v>
      </c>
      <c r="L858" s="44"/>
      <c r="M858" s="44">
        <f>H858/E858*100</f>
        <v>51.32516705107084</v>
      </c>
    </row>
    <row r="859" spans="1:13" s="31" customFormat="1" ht="18" customHeight="1">
      <c r="A859" s="71" t="s">
        <v>444</v>
      </c>
      <c r="B859" s="60" t="s">
        <v>162</v>
      </c>
      <c r="C859" s="106">
        <v>3035000</v>
      </c>
      <c r="D859" s="106"/>
      <c r="E859" s="44">
        <f>SUM(C859:D859)</f>
        <v>3035000</v>
      </c>
      <c r="F859" s="106">
        <v>1557718.82</v>
      </c>
      <c r="G859" s="106"/>
      <c r="H859" s="44">
        <f>SUM(F859:G859)</f>
        <v>1557718.82</v>
      </c>
      <c r="I859" s="106">
        <v>6144.71</v>
      </c>
      <c r="J859" s="106"/>
      <c r="K859" s="44">
        <f>F859/C859*100</f>
        <v>51.32516705107084</v>
      </c>
      <c r="L859" s="44"/>
      <c r="M859" s="44">
        <f>H859/E859*100</f>
        <v>51.32516705107084</v>
      </c>
    </row>
    <row r="860" spans="1:13" s="31" customFormat="1" ht="15.75" customHeight="1">
      <c r="A860" s="71"/>
      <c r="B860" s="60"/>
      <c r="C860" s="106"/>
      <c r="D860" s="106"/>
      <c r="E860" s="44"/>
      <c r="F860" s="106"/>
      <c r="G860" s="106"/>
      <c r="H860" s="44"/>
      <c r="I860" s="106"/>
      <c r="J860" s="106"/>
      <c r="K860" s="44"/>
      <c r="L860" s="44"/>
      <c r="M860" s="44"/>
    </row>
    <row r="861" spans="1:13" s="52" customFormat="1" ht="18" customHeight="1">
      <c r="A861" s="65" t="s">
        <v>140</v>
      </c>
      <c r="B861" s="14" t="s">
        <v>141</v>
      </c>
      <c r="C861" s="42">
        <f>C862+C868</f>
        <v>1910229</v>
      </c>
      <c r="D861" s="42">
        <f>D862+D868</f>
        <v>744137.13</v>
      </c>
      <c r="E861" s="42">
        <f>SUM(C861:D861)</f>
        <v>2654366.13</v>
      </c>
      <c r="F861" s="42">
        <f>F862+F868</f>
        <v>646425.5299999999</v>
      </c>
      <c r="G861" s="42">
        <f>G862+G868</f>
        <v>153672.16999999998</v>
      </c>
      <c r="H861" s="42">
        <f>SUM(F861:G861)</f>
        <v>800097.7</v>
      </c>
      <c r="I861" s="42">
        <f>I862+I868</f>
        <v>40287.33</v>
      </c>
      <c r="J861" s="42">
        <f>J862+J868</f>
        <v>0</v>
      </c>
      <c r="K861" s="42">
        <f>F861/C861*100</f>
        <v>33.84021130450851</v>
      </c>
      <c r="L861" s="42">
        <f>G861/D861*100</f>
        <v>20.65105526988016</v>
      </c>
      <c r="M861" s="42">
        <f>H861/E861*100</f>
        <v>30.14270303396314</v>
      </c>
    </row>
    <row r="862" spans="1:13" s="52" customFormat="1" ht="18" customHeight="1">
      <c r="A862" s="20" t="s">
        <v>378</v>
      </c>
      <c r="B862" s="14"/>
      <c r="C862" s="42">
        <f>C863+C866+C867</f>
        <v>1335229</v>
      </c>
      <c r="D862" s="42">
        <f>D863+D866+D867</f>
        <v>320659</v>
      </c>
      <c r="E862" s="42">
        <f aca="true" t="shared" si="269" ref="E862:E869">SUM(C862:D862)</f>
        <v>1655888</v>
      </c>
      <c r="F862" s="42">
        <f>F863+F866+F867</f>
        <v>634985.2899999999</v>
      </c>
      <c r="G862" s="42">
        <f>G863+G866+G867</f>
        <v>153672.16999999998</v>
      </c>
      <c r="H862" s="42">
        <f aca="true" t="shared" si="270" ref="H862:H869">SUM(F862:G862)</f>
        <v>788657.46</v>
      </c>
      <c r="I862" s="42">
        <f>I863+I866+I867</f>
        <v>40287.33</v>
      </c>
      <c r="J862" s="42">
        <f>J863+J866+J867</f>
        <v>0</v>
      </c>
      <c r="K862" s="42">
        <f aca="true" t="shared" si="271" ref="K862:M877">F862/C862*100</f>
        <v>47.55628360378631</v>
      </c>
      <c r="L862" s="42">
        <f t="shared" si="271"/>
        <v>47.92385992596496</v>
      </c>
      <c r="M862" s="42">
        <f t="shared" si="271"/>
        <v>47.627463934758865</v>
      </c>
    </row>
    <row r="863" spans="1:13" s="52" customFormat="1" ht="18" customHeight="1">
      <c r="A863" s="21" t="s">
        <v>379</v>
      </c>
      <c r="B863" s="60"/>
      <c r="C863" s="44">
        <f>C864+C865</f>
        <v>1223129</v>
      </c>
      <c r="D863" s="44">
        <f>D864+D865</f>
        <v>319901</v>
      </c>
      <c r="E863" s="44">
        <f t="shared" si="269"/>
        <v>1543030</v>
      </c>
      <c r="F863" s="44">
        <f>F864+F865</f>
        <v>579716.22</v>
      </c>
      <c r="G863" s="44">
        <f>G864+G865</f>
        <v>153198.16999999998</v>
      </c>
      <c r="H863" s="44">
        <f t="shared" si="270"/>
        <v>732914.3899999999</v>
      </c>
      <c r="I863" s="44">
        <f>I864+I865</f>
        <v>40287.33</v>
      </c>
      <c r="J863" s="44">
        <f>J864+J865</f>
        <v>0</v>
      </c>
      <c r="K863" s="44">
        <f t="shared" si="271"/>
        <v>47.39616344637401</v>
      </c>
      <c r="L863" s="44">
        <f t="shared" si="271"/>
        <v>47.889243859819125</v>
      </c>
      <c r="M863" s="44">
        <f t="shared" si="271"/>
        <v>47.49838888420834</v>
      </c>
    </row>
    <row r="864" spans="1:13" s="52" customFormat="1" ht="18" customHeight="1">
      <c r="A864" s="25" t="s">
        <v>380</v>
      </c>
      <c r="B864" s="60"/>
      <c r="C864" s="44">
        <f>SUM(C872:C876)</f>
        <v>746289</v>
      </c>
      <c r="D864" s="44">
        <f>SUM(D872:D876)</f>
        <v>269186</v>
      </c>
      <c r="E864" s="44">
        <f t="shared" si="269"/>
        <v>1015475</v>
      </c>
      <c r="F864" s="44">
        <f>SUM(F872:F876)</f>
        <v>372360.79</v>
      </c>
      <c r="G864" s="44">
        <f>SUM(G872:G876)</f>
        <v>129874.98999999999</v>
      </c>
      <c r="H864" s="44">
        <f t="shared" si="270"/>
        <v>502235.77999999997</v>
      </c>
      <c r="I864" s="44">
        <f>SUM(I872:I876)</f>
        <v>27948.420000000002</v>
      </c>
      <c r="J864" s="44">
        <f>SUM(J872:J876)</f>
        <v>0</v>
      </c>
      <c r="K864" s="44">
        <f t="shared" si="271"/>
        <v>49.89498572268919</v>
      </c>
      <c r="L864" s="44">
        <f t="shared" si="271"/>
        <v>48.24730483754727</v>
      </c>
      <c r="M864" s="44">
        <f t="shared" si="271"/>
        <v>49.45821216672</v>
      </c>
    </row>
    <row r="865" spans="1:13" s="52" customFormat="1" ht="18" customHeight="1">
      <c r="A865" s="25" t="s">
        <v>381</v>
      </c>
      <c r="B865" s="60"/>
      <c r="C865" s="44">
        <f>SUM(C877:C891)</f>
        <v>476840</v>
      </c>
      <c r="D865" s="44">
        <f>SUM(D877:D891)</f>
        <v>50715</v>
      </c>
      <c r="E865" s="44">
        <f t="shared" si="269"/>
        <v>527555</v>
      </c>
      <c r="F865" s="44">
        <f>SUM(F877:F891)</f>
        <v>207355.43</v>
      </c>
      <c r="G865" s="44">
        <f>SUM(G877:G891)</f>
        <v>23323.18</v>
      </c>
      <c r="H865" s="44">
        <f t="shared" si="270"/>
        <v>230678.61</v>
      </c>
      <c r="I865" s="44">
        <f>SUM(I877:I891)</f>
        <v>12338.91</v>
      </c>
      <c r="J865" s="44">
        <f>SUM(J877:J891)</f>
        <v>0</v>
      </c>
      <c r="K865" s="44">
        <f t="shared" si="271"/>
        <v>43.485326314906466</v>
      </c>
      <c r="L865" s="44">
        <f t="shared" si="271"/>
        <v>45.988721285615696</v>
      </c>
      <c r="M865" s="44">
        <f t="shared" si="271"/>
        <v>43.725983072854966</v>
      </c>
    </row>
    <row r="866" spans="1:13" s="52" customFormat="1" ht="18" customHeight="1">
      <c r="A866" s="21" t="s">
        <v>396</v>
      </c>
      <c r="B866" s="60"/>
      <c r="C866" s="44">
        <f>C870</f>
        <v>110000</v>
      </c>
      <c r="D866" s="44">
        <f>D870</f>
        <v>0</v>
      </c>
      <c r="E866" s="44">
        <f t="shared" si="269"/>
        <v>110000</v>
      </c>
      <c r="F866" s="44">
        <f>F870</f>
        <v>55000</v>
      </c>
      <c r="G866" s="44">
        <f>G870</f>
        <v>0</v>
      </c>
      <c r="H866" s="44">
        <f t="shared" si="270"/>
        <v>55000</v>
      </c>
      <c r="I866" s="44">
        <f>I870</f>
        <v>0</v>
      </c>
      <c r="J866" s="44">
        <f>J870</f>
        <v>0</v>
      </c>
      <c r="K866" s="44">
        <f t="shared" si="271"/>
        <v>50</v>
      </c>
      <c r="L866" s="44"/>
      <c r="M866" s="44">
        <f t="shared" si="271"/>
        <v>50</v>
      </c>
    </row>
    <row r="867" spans="1:13" s="52" customFormat="1" ht="18" customHeight="1">
      <c r="A867" s="25" t="s">
        <v>383</v>
      </c>
      <c r="B867" s="60"/>
      <c r="C867" s="44">
        <f>C871</f>
        <v>2100</v>
      </c>
      <c r="D867" s="44">
        <f>D871</f>
        <v>758</v>
      </c>
      <c r="E867" s="44">
        <f t="shared" si="269"/>
        <v>2858</v>
      </c>
      <c r="F867" s="44">
        <f>F871</f>
        <v>269.07</v>
      </c>
      <c r="G867" s="44">
        <f>G871</f>
        <v>474</v>
      </c>
      <c r="H867" s="44">
        <f t="shared" si="270"/>
        <v>743.0699999999999</v>
      </c>
      <c r="I867" s="44">
        <f>I871</f>
        <v>0</v>
      </c>
      <c r="J867" s="44">
        <f>J871</f>
        <v>0</v>
      </c>
      <c r="K867" s="44">
        <f t="shared" si="271"/>
        <v>12.812857142857142</v>
      </c>
      <c r="L867" s="44">
        <f t="shared" si="271"/>
        <v>62.532981530343015</v>
      </c>
      <c r="M867" s="44">
        <f t="shared" si="271"/>
        <v>25.99965010496851</v>
      </c>
    </row>
    <row r="868" spans="1:13" s="52" customFormat="1" ht="18" customHeight="1">
      <c r="A868" s="61" t="s">
        <v>387</v>
      </c>
      <c r="B868" s="14"/>
      <c r="C868" s="42">
        <f>C869</f>
        <v>575000</v>
      </c>
      <c r="D868" s="42">
        <f>D869</f>
        <v>423478.13</v>
      </c>
      <c r="E868" s="42">
        <f t="shared" si="269"/>
        <v>998478.13</v>
      </c>
      <c r="F868" s="42">
        <f>F869</f>
        <v>11440.24</v>
      </c>
      <c r="G868" s="42">
        <f>G869</f>
        <v>0</v>
      </c>
      <c r="H868" s="42">
        <f t="shared" si="270"/>
        <v>11440.24</v>
      </c>
      <c r="I868" s="42">
        <f>I869</f>
        <v>0</v>
      </c>
      <c r="J868" s="42">
        <f>J869</f>
        <v>0</v>
      </c>
      <c r="K868" s="42">
        <f t="shared" si="271"/>
        <v>1.9896069565217394</v>
      </c>
      <c r="L868" s="44"/>
      <c r="M868" s="42">
        <f t="shared" si="271"/>
        <v>1.145767709504063</v>
      </c>
    </row>
    <row r="869" spans="1:13" s="52" customFormat="1" ht="18" customHeight="1">
      <c r="A869" s="28" t="s">
        <v>388</v>
      </c>
      <c r="B869" s="14"/>
      <c r="C869" s="44">
        <f>C892</f>
        <v>575000</v>
      </c>
      <c r="D869" s="44">
        <f>D892</f>
        <v>423478.13</v>
      </c>
      <c r="E869" s="44">
        <f t="shared" si="269"/>
        <v>998478.13</v>
      </c>
      <c r="F869" s="44">
        <f>F892</f>
        <v>11440.24</v>
      </c>
      <c r="G869" s="44">
        <f>G892</f>
        <v>0</v>
      </c>
      <c r="H869" s="44">
        <f t="shared" si="270"/>
        <v>11440.24</v>
      </c>
      <c r="I869" s="44">
        <f>I892</f>
        <v>0</v>
      </c>
      <c r="J869" s="44">
        <f>J892</f>
        <v>0</v>
      </c>
      <c r="K869" s="42">
        <f t="shared" si="271"/>
        <v>1.9896069565217394</v>
      </c>
      <c r="L869" s="44"/>
      <c r="M869" s="42">
        <f t="shared" si="271"/>
        <v>1.145767709504063</v>
      </c>
    </row>
    <row r="870" spans="1:13" ht="18" customHeight="1">
      <c r="A870" s="63" t="s">
        <v>133</v>
      </c>
      <c r="B870" s="48" t="s">
        <v>134</v>
      </c>
      <c r="C870" s="51">
        <v>110000</v>
      </c>
      <c r="D870" s="51"/>
      <c r="E870" s="51">
        <f>C870+D870</f>
        <v>110000</v>
      </c>
      <c r="F870" s="51">
        <v>55000</v>
      </c>
      <c r="G870" s="51"/>
      <c r="H870" s="51">
        <f>F870+G870</f>
        <v>55000</v>
      </c>
      <c r="I870" s="51"/>
      <c r="J870" s="51"/>
      <c r="K870" s="44">
        <f aca="true" t="shared" si="272" ref="K870:K876">F870/C870*100</f>
        <v>50</v>
      </c>
      <c r="L870" s="44"/>
      <c r="M870" s="51">
        <f aca="true" t="shared" si="273" ref="M870:M890">H870/E870*100</f>
        <v>50</v>
      </c>
    </row>
    <row r="871" spans="1:13" ht="18" customHeight="1">
      <c r="A871" s="53" t="s">
        <v>297</v>
      </c>
      <c r="B871" s="48" t="s">
        <v>46</v>
      </c>
      <c r="C871" s="51">
        <v>2100</v>
      </c>
      <c r="D871" s="51">
        <v>758</v>
      </c>
      <c r="E871" s="51">
        <f>C871+D871</f>
        <v>2858</v>
      </c>
      <c r="F871" s="51">
        <v>269.07</v>
      </c>
      <c r="G871" s="51">
        <v>474</v>
      </c>
      <c r="H871" s="51">
        <f>F871+G871</f>
        <v>743.0699999999999</v>
      </c>
      <c r="I871" s="51"/>
      <c r="J871" s="51"/>
      <c r="K871" s="44">
        <f t="shared" si="272"/>
        <v>12.812857142857142</v>
      </c>
      <c r="L871" s="44">
        <f t="shared" si="271"/>
        <v>62.532981530343015</v>
      </c>
      <c r="M871" s="51">
        <f t="shared" si="273"/>
        <v>25.99965010496851</v>
      </c>
    </row>
    <row r="872" spans="1:13" ht="18" customHeight="1">
      <c r="A872" s="63" t="s">
        <v>33</v>
      </c>
      <c r="B872" s="48" t="s">
        <v>34</v>
      </c>
      <c r="C872" s="51">
        <v>587500</v>
      </c>
      <c r="D872" s="51">
        <v>204375</v>
      </c>
      <c r="E872" s="51">
        <f>C872+D872</f>
        <v>791875</v>
      </c>
      <c r="F872" s="51">
        <v>275257.74</v>
      </c>
      <c r="G872" s="51">
        <v>92887.93</v>
      </c>
      <c r="H872" s="51">
        <f aca="true" t="shared" si="274" ref="H872:H917">F872+G872</f>
        <v>368145.67</v>
      </c>
      <c r="I872" s="51">
        <v>16967.57</v>
      </c>
      <c r="J872" s="51"/>
      <c r="K872" s="44">
        <f t="shared" si="272"/>
        <v>46.85238127659574</v>
      </c>
      <c r="L872" s="44">
        <f t="shared" si="271"/>
        <v>45.44975168195718</v>
      </c>
      <c r="M872" s="51">
        <f t="shared" si="273"/>
        <v>46.49037663772691</v>
      </c>
    </row>
    <row r="873" spans="1:13" ht="18" customHeight="1">
      <c r="A873" s="63" t="s">
        <v>35</v>
      </c>
      <c r="B873" s="48" t="s">
        <v>36</v>
      </c>
      <c r="C873" s="51">
        <v>46702</v>
      </c>
      <c r="D873" s="51">
        <v>15468</v>
      </c>
      <c r="E873" s="51">
        <f>C873+D873</f>
        <v>62170</v>
      </c>
      <c r="F873" s="51">
        <v>46701.05</v>
      </c>
      <c r="G873" s="51">
        <v>15467.11</v>
      </c>
      <c r="H873" s="51">
        <f t="shared" si="274"/>
        <v>62168.16</v>
      </c>
      <c r="I873" s="51"/>
      <c r="J873" s="51"/>
      <c r="K873" s="44">
        <f t="shared" si="272"/>
        <v>99.9979658258747</v>
      </c>
      <c r="L873" s="44">
        <f t="shared" si="271"/>
        <v>99.99424618567365</v>
      </c>
      <c r="M873" s="51">
        <f t="shared" si="273"/>
        <v>99.99704037317034</v>
      </c>
    </row>
    <row r="874" spans="1:13" ht="18" customHeight="1">
      <c r="A874" s="53" t="s">
        <v>22</v>
      </c>
      <c r="B874" s="48" t="s">
        <v>23</v>
      </c>
      <c r="C874" s="51">
        <v>97131</v>
      </c>
      <c r="D874" s="51">
        <v>33316</v>
      </c>
      <c r="E874" s="51">
        <f aca="true" t="shared" si="275" ref="E874:E917">C874+D874</f>
        <v>130447</v>
      </c>
      <c r="F874" s="51">
        <v>43822.83</v>
      </c>
      <c r="G874" s="51">
        <v>14208.49</v>
      </c>
      <c r="H874" s="51">
        <f t="shared" si="274"/>
        <v>58031.32</v>
      </c>
      <c r="I874" s="51">
        <v>9514.26</v>
      </c>
      <c r="J874" s="51"/>
      <c r="K874" s="44">
        <f t="shared" si="272"/>
        <v>45.11724372239553</v>
      </c>
      <c r="L874" s="44">
        <f t="shared" si="271"/>
        <v>42.64764677632369</v>
      </c>
      <c r="M874" s="51">
        <f t="shared" si="273"/>
        <v>44.48651176339816</v>
      </c>
    </row>
    <row r="875" spans="1:13" ht="18" customHeight="1">
      <c r="A875" s="63" t="s">
        <v>24</v>
      </c>
      <c r="B875" s="48" t="s">
        <v>25</v>
      </c>
      <c r="C875" s="51">
        <v>13956</v>
      </c>
      <c r="D875" s="51">
        <v>5227</v>
      </c>
      <c r="E875" s="51">
        <f t="shared" si="275"/>
        <v>19183</v>
      </c>
      <c r="F875" s="51">
        <v>5579.17</v>
      </c>
      <c r="G875" s="51">
        <v>2137.68</v>
      </c>
      <c r="H875" s="51">
        <f t="shared" si="274"/>
        <v>7716.85</v>
      </c>
      <c r="I875" s="51">
        <v>1240.37</v>
      </c>
      <c r="J875" s="51"/>
      <c r="K875" s="44">
        <f t="shared" si="272"/>
        <v>39.9768558326168</v>
      </c>
      <c r="L875" s="44">
        <f t="shared" si="271"/>
        <v>40.89688157643007</v>
      </c>
      <c r="M875" s="51">
        <f t="shared" si="273"/>
        <v>40.227545222332274</v>
      </c>
    </row>
    <row r="876" spans="1:13" ht="18" customHeight="1">
      <c r="A876" s="53" t="s">
        <v>26</v>
      </c>
      <c r="B876" s="48" t="s">
        <v>27</v>
      </c>
      <c r="C876" s="51">
        <v>1000</v>
      </c>
      <c r="D876" s="51">
        <v>10800</v>
      </c>
      <c r="E876" s="51">
        <f>C876+D876</f>
        <v>11800</v>
      </c>
      <c r="F876" s="51">
        <v>1000</v>
      </c>
      <c r="G876" s="51">
        <v>5173.78</v>
      </c>
      <c r="H876" s="51">
        <f t="shared" si="274"/>
        <v>6173.78</v>
      </c>
      <c r="I876" s="51">
        <v>226.22</v>
      </c>
      <c r="J876" s="51"/>
      <c r="K876" s="44">
        <f t="shared" si="272"/>
        <v>100</v>
      </c>
      <c r="L876" s="44">
        <f t="shared" si="271"/>
        <v>47.90537037037037</v>
      </c>
      <c r="M876" s="51">
        <f t="shared" si="273"/>
        <v>52.32016949152543</v>
      </c>
    </row>
    <row r="877" spans="1:13" ht="18" customHeight="1">
      <c r="A877" s="53" t="s">
        <v>37</v>
      </c>
      <c r="B877" s="48" t="s">
        <v>38</v>
      </c>
      <c r="C877" s="51">
        <v>25800</v>
      </c>
      <c r="D877" s="51">
        <v>10900</v>
      </c>
      <c r="E877" s="51">
        <f t="shared" si="275"/>
        <v>36700</v>
      </c>
      <c r="F877" s="51">
        <v>15371.59</v>
      </c>
      <c r="G877" s="51">
        <v>2114.48</v>
      </c>
      <c r="H877" s="51">
        <f t="shared" si="274"/>
        <v>17486.07</v>
      </c>
      <c r="I877" s="51">
        <v>1738.9</v>
      </c>
      <c r="J877" s="51"/>
      <c r="K877" s="44">
        <f>F877/C877*100</f>
        <v>59.57980620155039</v>
      </c>
      <c r="L877" s="44">
        <f t="shared" si="271"/>
        <v>19.398899082568807</v>
      </c>
      <c r="M877" s="51">
        <f t="shared" si="273"/>
        <v>47.64596730245231</v>
      </c>
    </row>
    <row r="878" spans="1:13" ht="18" customHeight="1">
      <c r="A878" s="63" t="s">
        <v>122</v>
      </c>
      <c r="B878" s="48" t="s">
        <v>123</v>
      </c>
      <c r="C878" s="51">
        <v>240900</v>
      </c>
      <c r="D878" s="51"/>
      <c r="E878" s="51">
        <f>C878+D878</f>
        <v>240900</v>
      </c>
      <c r="F878" s="51">
        <v>89015.49</v>
      </c>
      <c r="G878" s="51"/>
      <c r="H878" s="51">
        <f t="shared" si="274"/>
        <v>89015.49</v>
      </c>
      <c r="I878" s="51">
        <v>6664.28</v>
      </c>
      <c r="J878" s="51"/>
      <c r="K878" s="44">
        <f>F878/C878*100</f>
        <v>36.95122042341221</v>
      </c>
      <c r="L878" s="44"/>
      <c r="M878" s="51">
        <f t="shared" si="273"/>
        <v>36.95122042341221</v>
      </c>
    </row>
    <row r="879" spans="1:13" ht="18" customHeight="1">
      <c r="A879" s="63" t="s">
        <v>142</v>
      </c>
      <c r="B879" s="48" t="s">
        <v>143</v>
      </c>
      <c r="C879" s="51"/>
      <c r="D879" s="51">
        <v>100</v>
      </c>
      <c r="E879" s="51">
        <f t="shared" si="275"/>
        <v>100</v>
      </c>
      <c r="F879" s="51"/>
      <c r="G879" s="51"/>
      <c r="H879" s="51">
        <f t="shared" si="274"/>
        <v>0</v>
      </c>
      <c r="I879" s="51"/>
      <c r="J879" s="51"/>
      <c r="K879" s="44"/>
      <c r="L879" s="44">
        <f aca="true" t="shared" si="276" ref="L879:L885">G879/D879*100</f>
        <v>0</v>
      </c>
      <c r="M879" s="51">
        <f t="shared" si="273"/>
        <v>0</v>
      </c>
    </row>
    <row r="880" spans="1:13" ht="18" customHeight="1">
      <c r="A880" s="63" t="s">
        <v>47</v>
      </c>
      <c r="B880" s="48" t="s">
        <v>48</v>
      </c>
      <c r="C880" s="51">
        <v>90800</v>
      </c>
      <c r="D880" s="51">
        <v>14000</v>
      </c>
      <c r="E880" s="51">
        <f t="shared" si="275"/>
        <v>104800</v>
      </c>
      <c r="F880" s="51">
        <v>47118.84</v>
      </c>
      <c r="G880" s="51">
        <v>9643.65</v>
      </c>
      <c r="H880" s="51">
        <f t="shared" si="274"/>
        <v>56762.49</v>
      </c>
      <c r="I880" s="51">
        <v>2289.56</v>
      </c>
      <c r="J880" s="51"/>
      <c r="K880" s="44">
        <f aca="true" t="shared" si="277" ref="K880:K887">F880/C880*100</f>
        <v>51.89299559471365</v>
      </c>
      <c r="L880" s="44">
        <f t="shared" si="276"/>
        <v>68.88321428571427</v>
      </c>
      <c r="M880" s="51">
        <f t="shared" si="273"/>
        <v>54.16268129770992</v>
      </c>
    </row>
    <row r="881" spans="1:13" ht="18" customHeight="1">
      <c r="A881" s="53" t="s">
        <v>39</v>
      </c>
      <c r="B881" s="48" t="s">
        <v>40</v>
      </c>
      <c r="C881" s="51">
        <v>6500</v>
      </c>
      <c r="D881" s="51">
        <v>1000</v>
      </c>
      <c r="E881" s="51">
        <f t="shared" si="275"/>
        <v>7500</v>
      </c>
      <c r="F881" s="51">
        <v>608.85</v>
      </c>
      <c r="G881" s="51"/>
      <c r="H881" s="51">
        <f t="shared" si="274"/>
        <v>608.85</v>
      </c>
      <c r="I881" s="51">
        <v>92.25</v>
      </c>
      <c r="J881" s="51"/>
      <c r="K881" s="44">
        <f t="shared" si="277"/>
        <v>9.366923076923078</v>
      </c>
      <c r="L881" s="44">
        <f t="shared" si="276"/>
        <v>0</v>
      </c>
      <c r="M881" s="51">
        <f t="shared" si="273"/>
        <v>8.118</v>
      </c>
    </row>
    <row r="882" spans="1:13" ht="18" customHeight="1">
      <c r="A882" s="53" t="s">
        <v>254</v>
      </c>
      <c r="B882" s="48" t="s">
        <v>211</v>
      </c>
      <c r="C882" s="51">
        <v>300</v>
      </c>
      <c r="D882" s="51">
        <v>300</v>
      </c>
      <c r="E882" s="51">
        <f t="shared" si="275"/>
        <v>600</v>
      </c>
      <c r="F882" s="51">
        <v>90</v>
      </c>
      <c r="G882" s="51">
        <v>175</v>
      </c>
      <c r="H882" s="51">
        <f t="shared" si="274"/>
        <v>265</v>
      </c>
      <c r="I882" s="51"/>
      <c r="J882" s="51"/>
      <c r="K882" s="44">
        <f t="shared" si="277"/>
        <v>30</v>
      </c>
      <c r="L882" s="44">
        <f t="shared" si="276"/>
        <v>58.333333333333336</v>
      </c>
      <c r="M882" s="51">
        <f t="shared" si="273"/>
        <v>44.166666666666664</v>
      </c>
    </row>
    <row r="883" spans="1:13" ht="18" customHeight="1">
      <c r="A883" s="63" t="s">
        <v>28</v>
      </c>
      <c r="B883" s="48" t="s">
        <v>29</v>
      </c>
      <c r="C883" s="51">
        <v>17500</v>
      </c>
      <c r="D883" s="51">
        <v>8400</v>
      </c>
      <c r="E883" s="51">
        <f t="shared" si="275"/>
        <v>25900</v>
      </c>
      <c r="F883" s="51">
        <v>6317.88</v>
      </c>
      <c r="G883" s="51">
        <v>2630.92</v>
      </c>
      <c r="H883" s="51">
        <f t="shared" si="274"/>
        <v>8948.8</v>
      </c>
      <c r="I883" s="51">
        <v>1553.92</v>
      </c>
      <c r="J883" s="51"/>
      <c r="K883" s="44">
        <f t="shared" si="277"/>
        <v>36.10217142857143</v>
      </c>
      <c r="L883" s="44">
        <f t="shared" si="276"/>
        <v>31.320476190476192</v>
      </c>
      <c r="M883" s="51">
        <f t="shared" si="273"/>
        <v>34.55135135135135</v>
      </c>
    </row>
    <row r="884" spans="1:13" ht="18" customHeight="1">
      <c r="A884" s="63" t="s">
        <v>73</v>
      </c>
      <c r="B884" s="48" t="s">
        <v>74</v>
      </c>
      <c r="C884" s="51">
        <v>1500</v>
      </c>
      <c r="D884" s="51">
        <v>1050</v>
      </c>
      <c r="E884" s="51">
        <f>C884+D884</f>
        <v>2550</v>
      </c>
      <c r="F884" s="51">
        <v>442.8</v>
      </c>
      <c r="G884" s="51">
        <v>389.39</v>
      </c>
      <c r="H884" s="51">
        <f>F884+G884</f>
        <v>832.19</v>
      </c>
      <c r="I884" s="51"/>
      <c r="J884" s="51"/>
      <c r="K884" s="44">
        <f t="shared" si="277"/>
        <v>29.520000000000003</v>
      </c>
      <c r="L884" s="44">
        <f t="shared" si="276"/>
        <v>37.084761904761905</v>
      </c>
      <c r="M884" s="51">
        <f t="shared" si="273"/>
        <v>32.63490196078432</v>
      </c>
    </row>
    <row r="885" spans="1:13" ht="21.75" customHeight="1">
      <c r="A885" s="56" t="s">
        <v>281</v>
      </c>
      <c r="B885" s="48" t="s">
        <v>262</v>
      </c>
      <c r="C885" s="51">
        <v>2000</v>
      </c>
      <c r="D885" s="51">
        <v>2200</v>
      </c>
      <c r="E885" s="51">
        <f>C885+D885</f>
        <v>4200</v>
      </c>
      <c r="F885" s="51">
        <v>784.94</v>
      </c>
      <c r="G885" s="51">
        <v>1294.14</v>
      </c>
      <c r="H885" s="51">
        <f>F885+G885</f>
        <v>2079.08</v>
      </c>
      <c r="I885" s="51"/>
      <c r="J885" s="51"/>
      <c r="K885" s="44">
        <f t="shared" si="277"/>
        <v>39.24700000000001</v>
      </c>
      <c r="L885" s="44">
        <f t="shared" si="276"/>
        <v>58.824545454545465</v>
      </c>
      <c r="M885" s="51">
        <f t="shared" si="273"/>
        <v>49.50190476190476</v>
      </c>
    </row>
    <row r="886" spans="1:13" ht="21" customHeight="1">
      <c r="A886" s="56" t="s">
        <v>333</v>
      </c>
      <c r="B886" s="48" t="s">
        <v>264</v>
      </c>
      <c r="C886" s="51">
        <v>66240</v>
      </c>
      <c r="D886" s="51"/>
      <c r="E886" s="51">
        <f>C886+D886</f>
        <v>66240</v>
      </c>
      <c r="F886" s="51">
        <v>29307.84</v>
      </c>
      <c r="G886" s="51"/>
      <c r="H886" s="51">
        <f>F886+G886</f>
        <v>29307.84</v>
      </c>
      <c r="I886" s="51"/>
      <c r="J886" s="51"/>
      <c r="K886" s="44">
        <f t="shared" si="277"/>
        <v>44.244927536231884</v>
      </c>
      <c r="L886" s="44"/>
      <c r="M886" s="51">
        <f t="shared" si="273"/>
        <v>44.244927536231884</v>
      </c>
    </row>
    <row r="887" spans="1:13" ht="21" customHeight="1">
      <c r="A887" s="56" t="s">
        <v>409</v>
      </c>
      <c r="B887" s="48" t="s">
        <v>76</v>
      </c>
      <c r="C887" s="51">
        <v>500</v>
      </c>
      <c r="D887" s="51">
        <v>500</v>
      </c>
      <c r="E887" s="51">
        <f>C887+D887</f>
        <v>1000</v>
      </c>
      <c r="F887" s="51">
        <v>59.2</v>
      </c>
      <c r="G887" s="51">
        <v>98.6</v>
      </c>
      <c r="H887" s="51">
        <f>F887+G887</f>
        <v>157.8</v>
      </c>
      <c r="I887" s="51"/>
      <c r="J887" s="51"/>
      <c r="K887" s="44">
        <f t="shared" si="277"/>
        <v>11.84</v>
      </c>
      <c r="L887" s="51">
        <f>G887/D887*100</f>
        <v>19.72</v>
      </c>
      <c r="M887" s="51">
        <f t="shared" si="273"/>
        <v>15.780000000000003</v>
      </c>
    </row>
    <row r="888" spans="1:13" ht="21" customHeight="1">
      <c r="A888" s="56" t="s">
        <v>66</v>
      </c>
      <c r="B888" s="48" t="s">
        <v>67</v>
      </c>
      <c r="C888" s="51"/>
      <c r="D888" s="51">
        <v>200</v>
      </c>
      <c r="E888" s="51">
        <f>C888+D888</f>
        <v>200</v>
      </c>
      <c r="F888" s="51"/>
      <c r="G888" s="51"/>
      <c r="H888" s="51">
        <f>F888+G888</f>
        <v>0</v>
      </c>
      <c r="I888" s="51"/>
      <c r="J888" s="51"/>
      <c r="K888" s="44"/>
      <c r="L888" s="51">
        <f>G888/D888*100</f>
        <v>0</v>
      </c>
      <c r="M888" s="51">
        <f t="shared" si="273"/>
        <v>0</v>
      </c>
    </row>
    <row r="889" spans="1:13" ht="18" customHeight="1">
      <c r="A889" s="63" t="s">
        <v>41</v>
      </c>
      <c r="B889" s="48" t="s">
        <v>42</v>
      </c>
      <c r="C889" s="51">
        <v>22300</v>
      </c>
      <c r="D889" s="51">
        <v>8000</v>
      </c>
      <c r="E889" s="51">
        <f t="shared" si="275"/>
        <v>30300</v>
      </c>
      <c r="F889" s="51">
        <v>16725</v>
      </c>
      <c r="G889" s="51">
        <v>6000</v>
      </c>
      <c r="H889" s="51">
        <f t="shared" si="274"/>
        <v>22725</v>
      </c>
      <c r="I889" s="51"/>
      <c r="J889" s="51"/>
      <c r="K889" s="44">
        <f>F889/C889*100</f>
        <v>75</v>
      </c>
      <c r="L889" s="44">
        <f>G889/D889*100</f>
        <v>75</v>
      </c>
      <c r="M889" s="51">
        <f t="shared" si="273"/>
        <v>75</v>
      </c>
    </row>
    <row r="890" spans="1:13" ht="18" customHeight="1">
      <c r="A890" s="63" t="s">
        <v>49</v>
      </c>
      <c r="B890" s="48" t="s">
        <v>50</v>
      </c>
      <c r="C890" s="51"/>
      <c r="D890" s="51">
        <v>1693</v>
      </c>
      <c r="E890" s="51">
        <f t="shared" si="275"/>
        <v>1693</v>
      </c>
      <c r="F890" s="51"/>
      <c r="G890" s="51">
        <v>847</v>
      </c>
      <c r="H890" s="51">
        <f t="shared" si="274"/>
        <v>847</v>
      </c>
      <c r="I890" s="51"/>
      <c r="J890" s="51"/>
      <c r="K890" s="44"/>
      <c r="L890" s="44">
        <f>G890/D890*100</f>
        <v>50.029533372711164</v>
      </c>
      <c r="M890" s="51">
        <f t="shared" si="273"/>
        <v>50.029533372711164</v>
      </c>
    </row>
    <row r="891" spans="1:13" ht="18" customHeight="1">
      <c r="A891" s="64" t="s">
        <v>277</v>
      </c>
      <c r="B891" s="48" t="s">
        <v>266</v>
      </c>
      <c r="C891" s="51">
        <v>2500</v>
      </c>
      <c r="D891" s="51">
        <v>2372</v>
      </c>
      <c r="E891" s="51">
        <f t="shared" si="275"/>
        <v>4872</v>
      </c>
      <c r="F891" s="51">
        <v>1513</v>
      </c>
      <c r="G891" s="51">
        <v>130</v>
      </c>
      <c r="H891" s="51">
        <f t="shared" si="274"/>
        <v>1643</v>
      </c>
      <c r="I891" s="51"/>
      <c r="J891" s="51"/>
      <c r="K891" s="44">
        <f>F891/C891*100</f>
        <v>60.519999999999996</v>
      </c>
      <c r="L891" s="44">
        <f>G891/D891*100</f>
        <v>5.480607082630692</v>
      </c>
      <c r="M891" s="51">
        <f>H891/E891*100</f>
        <v>33.72331691297209</v>
      </c>
    </row>
    <row r="892" spans="1:13" ht="18" customHeight="1">
      <c r="A892" s="63" t="s">
        <v>270</v>
      </c>
      <c r="B892" s="48" t="s">
        <v>58</v>
      </c>
      <c r="C892" s="51">
        <v>575000</v>
      </c>
      <c r="D892" s="51">
        <v>423478.13</v>
      </c>
      <c r="E892" s="51">
        <f t="shared" si="275"/>
        <v>998478.13</v>
      </c>
      <c r="F892" s="51">
        <v>11440.24</v>
      </c>
      <c r="G892" s="51"/>
      <c r="H892" s="51">
        <f t="shared" si="274"/>
        <v>11440.24</v>
      </c>
      <c r="I892" s="51"/>
      <c r="J892" s="51"/>
      <c r="K892" s="44">
        <f>F892/C892*100</f>
        <v>1.9896069565217394</v>
      </c>
      <c r="L892" s="44"/>
      <c r="M892" s="51">
        <f>H892/E892*100</f>
        <v>1.145767709504063</v>
      </c>
    </row>
    <row r="893" spans="1:13" ht="15.75" customHeight="1">
      <c r="A893" s="66"/>
      <c r="B893" s="48"/>
      <c r="C893" s="51"/>
      <c r="D893" s="51"/>
      <c r="E893" s="51"/>
      <c r="F893" s="51"/>
      <c r="G893" s="51"/>
      <c r="H893" s="51"/>
      <c r="I893" s="51"/>
      <c r="J893" s="51"/>
      <c r="K893" s="57"/>
      <c r="L893" s="57"/>
      <c r="M893" s="51"/>
    </row>
    <row r="894" spans="1:13" s="52" customFormat="1" ht="18" customHeight="1">
      <c r="A894" s="65" t="s">
        <v>144</v>
      </c>
      <c r="B894" s="72">
        <v>85212</v>
      </c>
      <c r="C894" s="42">
        <f>C895</f>
        <v>109616.14</v>
      </c>
      <c r="D894" s="42">
        <f>D895</f>
        <v>17375384</v>
      </c>
      <c r="E894" s="42">
        <f t="shared" si="275"/>
        <v>17485000.14</v>
      </c>
      <c r="F894" s="42">
        <f>F895</f>
        <v>48357.479999999996</v>
      </c>
      <c r="G894" s="42">
        <f>G895</f>
        <v>8656715.86</v>
      </c>
      <c r="H894" s="42">
        <f t="shared" si="274"/>
        <v>8705073.34</v>
      </c>
      <c r="I894" s="42">
        <f>I895</f>
        <v>89592.29000000001</v>
      </c>
      <c r="J894" s="42">
        <f>J895</f>
        <v>0</v>
      </c>
      <c r="K894" s="42">
        <f>F894/C894*100</f>
        <v>44.11529178093664</v>
      </c>
      <c r="L894" s="42">
        <f>G894/D894*100</f>
        <v>49.82172399758186</v>
      </c>
      <c r="M894" s="42">
        <f>H894/E894*100</f>
        <v>49.78594950128493</v>
      </c>
    </row>
    <row r="895" spans="1:13" s="52" customFormat="1" ht="18" customHeight="1">
      <c r="A895" s="20" t="s">
        <v>378</v>
      </c>
      <c r="B895" s="72"/>
      <c r="C895" s="42">
        <f>C896+C899</f>
        <v>109616.14</v>
      </c>
      <c r="D895" s="42">
        <f>D896+D899</f>
        <v>17375384</v>
      </c>
      <c r="E895" s="42">
        <f t="shared" si="275"/>
        <v>17485000.14</v>
      </c>
      <c r="F895" s="42">
        <f>F896+F899</f>
        <v>48357.479999999996</v>
      </c>
      <c r="G895" s="42">
        <f>G896+G899</f>
        <v>8656715.86</v>
      </c>
      <c r="H895" s="42">
        <f t="shared" si="274"/>
        <v>8705073.34</v>
      </c>
      <c r="I895" s="42">
        <f>I896+I899</f>
        <v>89592.29000000001</v>
      </c>
      <c r="J895" s="42">
        <f>J896+J899</f>
        <v>0</v>
      </c>
      <c r="K895" s="42">
        <f>F895/C895*100</f>
        <v>44.11529178093664</v>
      </c>
      <c r="L895" s="42">
        <f aca="true" t="shared" si="278" ref="L895:M901">G895/D895*100</f>
        <v>49.82172399758186</v>
      </c>
      <c r="M895" s="42">
        <f t="shared" si="278"/>
        <v>49.78594950128493</v>
      </c>
    </row>
    <row r="896" spans="1:13" s="52" customFormat="1" ht="18" customHeight="1">
      <c r="A896" s="21" t="s">
        <v>379</v>
      </c>
      <c r="B896" s="109"/>
      <c r="C896" s="44">
        <f>C897+C898</f>
        <v>109616.14</v>
      </c>
      <c r="D896" s="44">
        <f>D897+D898</f>
        <v>774078</v>
      </c>
      <c r="E896" s="44">
        <f t="shared" si="275"/>
        <v>883694.14</v>
      </c>
      <c r="F896" s="44">
        <f>F897+F898</f>
        <v>48357.479999999996</v>
      </c>
      <c r="G896" s="44">
        <f>G897+G898</f>
        <v>402426.41</v>
      </c>
      <c r="H896" s="44">
        <f t="shared" si="274"/>
        <v>450783.88999999996</v>
      </c>
      <c r="I896" s="44">
        <f>I897+I898</f>
        <v>41082.520000000004</v>
      </c>
      <c r="J896" s="44">
        <f>J897+J898</f>
        <v>0</v>
      </c>
      <c r="K896" s="44">
        <f>F896/C896*100</f>
        <v>44.11529178093664</v>
      </c>
      <c r="L896" s="44">
        <f t="shared" si="278"/>
        <v>51.98783714302693</v>
      </c>
      <c r="M896" s="44">
        <f t="shared" si="278"/>
        <v>51.01130239474033</v>
      </c>
    </row>
    <row r="897" spans="1:26" s="52" customFormat="1" ht="18" customHeight="1">
      <c r="A897" s="25" t="s">
        <v>380</v>
      </c>
      <c r="B897" s="109"/>
      <c r="C897" s="44">
        <f>SUM(C902:C905)</f>
        <v>62417</v>
      </c>
      <c r="D897" s="44">
        <f>SUM(D902:D905)</f>
        <v>613005</v>
      </c>
      <c r="E897" s="44">
        <f t="shared" si="275"/>
        <v>675422</v>
      </c>
      <c r="F897" s="44">
        <f>SUM(F902:F905)</f>
        <v>18565.38</v>
      </c>
      <c r="G897" s="44">
        <f>SUM(G902:G905)</f>
        <v>315729.93</v>
      </c>
      <c r="H897" s="44">
        <f t="shared" si="274"/>
        <v>334295.31</v>
      </c>
      <c r="I897" s="44">
        <f>SUM(I902:I905)</f>
        <v>37934.97</v>
      </c>
      <c r="J897" s="44">
        <f>SUM(J902:J905)</f>
        <v>0</v>
      </c>
      <c r="K897" s="44">
        <f>F897/C897*100</f>
        <v>29.744108175657274</v>
      </c>
      <c r="L897" s="44">
        <f t="shared" si="278"/>
        <v>51.50527809724227</v>
      </c>
      <c r="M897" s="44">
        <f t="shared" si="278"/>
        <v>49.494288015492536</v>
      </c>
      <c r="P897" s="142">
        <f aca="true" t="shared" si="279" ref="P897:Z897">SUM(P898:P898)</f>
        <v>15001934.79</v>
      </c>
      <c r="Q897" s="142">
        <f t="shared" si="279"/>
        <v>24210691</v>
      </c>
      <c r="R897" s="142">
        <f t="shared" si="279"/>
        <v>39212625.79</v>
      </c>
      <c r="S897" s="142">
        <f t="shared" si="279"/>
        <v>6744512.829999999</v>
      </c>
      <c r="T897" s="142">
        <f t="shared" si="279"/>
        <v>13057424.07</v>
      </c>
      <c r="U897" s="142">
        <f t="shared" si="279"/>
        <v>19801936.900000006</v>
      </c>
      <c r="V897" s="142">
        <f t="shared" si="279"/>
        <v>397136.3300000001</v>
      </c>
      <c r="W897" s="142">
        <f t="shared" si="279"/>
        <v>0</v>
      </c>
      <c r="X897" s="142">
        <f t="shared" si="279"/>
        <v>518.9342509428343</v>
      </c>
      <c r="Y897" s="142">
        <f t="shared" si="279"/>
        <v>458.2511380939555</v>
      </c>
      <c r="Z897" s="142">
        <f t="shared" si="279"/>
        <v>500.8029898477486</v>
      </c>
    </row>
    <row r="898" spans="1:26" s="31" customFormat="1" ht="18" customHeight="1">
      <c r="A898" s="25" t="s">
        <v>381</v>
      </c>
      <c r="B898" s="29"/>
      <c r="C898" s="30">
        <f>SUM(C906:C917)+C900</f>
        <v>47199.14</v>
      </c>
      <c r="D898" s="30">
        <f>SUM(D906:D917)+D900</f>
        <v>161073</v>
      </c>
      <c r="E898" s="30">
        <f>SUM(C898:D898)</f>
        <v>208272.14</v>
      </c>
      <c r="F898" s="30">
        <f>SUM(F906:F917)+F900</f>
        <v>29792.1</v>
      </c>
      <c r="G898" s="30">
        <f>SUM(G906:G917)+G900</f>
        <v>86696.48</v>
      </c>
      <c r="H898" s="30">
        <f>SUM(F898:G898)</f>
        <v>116488.57999999999</v>
      </c>
      <c r="I898" s="30">
        <f>SUM(I906:I917)+I900</f>
        <v>3147.55</v>
      </c>
      <c r="J898" s="30">
        <f>SUM(J906:J917)+J900</f>
        <v>0</v>
      </c>
      <c r="K898" s="44">
        <f>F898/C898*100</f>
        <v>63.12000600010932</v>
      </c>
      <c r="L898" s="39">
        <f t="shared" si="278"/>
        <v>53.82434051641181</v>
      </c>
      <c r="M898" s="39">
        <f t="shared" si="278"/>
        <v>55.93094688516668</v>
      </c>
      <c r="P898" s="141">
        <f aca="true" t="shared" si="280" ref="P898:Z898">C856+C862+C895+C920+C927+C935+C940+C948+C976+C993</f>
        <v>15001934.79</v>
      </c>
      <c r="Q898" s="141">
        <f t="shared" si="280"/>
        <v>24210691</v>
      </c>
      <c r="R898" s="141">
        <f t="shared" si="280"/>
        <v>39212625.79</v>
      </c>
      <c r="S898" s="141">
        <f t="shared" si="280"/>
        <v>6744512.829999999</v>
      </c>
      <c r="T898" s="141">
        <f t="shared" si="280"/>
        <v>13057424.07</v>
      </c>
      <c r="U898" s="141">
        <f t="shared" si="280"/>
        <v>19801936.900000006</v>
      </c>
      <c r="V898" s="141">
        <f t="shared" si="280"/>
        <v>397136.3300000001</v>
      </c>
      <c r="W898" s="141">
        <f t="shared" si="280"/>
        <v>0</v>
      </c>
      <c r="X898" s="141">
        <f t="shared" si="280"/>
        <v>518.9342509428343</v>
      </c>
      <c r="Y898" s="141">
        <f t="shared" si="280"/>
        <v>458.2511380939555</v>
      </c>
      <c r="Z898" s="141">
        <f t="shared" si="280"/>
        <v>500.8029898477486</v>
      </c>
    </row>
    <row r="899" spans="1:13" s="31" customFormat="1" ht="18" customHeight="1">
      <c r="A899" s="25" t="s">
        <v>383</v>
      </c>
      <c r="B899" s="29"/>
      <c r="C899" s="110">
        <f>C901</f>
        <v>0</v>
      </c>
      <c r="D899" s="110">
        <f>D901</f>
        <v>16601306</v>
      </c>
      <c r="E899" s="30">
        <f>SUM(C899:D899)</f>
        <v>16601306</v>
      </c>
      <c r="F899" s="110">
        <f>F901</f>
        <v>0</v>
      </c>
      <c r="G899" s="110">
        <f>G901</f>
        <v>8254289.45</v>
      </c>
      <c r="H899" s="30">
        <f>SUM(F899:G899)</f>
        <v>8254289.45</v>
      </c>
      <c r="I899" s="110">
        <f>I901</f>
        <v>48509.77</v>
      </c>
      <c r="J899" s="110">
        <f>J901</f>
        <v>0</v>
      </c>
      <c r="K899" s="44"/>
      <c r="L899" s="39">
        <f t="shared" si="278"/>
        <v>49.720723478020346</v>
      </c>
      <c r="M899" s="30">
        <f>H899/E899*100</f>
        <v>49.720723478020346</v>
      </c>
    </row>
    <row r="900" spans="1:13" s="31" customFormat="1" ht="18" customHeight="1">
      <c r="A900" s="53" t="s">
        <v>145</v>
      </c>
      <c r="B900" s="48" t="s">
        <v>146</v>
      </c>
      <c r="C900" s="51">
        <v>30000</v>
      </c>
      <c r="D900" s="51"/>
      <c r="E900" s="51">
        <f>C900+D900</f>
        <v>30000</v>
      </c>
      <c r="F900" s="51">
        <v>23253.87</v>
      </c>
      <c r="G900" s="51"/>
      <c r="H900" s="51">
        <f>F900+G900</f>
        <v>23253.87</v>
      </c>
      <c r="I900" s="30"/>
      <c r="J900" s="51"/>
      <c r="K900" s="44">
        <f>F900/C900*100</f>
        <v>77.5129</v>
      </c>
      <c r="L900" s="44"/>
      <c r="M900" s="51">
        <f aca="true" t="shared" si="281" ref="M900:M917">H900/E900*100</f>
        <v>77.5129</v>
      </c>
    </row>
    <row r="901" spans="1:13" ht="18" customHeight="1">
      <c r="A901" s="53" t="s">
        <v>147</v>
      </c>
      <c r="B901" s="48" t="s">
        <v>148</v>
      </c>
      <c r="C901" s="51"/>
      <c r="D901" s="51">
        <v>16601306</v>
      </c>
      <c r="E901" s="51">
        <f t="shared" si="275"/>
        <v>16601306</v>
      </c>
      <c r="F901" s="51"/>
      <c r="G901" s="51">
        <v>8254289.45</v>
      </c>
      <c r="H901" s="51">
        <f t="shared" si="274"/>
        <v>8254289.45</v>
      </c>
      <c r="I901" s="51">
        <v>48509.77</v>
      </c>
      <c r="J901" s="51"/>
      <c r="K901" s="44"/>
      <c r="L901" s="44">
        <f t="shared" si="278"/>
        <v>49.720723478020346</v>
      </c>
      <c r="M901" s="51">
        <f t="shared" si="281"/>
        <v>49.720723478020346</v>
      </c>
    </row>
    <row r="902" spans="1:13" ht="18" customHeight="1">
      <c r="A902" s="63" t="s">
        <v>33</v>
      </c>
      <c r="B902" s="48" t="s">
        <v>34</v>
      </c>
      <c r="C902" s="51">
        <v>50488</v>
      </c>
      <c r="D902" s="51">
        <v>271787</v>
      </c>
      <c r="E902" s="51">
        <f t="shared" si="275"/>
        <v>322275</v>
      </c>
      <c r="F902" s="51">
        <v>14538.21</v>
      </c>
      <c r="G902" s="51">
        <v>130999.26</v>
      </c>
      <c r="H902" s="51">
        <f t="shared" si="274"/>
        <v>145537.47</v>
      </c>
      <c r="I902" s="51">
        <v>6750.1</v>
      </c>
      <c r="J902" s="51"/>
      <c r="K902" s="44">
        <f>F902/C902*100</f>
        <v>28.79537711931548</v>
      </c>
      <c r="L902" s="44">
        <f aca="true" t="shared" si="282" ref="L902:L917">G902/D902*100</f>
        <v>48.199236902427266</v>
      </c>
      <c r="M902" s="51">
        <f t="shared" si="281"/>
        <v>45.15940423551315</v>
      </c>
    </row>
    <row r="903" spans="1:13" ht="18" customHeight="1">
      <c r="A903" s="63" t="s">
        <v>35</v>
      </c>
      <c r="B903" s="48" t="s">
        <v>36</v>
      </c>
      <c r="C903" s="51">
        <v>1512</v>
      </c>
      <c r="D903" s="51">
        <v>23460</v>
      </c>
      <c r="E903" s="51">
        <f t="shared" si="275"/>
        <v>24972</v>
      </c>
      <c r="F903" s="51">
        <v>1511.45</v>
      </c>
      <c r="G903" s="51">
        <v>23459.38</v>
      </c>
      <c r="H903" s="51">
        <f t="shared" si="274"/>
        <v>24970.83</v>
      </c>
      <c r="I903" s="51"/>
      <c r="J903" s="51"/>
      <c r="K903" s="44">
        <f>F903/C903*100</f>
        <v>99.96362433862434</v>
      </c>
      <c r="L903" s="44">
        <f t="shared" si="282"/>
        <v>99.99735720375106</v>
      </c>
      <c r="M903" s="51">
        <f t="shared" si="281"/>
        <v>99.99531475252283</v>
      </c>
    </row>
    <row r="904" spans="1:13" ht="18" customHeight="1">
      <c r="A904" s="53" t="s">
        <v>22</v>
      </c>
      <c r="B904" s="48" t="s">
        <v>23</v>
      </c>
      <c r="C904" s="51">
        <v>8984</v>
      </c>
      <c r="D904" s="51">
        <v>311243</v>
      </c>
      <c r="E904" s="51">
        <f t="shared" si="275"/>
        <v>320227</v>
      </c>
      <c r="F904" s="51">
        <v>2164.17</v>
      </c>
      <c r="G904" s="51">
        <v>157923.67</v>
      </c>
      <c r="H904" s="51">
        <f t="shared" si="274"/>
        <v>160087.84000000003</v>
      </c>
      <c r="I904" s="51">
        <v>30599.44</v>
      </c>
      <c r="J904" s="51"/>
      <c r="K904" s="44">
        <f>F904/C904*100</f>
        <v>24.089158504007123</v>
      </c>
      <c r="L904" s="44">
        <f t="shared" si="282"/>
        <v>50.739669647188855</v>
      </c>
      <c r="M904" s="51">
        <f t="shared" si="281"/>
        <v>49.99198693426851</v>
      </c>
    </row>
    <row r="905" spans="1:13" ht="18" customHeight="1">
      <c r="A905" s="63" t="s">
        <v>24</v>
      </c>
      <c r="B905" s="48" t="s">
        <v>25</v>
      </c>
      <c r="C905" s="51">
        <v>1433</v>
      </c>
      <c r="D905" s="51">
        <v>6515</v>
      </c>
      <c r="E905" s="51">
        <f t="shared" si="275"/>
        <v>7948</v>
      </c>
      <c r="F905" s="51">
        <v>351.55</v>
      </c>
      <c r="G905" s="51">
        <v>3347.62</v>
      </c>
      <c r="H905" s="51">
        <f t="shared" si="274"/>
        <v>3699.17</v>
      </c>
      <c r="I905" s="51">
        <v>585.43</v>
      </c>
      <c r="J905" s="51"/>
      <c r="K905" s="44">
        <f>F905/C905*100</f>
        <v>24.5324494068388</v>
      </c>
      <c r="L905" s="44">
        <f t="shared" si="282"/>
        <v>51.38326937835763</v>
      </c>
      <c r="M905" s="51">
        <f t="shared" si="281"/>
        <v>46.54214896829391</v>
      </c>
    </row>
    <row r="906" spans="1:13" ht="18" customHeight="1">
      <c r="A906" s="53" t="s">
        <v>37</v>
      </c>
      <c r="B906" s="48" t="s">
        <v>38</v>
      </c>
      <c r="C906" s="51">
        <v>2583</v>
      </c>
      <c r="D906" s="51">
        <v>14173</v>
      </c>
      <c r="E906" s="51">
        <f t="shared" si="275"/>
        <v>16756</v>
      </c>
      <c r="F906" s="51"/>
      <c r="G906" s="51">
        <v>8319.52</v>
      </c>
      <c r="H906" s="51">
        <f t="shared" si="274"/>
        <v>8319.52</v>
      </c>
      <c r="I906" s="51">
        <v>716.42</v>
      </c>
      <c r="J906" s="51"/>
      <c r="K906" s="44">
        <f>F906/C906*100</f>
        <v>0</v>
      </c>
      <c r="L906" s="44">
        <f t="shared" si="282"/>
        <v>58.69978127425387</v>
      </c>
      <c r="M906" s="51">
        <f t="shared" si="281"/>
        <v>49.65099068990212</v>
      </c>
    </row>
    <row r="907" spans="1:13" ht="18" customHeight="1">
      <c r="A907" s="63" t="s">
        <v>47</v>
      </c>
      <c r="B907" s="48" t="s">
        <v>48</v>
      </c>
      <c r="C907" s="51"/>
      <c r="D907" s="51">
        <v>15600</v>
      </c>
      <c r="E907" s="51">
        <f>C907+D907</f>
        <v>15600</v>
      </c>
      <c r="F907" s="51"/>
      <c r="G907" s="51">
        <v>8079.31</v>
      </c>
      <c r="H907" s="51">
        <f t="shared" si="274"/>
        <v>8079.31</v>
      </c>
      <c r="I907" s="51">
        <v>232.19</v>
      </c>
      <c r="J907" s="51"/>
      <c r="K907" s="44"/>
      <c r="L907" s="44">
        <f t="shared" si="282"/>
        <v>51.79044871794872</v>
      </c>
      <c r="M907" s="51">
        <f t="shared" si="281"/>
        <v>51.79044871794872</v>
      </c>
    </row>
    <row r="908" spans="1:13" ht="18" customHeight="1">
      <c r="A908" s="63" t="s">
        <v>331</v>
      </c>
      <c r="B908" s="48" t="s">
        <v>40</v>
      </c>
      <c r="C908" s="51"/>
      <c r="D908" s="51">
        <v>11000</v>
      </c>
      <c r="E908" s="51">
        <f>C908+D908</f>
        <v>11000</v>
      </c>
      <c r="F908" s="51"/>
      <c r="G908" s="51">
        <v>1426.6</v>
      </c>
      <c r="H908" s="51">
        <f t="shared" si="274"/>
        <v>1426.6</v>
      </c>
      <c r="I908" s="51"/>
      <c r="J908" s="51"/>
      <c r="K908" s="44"/>
      <c r="L908" s="44">
        <f t="shared" si="282"/>
        <v>12.969090909090909</v>
      </c>
      <c r="M908" s="51">
        <f t="shared" si="281"/>
        <v>12.969090909090909</v>
      </c>
    </row>
    <row r="909" spans="1:13" ht="18" customHeight="1">
      <c r="A909" s="53" t="s">
        <v>254</v>
      </c>
      <c r="B909" s="48" t="s">
        <v>211</v>
      </c>
      <c r="C909" s="51"/>
      <c r="D909" s="51">
        <v>400</v>
      </c>
      <c r="E909" s="51">
        <f>C909+D909</f>
        <v>400</v>
      </c>
      <c r="F909" s="51"/>
      <c r="G909" s="51">
        <v>125</v>
      </c>
      <c r="H909" s="51">
        <f t="shared" si="274"/>
        <v>125</v>
      </c>
      <c r="I909" s="51"/>
      <c r="J909" s="51"/>
      <c r="K909" s="44"/>
      <c r="L909" s="44">
        <f t="shared" si="282"/>
        <v>31.25</v>
      </c>
      <c r="M909" s="51">
        <f t="shared" si="281"/>
        <v>31.25</v>
      </c>
    </row>
    <row r="910" spans="1:13" ht="18" customHeight="1">
      <c r="A910" s="63" t="s">
        <v>28</v>
      </c>
      <c r="B910" s="48" t="s">
        <v>29</v>
      </c>
      <c r="C910" s="51">
        <v>3500</v>
      </c>
      <c r="D910" s="51">
        <v>95400</v>
      </c>
      <c r="E910" s="51">
        <f t="shared" si="275"/>
        <v>98900</v>
      </c>
      <c r="F910" s="51"/>
      <c r="G910" s="51">
        <v>53137.4</v>
      </c>
      <c r="H910" s="51">
        <f t="shared" si="274"/>
        <v>53137.4</v>
      </c>
      <c r="I910" s="51">
        <v>2198.94</v>
      </c>
      <c r="J910" s="51"/>
      <c r="K910" s="44">
        <f>F910/C910*100</f>
        <v>0</v>
      </c>
      <c r="L910" s="44">
        <f t="shared" si="282"/>
        <v>55.69958071278827</v>
      </c>
      <c r="M910" s="51">
        <f t="shared" si="281"/>
        <v>53.728412537917094</v>
      </c>
    </row>
    <row r="911" spans="1:13" ht="18" customHeight="1">
      <c r="A911" s="63" t="s">
        <v>73</v>
      </c>
      <c r="B911" s="48" t="s">
        <v>74</v>
      </c>
      <c r="C911" s="51"/>
      <c r="D911" s="51">
        <v>2000</v>
      </c>
      <c r="E911" s="51">
        <f t="shared" si="275"/>
        <v>2000</v>
      </c>
      <c r="F911" s="51"/>
      <c r="G911" s="51">
        <v>1222.62</v>
      </c>
      <c r="H911" s="51">
        <f t="shared" si="274"/>
        <v>1222.62</v>
      </c>
      <c r="I911" s="51"/>
      <c r="J911" s="51"/>
      <c r="K911" s="44"/>
      <c r="L911" s="44">
        <f t="shared" si="282"/>
        <v>61.13099999999999</v>
      </c>
      <c r="M911" s="51">
        <f t="shared" si="281"/>
        <v>61.13099999999999</v>
      </c>
    </row>
    <row r="912" spans="1:13" ht="18.75" customHeight="1">
      <c r="A912" s="56" t="s">
        <v>281</v>
      </c>
      <c r="B912" s="48" t="s">
        <v>262</v>
      </c>
      <c r="C912" s="51">
        <v>3500</v>
      </c>
      <c r="D912" s="51">
        <v>9000</v>
      </c>
      <c r="E912" s="51">
        <f t="shared" si="275"/>
        <v>12500</v>
      </c>
      <c r="F912" s="51"/>
      <c r="G912" s="51">
        <v>6115.43</v>
      </c>
      <c r="H912" s="51">
        <f t="shared" si="274"/>
        <v>6115.43</v>
      </c>
      <c r="I912" s="51"/>
      <c r="J912" s="51"/>
      <c r="K912" s="44">
        <f>F912/C912*100</f>
        <v>0</v>
      </c>
      <c r="L912" s="44">
        <f t="shared" si="282"/>
        <v>67.94922222222223</v>
      </c>
      <c r="M912" s="51">
        <f t="shared" si="281"/>
        <v>48.92344</v>
      </c>
    </row>
    <row r="913" spans="1:13" ht="18" customHeight="1">
      <c r="A913" s="63" t="s">
        <v>75</v>
      </c>
      <c r="B913" s="48" t="s">
        <v>76</v>
      </c>
      <c r="C913" s="51"/>
      <c r="D913" s="51">
        <v>500</v>
      </c>
      <c r="E913" s="51">
        <f>C913+D913</f>
        <v>500</v>
      </c>
      <c r="F913" s="51"/>
      <c r="G913" s="51">
        <v>57.2</v>
      </c>
      <c r="H913" s="51">
        <f t="shared" si="274"/>
        <v>57.2</v>
      </c>
      <c r="I913" s="51"/>
      <c r="J913" s="51"/>
      <c r="K913" s="44"/>
      <c r="L913" s="44">
        <f t="shared" si="282"/>
        <v>11.44</v>
      </c>
      <c r="M913" s="51">
        <f>H913/E913*100</f>
        <v>11.44</v>
      </c>
    </row>
    <row r="914" spans="1:13" ht="18" customHeight="1">
      <c r="A914" s="56" t="s">
        <v>367</v>
      </c>
      <c r="B914" s="48" t="s">
        <v>67</v>
      </c>
      <c r="C914" s="51">
        <v>116.14</v>
      </c>
      <c r="D914" s="51"/>
      <c r="E914" s="51">
        <f>C914+D914</f>
        <v>116.14</v>
      </c>
      <c r="F914" s="51">
        <v>116.14</v>
      </c>
      <c r="G914" s="51"/>
      <c r="H914" s="51">
        <f t="shared" si="274"/>
        <v>116.14</v>
      </c>
      <c r="I914" s="51"/>
      <c r="J914" s="51"/>
      <c r="K914" s="44">
        <f>F914/C914*100</f>
        <v>100</v>
      </c>
      <c r="L914" s="44"/>
      <c r="M914" s="51">
        <f>H914/E914*100</f>
        <v>100</v>
      </c>
    </row>
    <row r="915" spans="1:13" ht="18" customHeight="1">
      <c r="A915" s="63" t="s">
        <v>41</v>
      </c>
      <c r="B915" s="48" t="s">
        <v>42</v>
      </c>
      <c r="C915" s="51"/>
      <c r="D915" s="51">
        <v>10000</v>
      </c>
      <c r="E915" s="51">
        <f t="shared" si="275"/>
        <v>10000</v>
      </c>
      <c r="F915" s="51"/>
      <c r="G915" s="51">
        <v>7500</v>
      </c>
      <c r="H915" s="51">
        <f t="shared" si="274"/>
        <v>7500</v>
      </c>
      <c r="I915" s="51"/>
      <c r="J915" s="51"/>
      <c r="K915" s="44"/>
      <c r="L915" s="44">
        <f t="shared" si="282"/>
        <v>75</v>
      </c>
      <c r="M915" s="51">
        <f t="shared" si="281"/>
        <v>75</v>
      </c>
    </row>
    <row r="916" spans="1:13" ht="18" customHeight="1">
      <c r="A916" s="63" t="s">
        <v>51</v>
      </c>
      <c r="B916" s="48" t="s">
        <v>52</v>
      </c>
      <c r="C916" s="51">
        <v>7500</v>
      </c>
      <c r="D916" s="51"/>
      <c r="E916" s="51">
        <f t="shared" si="275"/>
        <v>7500</v>
      </c>
      <c r="F916" s="51">
        <v>6422.09</v>
      </c>
      <c r="G916" s="51"/>
      <c r="H916" s="51">
        <f t="shared" si="274"/>
        <v>6422.09</v>
      </c>
      <c r="I916" s="51"/>
      <c r="J916" s="51"/>
      <c r="K916" s="44">
        <f>F916/C916*100</f>
        <v>85.62786666666666</v>
      </c>
      <c r="L916" s="44"/>
      <c r="M916" s="51">
        <f t="shared" si="281"/>
        <v>85.62786666666666</v>
      </c>
    </row>
    <row r="917" spans="1:13" ht="18" customHeight="1">
      <c r="A917" s="64" t="s">
        <v>277</v>
      </c>
      <c r="B917" s="48" t="s">
        <v>266</v>
      </c>
      <c r="C917" s="51"/>
      <c r="D917" s="51">
        <v>3000</v>
      </c>
      <c r="E917" s="51">
        <f t="shared" si="275"/>
        <v>3000</v>
      </c>
      <c r="F917" s="51"/>
      <c r="G917" s="51">
        <v>713.4</v>
      </c>
      <c r="H917" s="51">
        <f t="shared" si="274"/>
        <v>713.4</v>
      </c>
      <c r="I917" s="51"/>
      <c r="J917" s="51"/>
      <c r="K917" s="44"/>
      <c r="L917" s="44">
        <f t="shared" si="282"/>
        <v>23.779999999999998</v>
      </c>
      <c r="M917" s="51">
        <f t="shared" si="281"/>
        <v>23.779999999999998</v>
      </c>
    </row>
    <row r="918" spans="1:13" ht="16.5" customHeight="1">
      <c r="A918" s="66"/>
      <c r="B918" s="48"/>
      <c r="C918" s="51"/>
      <c r="D918" s="51"/>
      <c r="E918" s="51"/>
      <c r="F918" s="51"/>
      <c r="G918" s="51"/>
      <c r="H918" s="51"/>
      <c r="I918" s="51"/>
      <c r="J918" s="51"/>
      <c r="K918" s="57"/>
      <c r="L918" s="57"/>
      <c r="M918" s="51"/>
    </row>
    <row r="919" spans="1:13" s="52" customFormat="1" ht="18" customHeight="1">
      <c r="A919" s="41" t="s">
        <v>149</v>
      </c>
      <c r="B919" s="14" t="s">
        <v>150</v>
      </c>
      <c r="C919" s="42">
        <f aca="true" t="shared" si="283" ref="C919:D921">C920</f>
        <v>1500</v>
      </c>
      <c r="D919" s="42">
        <f t="shared" si="283"/>
        <v>209739</v>
      </c>
      <c r="E919" s="42">
        <f aca="true" t="shared" si="284" ref="E919:E924">C919+D919</f>
        <v>211239</v>
      </c>
      <c r="F919" s="42">
        <f aca="true" t="shared" si="285" ref="F919:G921">F920</f>
        <v>1500</v>
      </c>
      <c r="G919" s="42">
        <f t="shared" si="285"/>
        <v>93750.14</v>
      </c>
      <c r="H919" s="42">
        <f aca="true" t="shared" si="286" ref="H919:H924">F919+G919</f>
        <v>95250.14</v>
      </c>
      <c r="I919" s="42">
        <f aca="true" t="shared" si="287" ref="I919:J921">I920</f>
        <v>18527.31</v>
      </c>
      <c r="J919" s="42">
        <f t="shared" si="287"/>
        <v>0</v>
      </c>
      <c r="K919" s="49">
        <f>F919/C919*100</f>
        <v>100</v>
      </c>
      <c r="L919" s="42">
        <f>G919/D919*100</f>
        <v>44.698477631723236</v>
      </c>
      <c r="M919" s="42">
        <f>H919/E919*100</f>
        <v>45.09117161130284</v>
      </c>
    </row>
    <row r="920" spans="1:13" s="52" customFormat="1" ht="18" customHeight="1">
      <c r="A920" s="20" t="s">
        <v>378</v>
      </c>
      <c r="B920" s="107"/>
      <c r="C920" s="55">
        <f t="shared" si="283"/>
        <v>1500</v>
      </c>
      <c r="D920" s="55">
        <f t="shared" si="283"/>
        <v>209739</v>
      </c>
      <c r="E920" s="55">
        <f t="shared" si="284"/>
        <v>211239</v>
      </c>
      <c r="F920" s="55">
        <f t="shared" si="285"/>
        <v>1500</v>
      </c>
      <c r="G920" s="55">
        <f t="shared" si="285"/>
        <v>93750.14</v>
      </c>
      <c r="H920" s="55">
        <f t="shared" si="286"/>
        <v>95250.14</v>
      </c>
      <c r="I920" s="55">
        <f t="shared" si="287"/>
        <v>18527.31</v>
      </c>
      <c r="J920" s="55">
        <f t="shared" si="287"/>
        <v>0</v>
      </c>
      <c r="K920" s="49">
        <f>F920/C920*100</f>
        <v>100</v>
      </c>
      <c r="L920" s="42">
        <f aca="true" t="shared" si="288" ref="L920:M924">G920/D920*100</f>
        <v>44.698477631723236</v>
      </c>
      <c r="M920" s="42">
        <f t="shared" si="288"/>
        <v>45.09117161130284</v>
      </c>
    </row>
    <row r="921" spans="1:13" s="52" customFormat="1" ht="18" customHeight="1">
      <c r="A921" s="21" t="s">
        <v>379</v>
      </c>
      <c r="B921" s="14"/>
      <c r="C921" s="44">
        <f t="shared" si="283"/>
        <v>1500</v>
      </c>
      <c r="D921" s="44">
        <f t="shared" si="283"/>
        <v>209739</v>
      </c>
      <c r="E921" s="44">
        <f t="shared" si="284"/>
        <v>211239</v>
      </c>
      <c r="F921" s="44">
        <f t="shared" si="285"/>
        <v>1500</v>
      </c>
      <c r="G921" s="44">
        <f t="shared" si="285"/>
        <v>93750.14</v>
      </c>
      <c r="H921" s="44">
        <f t="shared" si="286"/>
        <v>95250.14</v>
      </c>
      <c r="I921" s="44">
        <f t="shared" si="287"/>
        <v>18527.31</v>
      </c>
      <c r="J921" s="44">
        <f t="shared" si="287"/>
        <v>0</v>
      </c>
      <c r="K921" s="44">
        <f>F921/C921*100</f>
        <v>100</v>
      </c>
      <c r="L921" s="44">
        <f t="shared" si="288"/>
        <v>44.698477631723236</v>
      </c>
      <c r="M921" s="44">
        <f t="shared" si="288"/>
        <v>45.09117161130284</v>
      </c>
    </row>
    <row r="922" spans="1:13" s="52" customFormat="1" ht="18" customHeight="1">
      <c r="A922" s="25" t="s">
        <v>381</v>
      </c>
      <c r="B922" s="14"/>
      <c r="C922" s="44">
        <f>C924+C923</f>
        <v>1500</v>
      </c>
      <c r="D922" s="44">
        <f>D924+D923</f>
        <v>209739</v>
      </c>
      <c r="E922" s="44">
        <f t="shared" si="284"/>
        <v>211239</v>
      </c>
      <c r="F922" s="44">
        <f>F924+F923</f>
        <v>1500</v>
      </c>
      <c r="G922" s="44">
        <f>G924+G923</f>
        <v>93750.14</v>
      </c>
      <c r="H922" s="44">
        <f t="shared" si="286"/>
        <v>95250.14</v>
      </c>
      <c r="I922" s="44">
        <f>I924+I923</f>
        <v>18527.31</v>
      </c>
      <c r="J922" s="44">
        <f>J924+J923</f>
        <v>0</v>
      </c>
      <c r="K922" s="44">
        <f>F922/C922*100</f>
        <v>100</v>
      </c>
      <c r="L922" s="44">
        <f t="shared" si="288"/>
        <v>44.698477631723236</v>
      </c>
      <c r="M922" s="44">
        <f t="shared" si="288"/>
        <v>45.09117161130284</v>
      </c>
    </row>
    <row r="923" spans="1:13" s="31" customFormat="1" ht="18" customHeight="1">
      <c r="A923" s="53" t="s">
        <v>145</v>
      </c>
      <c r="B923" s="48" t="s">
        <v>146</v>
      </c>
      <c r="C923" s="51">
        <v>1500</v>
      </c>
      <c r="D923" s="51"/>
      <c r="E923" s="51">
        <f t="shared" si="284"/>
        <v>1500</v>
      </c>
      <c r="F923" s="51">
        <v>1500</v>
      </c>
      <c r="G923" s="51"/>
      <c r="H923" s="51">
        <f t="shared" si="286"/>
        <v>1500</v>
      </c>
      <c r="I923" s="51"/>
      <c r="J923" s="44"/>
      <c r="K923" s="44">
        <f>F923/C923*100</f>
        <v>100</v>
      </c>
      <c r="L923" s="44"/>
      <c r="M923" s="44">
        <f t="shared" si="288"/>
        <v>100</v>
      </c>
    </row>
    <row r="924" spans="1:13" ht="18" customHeight="1">
      <c r="A924" s="53" t="s">
        <v>151</v>
      </c>
      <c r="B924" s="48" t="s">
        <v>152</v>
      </c>
      <c r="C924" s="51"/>
      <c r="D924" s="51">
        <v>209739</v>
      </c>
      <c r="E924" s="51">
        <f t="shared" si="284"/>
        <v>209739</v>
      </c>
      <c r="F924" s="51"/>
      <c r="G924" s="51">
        <v>93750.14</v>
      </c>
      <c r="H924" s="51">
        <f t="shared" si="286"/>
        <v>93750.14</v>
      </c>
      <c r="I924" s="51">
        <v>18527.31</v>
      </c>
      <c r="J924" s="44"/>
      <c r="K924" s="44"/>
      <c r="L924" s="44">
        <f t="shared" si="288"/>
        <v>44.698477631723236</v>
      </c>
      <c r="M924" s="44">
        <f t="shared" si="288"/>
        <v>44.698477631723236</v>
      </c>
    </row>
    <row r="925" spans="1:13" ht="15" customHeight="1">
      <c r="A925" s="57"/>
      <c r="B925" s="48"/>
      <c r="C925" s="51"/>
      <c r="D925" s="51"/>
      <c r="E925" s="51"/>
      <c r="F925" s="51"/>
      <c r="G925" s="51"/>
      <c r="H925" s="51"/>
      <c r="I925" s="51"/>
      <c r="J925" s="51"/>
      <c r="K925" s="57"/>
      <c r="L925" s="57"/>
      <c r="M925" s="51"/>
    </row>
    <row r="926" spans="1:13" s="52" customFormat="1" ht="18" customHeight="1">
      <c r="A926" s="41" t="s">
        <v>153</v>
      </c>
      <c r="B926" s="14" t="s">
        <v>154</v>
      </c>
      <c r="C926" s="42">
        <f>C927</f>
        <v>1400870.65</v>
      </c>
      <c r="D926" s="42">
        <f>D927</f>
        <v>1474464</v>
      </c>
      <c r="E926" s="42">
        <f aca="true" t="shared" si="289" ref="E926:E931">SUM(C926:D926)</f>
        <v>2875334.65</v>
      </c>
      <c r="F926" s="42">
        <f>F927</f>
        <v>249322.81999999998</v>
      </c>
      <c r="G926" s="42">
        <f>G927</f>
        <v>1295638.02</v>
      </c>
      <c r="H926" s="42">
        <f aca="true" t="shared" si="290" ref="H926:H931">SUM(F926:G926)</f>
        <v>1544960.84</v>
      </c>
      <c r="I926" s="42">
        <f>I927</f>
        <v>19244.57</v>
      </c>
      <c r="J926" s="42">
        <f>J927</f>
        <v>0</v>
      </c>
      <c r="K926" s="42">
        <f aca="true" t="shared" si="291" ref="K926:M927">F926/C926*100</f>
        <v>17.79770459178369</v>
      </c>
      <c r="L926" s="42">
        <f t="shared" si="291"/>
        <v>87.8717974803047</v>
      </c>
      <c r="M926" s="42">
        <f t="shared" si="291"/>
        <v>53.73151399959654</v>
      </c>
    </row>
    <row r="927" spans="1:13" s="52" customFormat="1" ht="18" customHeight="1">
      <c r="A927" s="20" t="s">
        <v>378</v>
      </c>
      <c r="B927" s="14"/>
      <c r="C927" s="42">
        <f>C930+C928</f>
        <v>1400870.65</v>
      </c>
      <c r="D927" s="42">
        <f>D930+D928</f>
        <v>1474464</v>
      </c>
      <c r="E927" s="42">
        <f t="shared" si="289"/>
        <v>2875334.65</v>
      </c>
      <c r="F927" s="42">
        <f>F930+F928</f>
        <v>249322.81999999998</v>
      </c>
      <c r="G927" s="42">
        <f>G930+G928</f>
        <v>1295638.02</v>
      </c>
      <c r="H927" s="42">
        <f t="shared" si="290"/>
        <v>1544960.84</v>
      </c>
      <c r="I927" s="42">
        <f>I930+I928</f>
        <v>19244.57</v>
      </c>
      <c r="J927" s="42">
        <f>J930+J928</f>
        <v>0</v>
      </c>
      <c r="K927" s="42">
        <f t="shared" si="291"/>
        <v>17.79770459178369</v>
      </c>
      <c r="L927" s="42">
        <f t="shared" si="291"/>
        <v>87.8717974803047</v>
      </c>
      <c r="M927" s="42">
        <f t="shared" si="291"/>
        <v>53.73151399959654</v>
      </c>
    </row>
    <row r="928" spans="1:13" s="52" customFormat="1" ht="18" customHeight="1">
      <c r="A928" s="21" t="s">
        <v>379</v>
      </c>
      <c r="B928" s="14"/>
      <c r="C928" s="44">
        <f>C929</f>
        <v>3000</v>
      </c>
      <c r="D928" s="44">
        <f>D929</f>
        <v>0</v>
      </c>
      <c r="E928" s="44">
        <f t="shared" si="289"/>
        <v>3000</v>
      </c>
      <c r="F928" s="44">
        <f>F929</f>
        <v>2898.96</v>
      </c>
      <c r="G928" s="44">
        <f>G929</f>
        <v>0</v>
      </c>
      <c r="H928" s="44">
        <f t="shared" si="290"/>
        <v>2898.96</v>
      </c>
      <c r="I928" s="44">
        <f>I929</f>
        <v>0</v>
      </c>
      <c r="J928" s="44">
        <f>J929</f>
        <v>0</v>
      </c>
      <c r="K928" s="44">
        <f>F928/C928*100</f>
        <v>96.63199999999999</v>
      </c>
      <c r="L928" s="44">
        <v>0</v>
      </c>
      <c r="M928" s="44">
        <f>H928/E928*100</f>
        <v>96.63199999999999</v>
      </c>
    </row>
    <row r="929" spans="1:13" s="52" customFormat="1" ht="18" customHeight="1">
      <c r="A929" s="25" t="s">
        <v>381</v>
      </c>
      <c r="B929" s="14"/>
      <c r="C929" s="44">
        <f>C931</f>
        <v>3000</v>
      </c>
      <c r="D929" s="44">
        <f>D931</f>
        <v>0</v>
      </c>
      <c r="E929" s="44">
        <f t="shared" si="289"/>
        <v>3000</v>
      </c>
      <c r="F929" s="44">
        <f>F931</f>
        <v>2898.96</v>
      </c>
      <c r="G929" s="44">
        <f>G931</f>
        <v>0</v>
      </c>
      <c r="H929" s="44">
        <f t="shared" si="290"/>
        <v>2898.96</v>
      </c>
      <c r="I929" s="44">
        <f>I931</f>
        <v>0</v>
      </c>
      <c r="J929" s="44">
        <f>J931</f>
        <v>0</v>
      </c>
      <c r="K929" s="44">
        <f>F929/C929*100</f>
        <v>96.63199999999999</v>
      </c>
      <c r="L929" s="44">
        <v>0</v>
      </c>
      <c r="M929" s="44">
        <f>H929/E929*100</f>
        <v>96.63199999999999</v>
      </c>
    </row>
    <row r="930" spans="1:13" s="31" customFormat="1" ht="18" customHeight="1">
      <c r="A930" s="25" t="s">
        <v>383</v>
      </c>
      <c r="B930" s="29"/>
      <c r="C930" s="39">
        <f>C932</f>
        <v>1397870.65</v>
      </c>
      <c r="D930" s="39">
        <f>D932</f>
        <v>1474464</v>
      </c>
      <c r="E930" s="39">
        <f t="shared" si="289"/>
        <v>2872334.65</v>
      </c>
      <c r="F930" s="39">
        <f>F932</f>
        <v>246423.86</v>
      </c>
      <c r="G930" s="39">
        <f>G932</f>
        <v>1295638.02</v>
      </c>
      <c r="H930" s="39">
        <f t="shared" si="290"/>
        <v>1542061.88</v>
      </c>
      <c r="I930" s="39">
        <f>I932</f>
        <v>19244.57</v>
      </c>
      <c r="J930" s="39">
        <f>J932</f>
        <v>0</v>
      </c>
      <c r="K930" s="39">
        <f>F930/C930*100</f>
        <v>17.62851662991851</v>
      </c>
      <c r="L930" s="44">
        <f>G930/D930*100</f>
        <v>87.8717974803047</v>
      </c>
      <c r="M930" s="39">
        <f>H930/E930*100</f>
        <v>53.68670673523365</v>
      </c>
    </row>
    <row r="931" spans="1:13" ht="18" customHeight="1">
      <c r="A931" s="53" t="s">
        <v>145</v>
      </c>
      <c r="B931" s="48" t="s">
        <v>146</v>
      </c>
      <c r="C931" s="44">
        <v>3000</v>
      </c>
      <c r="D931" s="44"/>
      <c r="E931" s="44">
        <f t="shared" si="289"/>
        <v>3000</v>
      </c>
      <c r="F931" s="44">
        <v>2898.96</v>
      </c>
      <c r="G931" s="44"/>
      <c r="H931" s="44">
        <f t="shared" si="290"/>
        <v>2898.96</v>
      </c>
      <c r="I931" s="44"/>
      <c r="J931" s="44"/>
      <c r="K931" s="44">
        <f>F931/C931*100</f>
        <v>96.63199999999999</v>
      </c>
      <c r="L931" s="44"/>
      <c r="M931" s="44">
        <f>H931/E931*100</f>
        <v>96.63199999999999</v>
      </c>
    </row>
    <row r="932" spans="1:13" ht="18" customHeight="1">
      <c r="A932" s="53" t="s">
        <v>147</v>
      </c>
      <c r="B932" s="48" t="s">
        <v>148</v>
      </c>
      <c r="C932" s="44">
        <v>1397870.65</v>
      </c>
      <c r="D932" s="44">
        <v>1474464</v>
      </c>
      <c r="E932" s="44">
        <f>C932+D932</f>
        <v>2872334.65</v>
      </c>
      <c r="F932" s="44">
        <v>246423.86</v>
      </c>
      <c r="G932" s="44">
        <v>1295638.02</v>
      </c>
      <c r="H932" s="44">
        <f>F932+G932</f>
        <v>1542061.88</v>
      </c>
      <c r="I932" s="44">
        <v>19244.57</v>
      </c>
      <c r="J932" s="44"/>
      <c r="K932" s="44">
        <f>F932/C932*100</f>
        <v>17.62851662991851</v>
      </c>
      <c r="L932" s="44">
        <f>G932/D932*100</f>
        <v>87.8717974803047</v>
      </c>
      <c r="M932" s="44">
        <f>H932/E932*100</f>
        <v>53.68670673523365</v>
      </c>
    </row>
    <row r="933" spans="1:13" ht="13.5" customHeight="1">
      <c r="A933" s="66"/>
      <c r="B933" s="48"/>
      <c r="C933" s="51"/>
      <c r="D933" s="51"/>
      <c r="E933" s="51"/>
      <c r="F933" s="51"/>
      <c r="G933" s="51"/>
      <c r="H933" s="51"/>
      <c r="I933" s="51"/>
      <c r="J933" s="51"/>
      <c r="K933" s="57"/>
      <c r="L933" s="42"/>
      <c r="M933" s="51"/>
    </row>
    <row r="934" spans="1:13" s="52" customFormat="1" ht="18" customHeight="1">
      <c r="A934" s="41" t="s">
        <v>155</v>
      </c>
      <c r="B934" s="14" t="s">
        <v>156</v>
      </c>
      <c r="C934" s="42">
        <f>C937</f>
        <v>3950000</v>
      </c>
      <c r="D934" s="42">
        <f>D937</f>
        <v>0</v>
      </c>
      <c r="E934" s="42">
        <f>C934+D934</f>
        <v>3950000</v>
      </c>
      <c r="F934" s="42">
        <f>F937</f>
        <v>1914018.91</v>
      </c>
      <c r="G934" s="42">
        <f>G937</f>
        <v>0</v>
      </c>
      <c r="H934" s="42">
        <f>F934+G934</f>
        <v>1914018.91</v>
      </c>
      <c r="I934" s="42">
        <f>I937</f>
        <v>19637.44</v>
      </c>
      <c r="J934" s="42">
        <f>J937</f>
        <v>0</v>
      </c>
      <c r="K934" s="42">
        <f>F934/C934*100</f>
        <v>48.456174936708855</v>
      </c>
      <c r="L934" s="42">
        <v>0</v>
      </c>
      <c r="M934" s="42">
        <f>H934/E934*100</f>
        <v>48.456174936708855</v>
      </c>
    </row>
    <row r="935" spans="1:13" s="52" customFormat="1" ht="18" customHeight="1">
      <c r="A935" s="20" t="s">
        <v>378</v>
      </c>
      <c r="B935" s="14"/>
      <c r="C935" s="42">
        <f>C936</f>
        <v>3950000</v>
      </c>
      <c r="D935" s="42">
        <f>D936</f>
        <v>0</v>
      </c>
      <c r="E935" s="42">
        <f>C935+D935</f>
        <v>3950000</v>
      </c>
      <c r="F935" s="42">
        <f>F936</f>
        <v>1914018.91</v>
      </c>
      <c r="G935" s="42">
        <f>G936</f>
        <v>0</v>
      </c>
      <c r="H935" s="42">
        <f>F935+G935</f>
        <v>1914018.91</v>
      </c>
      <c r="I935" s="42">
        <f>I936</f>
        <v>19637.44</v>
      </c>
      <c r="J935" s="42">
        <f>J936</f>
        <v>0</v>
      </c>
      <c r="K935" s="42">
        <f>F935/C935*100</f>
        <v>48.456174936708855</v>
      </c>
      <c r="L935" s="42"/>
      <c r="M935" s="42">
        <f>H935/E935*100</f>
        <v>48.456174936708855</v>
      </c>
    </row>
    <row r="936" spans="1:13" s="52" customFormat="1" ht="18" customHeight="1">
      <c r="A936" s="25" t="s">
        <v>383</v>
      </c>
      <c r="B936" s="60"/>
      <c r="C936" s="44">
        <f>C937</f>
        <v>3950000</v>
      </c>
      <c r="D936" s="44">
        <f>D937</f>
        <v>0</v>
      </c>
      <c r="E936" s="44">
        <f>C936+D936</f>
        <v>3950000</v>
      </c>
      <c r="F936" s="44">
        <f>F937</f>
        <v>1914018.91</v>
      </c>
      <c r="G936" s="44">
        <f>G937</f>
        <v>0</v>
      </c>
      <c r="H936" s="44">
        <f>F936+G936</f>
        <v>1914018.91</v>
      </c>
      <c r="I936" s="44">
        <f>I937</f>
        <v>19637.44</v>
      </c>
      <c r="J936" s="44">
        <f>J937</f>
        <v>0</v>
      </c>
      <c r="K936" s="44">
        <f>F936/C936*100</f>
        <v>48.456174936708855</v>
      </c>
      <c r="L936" s="42"/>
      <c r="M936" s="44">
        <f>H936/E936*100</f>
        <v>48.456174936708855</v>
      </c>
    </row>
    <row r="937" spans="1:13" ht="18" customHeight="1">
      <c r="A937" s="67" t="s">
        <v>147</v>
      </c>
      <c r="B937" s="60" t="s">
        <v>148</v>
      </c>
      <c r="C937" s="44">
        <v>3950000</v>
      </c>
      <c r="D937" s="44"/>
      <c r="E937" s="44">
        <f>C937+D937</f>
        <v>3950000</v>
      </c>
      <c r="F937" s="44">
        <v>1914018.91</v>
      </c>
      <c r="G937" s="44"/>
      <c r="H937" s="44">
        <f>F937+G937</f>
        <v>1914018.91</v>
      </c>
      <c r="I937" s="44">
        <v>19637.44</v>
      </c>
      <c r="J937" s="44">
        <f>J938</f>
        <v>0</v>
      </c>
      <c r="K937" s="44">
        <f>F937/C937*100</f>
        <v>48.456174936708855</v>
      </c>
      <c r="L937" s="42"/>
      <c r="M937" s="44">
        <f>H937/E937*100</f>
        <v>48.456174936708855</v>
      </c>
    </row>
    <row r="938" spans="1:13" ht="15.75" customHeight="1">
      <c r="A938" s="53"/>
      <c r="B938" s="48"/>
      <c r="C938" s="51"/>
      <c r="D938" s="51"/>
      <c r="E938" s="51"/>
      <c r="F938" s="51"/>
      <c r="G938" s="51"/>
      <c r="H938" s="42"/>
      <c r="I938" s="51"/>
      <c r="J938" s="51"/>
      <c r="K938" s="51"/>
      <c r="L938" s="51"/>
      <c r="M938" s="51"/>
    </row>
    <row r="939" spans="1:13" s="52" customFormat="1" ht="18" customHeight="1">
      <c r="A939" s="41" t="s">
        <v>403</v>
      </c>
      <c r="B939" s="15">
        <v>85216</v>
      </c>
      <c r="C939" s="42">
        <f>C940</f>
        <v>30000</v>
      </c>
      <c r="D939" s="42">
        <f>D940</f>
        <v>1938899</v>
      </c>
      <c r="E939" s="42">
        <f aca="true" t="shared" si="292" ref="E939:E945">C939+D939</f>
        <v>1968899</v>
      </c>
      <c r="F939" s="42">
        <f>F940</f>
        <v>23440.74</v>
      </c>
      <c r="G939" s="42">
        <f>G940</f>
        <v>1008574.57</v>
      </c>
      <c r="H939" s="42">
        <f aca="true" t="shared" si="293" ref="H939:H945">F939+G939</f>
        <v>1032015.3099999999</v>
      </c>
      <c r="I939" s="42">
        <f>I940</f>
        <v>31314.6</v>
      </c>
      <c r="J939" s="42">
        <f>J940</f>
        <v>0</v>
      </c>
      <c r="K939" s="42">
        <f aca="true" t="shared" si="294" ref="K939:M940">F939/C939*100</f>
        <v>78.13580000000002</v>
      </c>
      <c r="L939" s="42">
        <f t="shared" si="294"/>
        <v>52.01790139661736</v>
      </c>
      <c r="M939" s="42">
        <f t="shared" si="294"/>
        <v>52.415858304565134</v>
      </c>
    </row>
    <row r="940" spans="1:13" s="52" customFormat="1" ht="18" customHeight="1">
      <c r="A940" s="20" t="s">
        <v>378</v>
      </c>
      <c r="B940" s="14"/>
      <c r="C940" s="42">
        <f>C941+C943</f>
        <v>30000</v>
      </c>
      <c r="D940" s="42">
        <f>D941+D943</f>
        <v>1938899</v>
      </c>
      <c r="E940" s="42">
        <f t="shared" si="292"/>
        <v>1968899</v>
      </c>
      <c r="F940" s="42">
        <f>F941+F943</f>
        <v>23440.74</v>
      </c>
      <c r="G940" s="42">
        <f>G941+G943</f>
        <v>1008574.57</v>
      </c>
      <c r="H940" s="42">
        <f t="shared" si="293"/>
        <v>1032015.3099999999</v>
      </c>
      <c r="I940" s="42">
        <f>I941+I943</f>
        <v>31314.6</v>
      </c>
      <c r="J940" s="42">
        <f>J941+J943</f>
        <v>0</v>
      </c>
      <c r="K940" s="42">
        <f t="shared" si="294"/>
        <v>78.13580000000002</v>
      </c>
      <c r="L940" s="42">
        <f t="shared" si="294"/>
        <v>52.01790139661736</v>
      </c>
      <c r="M940" s="42">
        <f t="shared" si="294"/>
        <v>52.415858304565134</v>
      </c>
    </row>
    <row r="941" spans="1:13" s="52" customFormat="1" ht="18" customHeight="1">
      <c r="A941" s="21" t="s">
        <v>379</v>
      </c>
      <c r="B941" s="14"/>
      <c r="C941" s="44">
        <f>C942</f>
        <v>30000</v>
      </c>
      <c r="D941" s="44">
        <f>D942</f>
        <v>0</v>
      </c>
      <c r="E941" s="44">
        <f t="shared" si="292"/>
        <v>30000</v>
      </c>
      <c r="F941" s="44">
        <f>F942</f>
        <v>23440.74</v>
      </c>
      <c r="G941" s="44">
        <f>G942</f>
        <v>0</v>
      </c>
      <c r="H941" s="44">
        <f t="shared" si="293"/>
        <v>23440.74</v>
      </c>
      <c r="I941" s="44">
        <f>I942</f>
        <v>0</v>
      </c>
      <c r="J941" s="44">
        <f>J942</f>
        <v>0</v>
      </c>
      <c r="K941" s="44">
        <f>F941/C941*100</f>
        <v>78.13580000000002</v>
      </c>
      <c r="L941" s="44"/>
      <c r="M941" s="44">
        <f>H941/E941*100</f>
        <v>78.13580000000002</v>
      </c>
    </row>
    <row r="942" spans="1:13" s="52" customFormat="1" ht="18" customHeight="1">
      <c r="A942" s="25" t="s">
        <v>381</v>
      </c>
      <c r="B942" s="14"/>
      <c r="C942" s="44">
        <f>C944</f>
        <v>30000</v>
      </c>
      <c r="D942" s="44">
        <f>D944</f>
        <v>0</v>
      </c>
      <c r="E942" s="44">
        <f t="shared" si="292"/>
        <v>30000</v>
      </c>
      <c r="F942" s="44">
        <f>F944</f>
        <v>23440.74</v>
      </c>
      <c r="G942" s="44">
        <f>G944</f>
        <v>0</v>
      </c>
      <c r="H942" s="44">
        <f t="shared" si="293"/>
        <v>23440.74</v>
      </c>
      <c r="I942" s="44">
        <f>I944</f>
        <v>0</v>
      </c>
      <c r="J942" s="44">
        <f>J944</f>
        <v>0</v>
      </c>
      <c r="K942" s="44">
        <f>F942/C942*100</f>
        <v>78.13580000000002</v>
      </c>
      <c r="L942" s="44"/>
      <c r="M942" s="44">
        <f>H942/E942*100</f>
        <v>78.13580000000002</v>
      </c>
    </row>
    <row r="943" spans="1:13" s="52" customFormat="1" ht="18" customHeight="1">
      <c r="A943" s="25" t="s">
        <v>383</v>
      </c>
      <c r="B943" s="60"/>
      <c r="C943" s="44">
        <f>C945</f>
        <v>0</v>
      </c>
      <c r="D943" s="44">
        <f>D945</f>
        <v>1938899</v>
      </c>
      <c r="E943" s="44">
        <f t="shared" si="292"/>
        <v>1938899</v>
      </c>
      <c r="F943" s="44">
        <f>F945</f>
        <v>0</v>
      </c>
      <c r="G943" s="44">
        <f>G945</f>
        <v>1008574.57</v>
      </c>
      <c r="H943" s="44">
        <f t="shared" si="293"/>
        <v>1008574.57</v>
      </c>
      <c r="I943" s="44">
        <f>I945</f>
        <v>31314.6</v>
      </c>
      <c r="J943" s="44">
        <f>J945</f>
        <v>0</v>
      </c>
      <c r="K943" s="44"/>
      <c r="L943" s="44">
        <f>G943/D943*100</f>
        <v>52.01790139661736</v>
      </c>
      <c r="M943" s="44">
        <f>H943/E943*100</f>
        <v>52.01790139661736</v>
      </c>
    </row>
    <row r="944" spans="1:13" ht="18" customHeight="1">
      <c r="A944" s="67" t="s">
        <v>145</v>
      </c>
      <c r="B944" s="60" t="s">
        <v>146</v>
      </c>
      <c r="C944" s="44">
        <v>30000</v>
      </c>
      <c r="D944" s="44"/>
      <c r="E944" s="44">
        <f t="shared" si="292"/>
        <v>30000</v>
      </c>
      <c r="F944" s="44">
        <v>23440.74</v>
      </c>
      <c r="G944" s="44"/>
      <c r="H944" s="44">
        <f t="shared" si="293"/>
        <v>23440.74</v>
      </c>
      <c r="I944" s="44"/>
      <c r="J944" s="44">
        <f>J946</f>
        <v>0</v>
      </c>
      <c r="K944" s="44">
        <f>F944/C944*100</f>
        <v>78.13580000000002</v>
      </c>
      <c r="L944" s="44"/>
      <c r="M944" s="44">
        <f>H944/E944*100</f>
        <v>78.13580000000002</v>
      </c>
    </row>
    <row r="945" spans="1:13" ht="18" customHeight="1">
      <c r="A945" s="67" t="s">
        <v>147</v>
      </c>
      <c r="B945" s="60" t="s">
        <v>148</v>
      </c>
      <c r="C945" s="44"/>
      <c r="D945" s="44">
        <v>1938899</v>
      </c>
      <c r="E945" s="44">
        <f t="shared" si="292"/>
        <v>1938899</v>
      </c>
      <c r="F945" s="44"/>
      <c r="G945" s="44">
        <v>1008574.57</v>
      </c>
      <c r="H945" s="44">
        <f t="shared" si="293"/>
        <v>1008574.57</v>
      </c>
      <c r="I945" s="44">
        <v>31314.6</v>
      </c>
      <c r="J945" s="44">
        <f>J947</f>
        <v>0</v>
      </c>
      <c r="K945" s="44"/>
      <c r="L945" s="44">
        <f>G945/D945*100</f>
        <v>52.01790139661736</v>
      </c>
      <c r="M945" s="44">
        <f>H945/E945*100</f>
        <v>52.01790139661736</v>
      </c>
    </row>
    <row r="946" spans="1:13" ht="18" customHeight="1">
      <c r="A946" s="48"/>
      <c r="B946" s="48"/>
      <c r="C946" s="51"/>
      <c r="D946" s="51"/>
      <c r="E946" s="51"/>
      <c r="F946" s="51"/>
      <c r="G946" s="51"/>
      <c r="H946" s="51"/>
      <c r="I946" s="51"/>
      <c r="J946" s="51"/>
      <c r="K946" s="57"/>
      <c r="L946" s="57"/>
      <c r="M946" s="51"/>
    </row>
    <row r="947" spans="1:13" s="52" customFormat="1" ht="18" customHeight="1">
      <c r="A947" s="65" t="s">
        <v>157</v>
      </c>
      <c r="B947" s="14" t="s">
        <v>158</v>
      </c>
      <c r="C947" s="42">
        <f>C948</f>
        <v>2458927</v>
      </c>
      <c r="D947" s="42">
        <f>D948</f>
        <v>1250177</v>
      </c>
      <c r="E947" s="42">
        <f aca="true" t="shared" si="295" ref="E947:E952">SUM(C947:D947)</f>
        <v>3709104</v>
      </c>
      <c r="F947" s="42">
        <f>F948</f>
        <v>1269746.38</v>
      </c>
      <c r="G947" s="42">
        <f>G948</f>
        <v>666967</v>
      </c>
      <c r="H947" s="42">
        <f aca="true" t="shared" si="296" ref="H947:H952">SUM(F947:G947)</f>
        <v>1936713.38</v>
      </c>
      <c r="I947" s="42">
        <f>I948</f>
        <v>117508.42</v>
      </c>
      <c r="J947" s="42">
        <f>J948</f>
        <v>0</v>
      </c>
      <c r="K947" s="42">
        <f>F947/C947*100</f>
        <v>51.6382300084549</v>
      </c>
      <c r="L947" s="42">
        <f>G947/D947*100</f>
        <v>53.34980566751748</v>
      </c>
      <c r="M947" s="42">
        <f>H947/E947*100</f>
        <v>52.21512742700124</v>
      </c>
    </row>
    <row r="948" spans="1:13" s="52" customFormat="1" ht="18" customHeight="1">
      <c r="A948" s="20" t="s">
        <v>378</v>
      </c>
      <c r="B948" s="14"/>
      <c r="C948" s="42">
        <f>C949+C952</f>
        <v>2458927</v>
      </c>
      <c r="D948" s="42">
        <f>D949+D952</f>
        <v>1250177</v>
      </c>
      <c r="E948" s="42">
        <f t="shared" si="295"/>
        <v>3709104</v>
      </c>
      <c r="F948" s="42">
        <f>F949+F952</f>
        <v>1269746.38</v>
      </c>
      <c r="G948" s="42">
        <f>G949+G952</f>
        <v>666967</v>
      </c>
      <c r="H948" s="42">
        <f t="shared" si="296"/>
        <v>1936713.38</v>
      </c>
      <c r="I948" s="42">
        <f>I949+I952</f>
        <v>117508.42</v>
      </c>
      <c r="J948" s="42">
        <f>J949+J952</f>
        <v>0</v>
      </c>
      <c r="K948" s="42">
        <f aca="true" t="shared" si="297" ref="K948:M961">F948/C948*100</f>
        <v>51.6382300084549</v>
      </c>
      <c r="L948" s="42">
        <f aca="true" t="shared" si="298" ref="L948:M952">G948/D948*100</f>
        <v>53.34980566751748</v>
      </c>
      <c r="M948" s="42">
        <f t="shared" si="298"/>
        <v>52.21512742700124</v>
      </c>
    </row>
    <row r="949" spans="1:13" s="52" customFormat="1" ht="18" customHeight="1">
      <c r="A949" s="21" t="s">
        <v>379</v>
      </c>
      <c r="B949" s="60"/>
      <c r="C949" s="44">
        <f>C950+C951</f>
        <v>2446427</v>
      </c>
      <c r="D949" s="44">
        <f>D950+D951</f>
        <v>1239277</v>
      </c>
      <c r="E949" s="44">
        <f t="shared" si="295"/>
        <v>3685704</v>
      </c>
      <c r="F949" s="44">
        <f>F950+F951</f>
        <v>1262673.38</v>
      </c>
      <c r="G949" s="44">
        <f>G950+G951</f>
        <v>659247</v>
      </c>
      <c r="H949" s="44">
        <f t="shared" si="296"/>
        <v>1921920.38</v>
      </c>
      <c r="I949" s="44">
        <f>I950+I951</f>
        <v>114328.42</v>
      </c>
      <c r="J949" s="44">
        <f>J950+J951</f>
        <v>0</v>
      </c>
      <c r="K949" s="44">
        <f t="shared" si="297"/>
        <v>51.61295963460181</v>
      </c>
      <c r="L949" s="44">
        <f t="shared" si="298"/>
        <v>53.19609740195291</v>
      </c>
      <c r="M949" s="44">
        <f t="shared" si="298"/>
        <v>52.14527211083689</v>
      </c>
    </row>
    <row r="950" spans="1:13" s="52" customFormat="1" ht="18" customHeight="1">
      <c r="A950" s="25" t="s">
        <v>380</v>
      </c>
      <c r="B950" s="60"/>
      <c r="C950" s="44">
        <f>SUM(C955:C959)</f>
        <v>2170566</v>
      </c>
      <c r="D950" s="44">
        <f>SUM(D955:D959)</f>
        <v>1187250</v>
      </c>
      <c r="E950" s="44">
        <f t="shared" si="295"/>
        <v>3357816</v>
      </c>
      <c r="F950" s="44">
        <f>SUM(F955:F959)</f>
        <v>1098849.8299999998</v>
      </c>
      <c r="G950" s="44">
        <f>SUM(G955:G959)</f>
        <v>634983.61</v>
      </c>
      <c r="H950" s="44">
        <f t="shared" si="296"/>
        <v>1733833.44</v>
      </c>
      <c r="I950" s="44">
        <f>SUM(I955:I959)</f>
        <v>103640.61</v>
      </c>
      <c r="J950" s="44">
        <f>SUM(J955:J959)</f>
        <v>0</v>
      </c>
      <c r="K950" s="44">
        <f t="shared" si="297"/>
        <v>50.62503651121412</v>
      </c>
      <c r="L950" s="44">
        <f t="shared" si="298"/>
        <v>53.48356369762055</v>
      </c>
      <c r="M950" s="44">
        <f t="shared" si="298"/>
        <v>51.635748951103935</v>
      </c>
    </row>
    <row r="951" spans="1:13" s="52" customFormat="1" ht="18" customHeight="1">
      <c r="A951" s="25" t="s">
        <v>381</v>
      </c>
      <c r="B951" s="60"/>
      <c r="C951" s="44">
        <f>SUM(C960:C973)</f>
        <v>275861</v>
      </c>
      <c r="D951" s="44">
        <f>SUM(D960:D973)</f>
        <v>52027</v>
      </c>
      <c r="E951" s="44">
        <f t="shared" si="295"/>
        <v>327888</v>
      </c>
      <c r="F951" s="44">
        <f>SUM(F960:F973)</f>
        <v>163823.55</v>
      </c>
      <c r="G951" s="44">
        <f>SUM(G960:G973)</f>
        <v>24263.39</v>
      </c>
      <c r="H951" s="44">
        <f t="shared" si="296"/>
        <v>188086.94</v>
      </c>
      <c r="I951" s="44">
        <f>SUM(I960:I973)</f>
        <v>10687.810000000001</v>
      </c>
      <c r="J951" s="44">
        <f>SUM(J960:J973)</f>
        <v>0</v>
      </c>
      <c r="K951" s="44">
        <f t="shared" si="297"/>
        <v>59.386266996784606</v>
      </c>
      <c r="L951" s="44">
        <f t="shared" si="298"/>
        <v>46.6361504603379</v>
      </c>
      <c r="M951" s="44">
        <f t="shared" si="298"/>
        <v>57.36316669106524</v>
      </c>
    </row>
    <row r="952" spans="1:13" s="52" customFormat="1" ht="18" customHeight="1">
      <c r="A952" s="25" t="s">
        <v>383</v>
      </c>
      <c r="B952" s="60"/>
      <c r="C952" s="44">
        <f>C953+C954</f>
        <v>12500</v>
      </c>
      <c r="D952" s="44">
        <f>D953+D954</f>
        <v>10900</v>
      </c>
      <c r="E952" s="44">
        <f t="shared" si="295"/>
        <v>23400</v>
      </c>
      <c r="F952" s="44">
        <f>F953+F954</f>
        <v>7073</v>
      </c>
      <c r="G952" s="44">
        <f>G953+G954</f>
        <v>7720</v>
      </c>
      <c r="H952" s="44">
        <f t="shared" si="296"/>
        <v>14793</v>
      </c>
      <c r="I952" s="44">
        <f>I953+I954</f>
        <v>3180</v>
      </c>
      <c r="J952" s="44">
        <f>J953+J954</f>
        <v>0</v>
      </c>
      <c r="K952" s="44">
        <f t="shared" si="297"/>
        <v>56.584</v>
      </c>
      <c r="L952" s="44">
        <f t="shared" si="298"/>
        <v>70.8256880733945</v>
      </c>
      <c r="M952" s="44">
        <f t="shared" si="298"/>
        <v>63.217948717948715</v>
      </c>
    </row>
    <row r="953" spans="1:13" ht="18" customHeight="1">
      <c r="A953" s="53" t="s">
        <v>297</v>
      </c>
      <c r="B953" s="48" t="s">
        <v>46</v>
      </c>
      <c r="C953" s="51">
        <v>12500</v>
      </c>
      <c r="D953" s="51"/>
      <c r="E953" s="51">
        <f aca="true" t="shared" si="299" ref="E953:E973">C953+D953</f>
        <v>12500</v>
      </c>
      <c r="F953" s="51">
        <v>7073</v>
      </c>
      <c r="G953" s="51"/>
      <c r="H953" s="51">
        <f>F953+G953</f>
        <v>7073</v>
      </c>
      <c r="I953" s="51"/>
      <c r="J953" s="51"/>
      <c r="K953" s="51">
        <f t="shared" si="297"/>
        <v>56.584</v>
      </c>
      <c r="L953" s="44"/>
      <c r="M953" s="30">
        <f t="shared" si="297"/>
        <v>56.584</v>
      </c>
    </row>
    <row r="954" spans="1:13" ht="18" customHeight="1">
      <c r="A954" s="53" t="s">
        <v>147</v>
      </c>
      <c r="B954" s="48" t="s">
        <v>148</v>
      </c>
      <c r="C954" s="51"/>
      <c r="D954" s="51">
        <v>10900</v>
      </c>
      <c r="E954" s="51">
        <f t="shared" si="299"/>
        <v>10900</v>
      </c>
      <c r="F954" s="51"/>
      <c r="G954" s="51">
        <v>7720</v>
      </c>
      <c r="H954" s="51">
        <f>F954+G954</f>
        <v>7720</v>
      </c>
      <c r="I954" s="51">
        <v>3180</v>
      </c>
      <c r="J954" s="51"/>
      <c r="K954" s="51"/>
      <c r="L954" s="44">
        <f>G954/D954*100</f>
        <v>70.8256880733945</v>
      </c>
      <c r="M954" s="30">
        <f t="shared" si="297"/>
        <v>70.8256880733945</v>
      </c>
    </row>
    <row r="955" spans="1:13" ht="18" customHeight="1">
      <c r="A955" s="63" t="s">
        <v>33</v>
      </c>
      <c r="B955" s="48" t="s">
        <v>34</v>
      </c>
      <c r="C955" s="51">
        <v>1680086</v>
      </c>
      <c r="D955" s="51">
        <v>936000</v>
      </c>
      <c r="E955" s="51">
        <f t="shared" si="299"/>
        <v>2616086</v>
      </c>
      <c r="F955" s="51">
        <v>796512.17</v>
      </c>
      <c r="G955" s="51">
        <v>472718.44</v>
      </c>
      <c r="H955" s="51">
        <f>SUM(F955:G955)</f>
        <v>1269230.61</v>
      </c>
      <c r="I955" s="51">
        <v>63114.88</v>
      </c>
      <c r="J955" s="51"/>
      <c r="K955" s="51">
        <f t="shared" si="297"/>
        <v>47.409011800586406</v>
      </c>
      <c r="L955" s="44">
        <f>G955/D955*100</f>
        <v>50.504106837606834</v>
      </c>
      <c r="M955" s="51">
        <f t="shared" si="297"/>
        <v>48.516394720968655</v>
      </c>
    </row>
    <row r="956" spans="1:13" ht="18" customHeight="1">
      <c r="A956" s="63" t="s">
        <v>35</v>
      </c>
      <c r="B956" s="48" t="s">
        <v>36</v>
      </c>
      <c r="C956" s="51">
        <v>160659</v>
      </c>
      <c r="D956" s="51">
        <v>70550</v>
      </c>
      <c r="E956" s="51">
        <f t="shared" si="299"/>
        <v>231209</v>
      </c>
      <c r="F956" s="51">
        <v>158786.39</v>
      </c>
      <c r="G956" s="51">
        <v>70550</v>
      </c>
      <c r="H956" s="51">
        <f>SUM(F956:G956)</f>
        <v>229336.39</v>
      </c>
      <c r="I956" s="51"/>
      <c r="J956" s="51"/>
      <c r="K956" s="51">
        <f t="shared" si="297"/>
        <v>98.8344194847472</v>
      </c>
      <c r="L956" s="51">
        <f t="shared" si="297"/>
        <v>100</v>
      </c>
      <c r="M956" s="51">
        <f t="shared" si="297"/>
        <v>99.19007910591716</v>
      </c>
    </row>
    <row r="957" spans="1:13" ht="18" customHeight="1">
      <c r="A957" s="53" t="s">
        <v>22</v>
      </c>
      <c r="B957" s="48" t="s">
        <v>23</v>
      </c>
      <c r="C957" s="51">
        <v>293904</v>
      </c>
      <c r="D957" s="51">
        <v>156500</v>
      </c>
      <c r="E957" s="51">
        <f t="shared" si="299"/>
        <v>450404</v>
      </c>
      <c r="F957" s="51">
        <v>127616.89</v>
      </c>
      <c r="G957" s="51">
        <v>84515.79</v>
      </c>
      <c r="H957" s="51">
        <f>SUM(F957:G957)</f>
        <v>212132.68</v>
      </c>
      <c r="I957" s="51">
        <v>36601.62</v>
      </c>
      <c r="J957" s="51"/>
      <c r="K957" s="51">
        <f t="shared" si="297"/>
        <v>43.42128382056726</v>
      </c>
      <c r="L957" s="51">
        <f t="shared" si="297"/>
        <v>54.003699680511176</v>
      </c>
      <c r="M957" s="51">
        <f t="shared" si="297"/>
        <v>47.098311737906414</v>
      </c>
    </row>
    <row r="958" spans="1:13" ht="18" customHeight="1">
      <c r="A958" s="63" t="s">
        <v>24</v>
      </c>
      <c r="B958" s="48" t="s">
        <v>25</v>
      </c>
      <c r="C958" s="51">
        <v>31717</v>
      </c>
      <c r="D958" s="51">
        <v>24200</v>
      </c>
      <c r="E958" s="51">
        <f t="shared" si="299"/>
        <v>55917</v>
      </c>
      <c r="F958" s="51">
        <v>15418.71</v>
      </c>
      <c r="G958" s="51">
        <v>7199.38</v>
      </c>
      <c r="H958" s="51">
        <f aca="true" t="shared" si="300" ref="H958:H973">F958+G958</f>
        <v>22618.09</v>
      </c>
      <c r="I958" s="51">
        <v>3899.78</v>
      </c>
      <c r="J958" s="51"/>
      <c r="K958" s="51">
        <f t="shared" si="297"/>
        <v>48.61339344830847</v>
      </c>
      <c r="L958" s="51">
        <f t="shared" si="297"/>
        <v>29.749504132231408</v>
      </c>
      <c r="M958" s="51">
        <f t="shared" si="297"/>
        <v>40.449398215211836</v>
      </c>
    </row>
    <row r="959" spans="1:13" ht="18" customHeight="1">
      <c r="A959" s="53" t="s">
        <v>26</v>
      </c>
      <c r="B959" s="48" t="s">
        <v>27</v>
      </c>
      <c r="C959" s="51">
        <v>4200</v>
      </c>
      <c r="D959" s="51"/>
      <c r="E959" s="51">
        <f t="shared" si="299"/>
        <v>4200</v>
      </c>
      <c r="F959" s="51">
        <v>515.67</v>
      </c>
      <c r="G959" s="51"/>
      <c r="H959" s="51">
        <f t="shared" si="300"/>
        <v>515.67</v>
      </c>
      <c r="I959" s="51">
        <v>24.33</v>
      </c>
      <c r="J959" s="51"/>
      <c r="K959" s="51">
        <f t="shared" si="297"/>
        <v>12.277857142857142</v>
      </c>
      <c r="L959" s="51"/>
      <c r="M959" s="51">
        <f t="shared" si="297"/>
        <v>12.277857142857142</v>
      </c>
    </row>
    <row r="960" spans="1:13" ht="18" customHeight="1">
      <c r="A960" s="53" t="s">
        <v>37</v>
      </c>
      <c r="B960" s="48" t="s">
        <v>38</v>
      </c>
      <c r="C960" s="51">
        <v>56087</v>
      </c>
      <c r="D960" s="51">
        <v>4072</v>
      </c>
      <c r="E960" s="51">
        <f t="shared" si="299"/>
        <v>60159</v>
      </c>
      <c r="F960" s="51">
        <v>37610.01</v>
      </c>
      <c r="G960" s="51">
        <v>2200.19</v>
      </c>
      <c r="H960" s="51">
        <f t="shared" si="300"/>
        <v>39810.200000000004</v>
      </c>
      <c r="I960" s="51">
        <v>3884.41</v>
      </c>
      <c r="J960" s="51"/>
      <c r="K960" s="51">
        <f t="shared" si="297"/>
        <v>67.05655499491861</v>
      </c>
      <c r="L960" s="51">
        <f t="shared" si="297"/>
        <v>54.03217092337918</v>
      </c>
      <c r="M960" s="51">
        <f t="shared" si="297"/>
        <v>66.17496966372447</v>
      </c>
    </row>
    <row r="961" spans="1:13" ht="18" customHeight="1">
      <c r="A961" s="63" t="s">
        <v>47</v>
      </c>
      <c r="B961" s="48" t="s">
        <v>48</v>
      </c>
      <c r="C961" s="51">
        <v>32100</v>
      </c>
      <c r="D961" s="51">
        <v>15455</v>
      </c>
      <c r="E961" s="51">
        <f t="shared" si="299"/>
        <v>47555</v>
      </c>
      <c r="F961" s="51">
        <v>27347.4</v>
      </c>
      <c r="G961" s="51">
        <v>779.92</v>
      </c>
      <c r="H961" s="51">
        <f t="shared" si="300"/>
        <v>28127.32</v>
      </c>
      <c r="I961" s="51">
        <v>1458.68</v>
      </c>
      <c r="J961" s="51"/>
      <c r="K961" s="51">
        <f t="shared" si="297"/>
        <v>85.1943925233645</v>
      </c>
      <c r="L961" s="51">
        <f t="shared" si="297"/>
        <v>5.046392753154319</v>
      </c>
      <c r="M961" s="51">
        <f t="shared" si="297"/>
        <v>59.1469246136053</v>
      </c>
    </row>
    <row r="962" spans="1:13" ht="18" customHeight="1">
      <c r="A962" s="53" t="s">
        <v>39</v>
      </c>
      <c r="B962" s="48" t="s">
        <v>40</v>
      </c>
      <c r="C962" s="51">
        <v>27200</v>
      </c>
      <c r="D962" s="51"/>
      <c r="E962" s="51">
        <f>C962+D962</f>
        <v>27200</v>
      </c>
      <c r="F962" s="51">
        <v>3716.63</v>
      </c>
      <c r="G962" s="51"/>
      <c r="H962" s="51">
        <f t="shared" si="300"/>
        <v>3716.63</v>
      </c>
      <c r="I962" s="51">
        <v>412.05</v>
      </c>
      <c r="J962" s="51"/>
      <c r="K962" s="51">
        <f aca="true" t="shared" si="301" ref="K962:K968">F962/C962*100</f>
        <v>13.664080882352941</v>
      </c>
      <c r="L962" s="51"/>
      <c r="M962" s="51">
        <f aca="true" t="shared" si="302" ref="M962:M968">H962/E962*100</f>
        <v>13.664080882352941</v>
      </c>
    </row>
    <row r="963" spans="1:13" ht="18" customHeight="1">
      <c r="A963" s="53" t="s">
        <v>254</v>
      </c>
      <c r="B963" s="48" t="s">
        <v>211</v>
      </c>
      <c r="C963" s="51">
        <v>1400</v>
      </c>
      <c r="D963" s="51"/>
      <c r="E963" s="51">
        <f>C963+D963</f>
        <v>1400</v>
      </c>
      <c r="F963" s="51">
        <v>680</v>
      </c>
      <c r="G963" s="51"/>
      <c r="H963" s="51">
        <f t="shared" si="300"/>
        <v>680</v>
      </c>
      <c r="I963" s="51"/>
      <c r="J963" s="51"/>
      <c r="K963" s="51">
        <f t="shared" si="301"/>
        <v>48.57142857142857</v>
      </c>
      <c r="L963" s="51"/>
      <c r="M963" s="51">
        <f t="shared" si="302"/>
        <v>48.57142857142857</v>
      </c>
    </row>
    <row r="964" spans="1:13" ht="18" customHeight="1">
      <c r="A964" s="63" t="s">
        <v>28</v>
      </c>
      <c r="B964" s="48" t="s">
        <v>29</v>
      </c>
      <c r="C964" s="51">
        <v>54129</v>
      </c>
      <c r="D964" s="51">
        <v>4000</v>
      </c>
      <c r="E964" s="51">
        <f t="shared" si="299"/>
        <v>58129</v>
      </c>
      <c r="F964" s="51">
        <v>30146.03</v>
      </c>
      <c r="G964" s="51">
        <v>758.28</v>
      </c>
      <c r="H964" s="51">
        <f t="shared" si="300"/>
        <v>30904.309999999998</v>
      </c>
      <c r="I964" s="51">
        <v>4682.67</v>
      </c>
      <c r="J964" s="51"/>
      <c r="K964" s="51">
        <f t="shared" si="301"/>
        <v>55.69293724251325</v>
      </c>
      <c r="L964" s="51">
        <f>G964/D964*100</f>
        <v>18.956999999999997</v>
      </c>
      <c r="M964" s="51">
        <f t="shared" si="302"/>
        <v>53.1650467064632</v>
      </c>
    </row>
    <row r="965" spans="1:13" ht="18" customHeight="1">
      <c r="A965" s="63" t="s">
        <v>73</v>
      </c>
      <c r="B965" s="48" t="s">
        <v>74</v>
      </c>
      <c r="C965" s="51">
        <v>5050</v>
      </c>
      <c r="D965" s="51"/>
      <c r="E965" s="51">
        <f>C965+D965</f>
        <v>5050</v>
      </c>
      <c r="F965" s="51">
        <v>2127.9</v>
      </c>
      <c r="G965" s="51"/>
      <c r="H965" s="51">
        <f t="shared" si="300"/>
        <v>2127.9</v>
      </c>
      <c r="I965" s="51"/>
      <c r="J965" s="51"/>
      <c r="K965" s="51">
        <f t="shared" si="301"/>
        <v>42.13663366336634</v>
      </c>
      <c r="L965" s="51"/>
      <c r="M965" s="51">
        <f t="shared" si="302"/>
        <v>42.13663366336634</v>
      </c>
    </row>
    <row r="966" spans="1:13" ht="18" customHeight="1">
      <c r="A966" s="56" t="s">
        <v>282</v>
      </c>
      <c r="B966" s="48" t="s">
        <v>261</v>
      </c>
      <c r="C966" s="51">
        <v>4400</v>
      </c>
      <c r="D966" s="51"/>
      <c r="E966" s="51">
        <f>C966+D966</f>
        <v>4400</v>
      </c>
      <c r="F966" s="51">
        <v>2155.64</v>
      </c>
      <c r="G966" s="51"/>
      <c r="H966" s="51">
        <f t="shared" si="300"/>
        <v>2155.64</v>
      </c>
      <c r="I966" s="51"/>
      <c r="J966" s="51"/>
      <c r="K966" s="51">
        <f t="shared" si="301"/>
        <v>48.99181818181818</v>
      </c>
      <c r="L966" s="51"/>
      <c r="M966" s="51">
        <f t="shared" si="302"/>
        <v>48.99181818181818</v>
      </c>
    </row>
    <row r="967" spans="1:13" ht="18" customHeight="1">
      <c r="A967" s="56" t="s">
        <v>287</v>
      </c>
      <c r="B967" s="48" t="s">
        <v>262</v>
      </c>
      <c r="C967" s="51">
        <v>17000</v>
      </c>
      <c r="D967" s="51"/>
      <c r="E967" s="51">
        <f>C967+D967</f>
        <v>17000</v>
      </c>
      <c r="F967" s="51">
        <v>10691.97</v>
      </c>
      <c r="G967" s="51"/>
      <c r="H967" s="51">
        <f t="shared" si="300"/>
        <v>10691.97</v>
      </c>
      <c r="I967" s="51"/>
      <c r="J967" s="51"/>
      <c r="K967" s="51">
        <f t="shared" si="301"/>
        <v>62.89394117647058</v>
      </c>
      <c r="L967" s="51"/>
      <c r="M967" s="51">
        <f t="shared" si="302"/>
        <v>62.89394117647058</v>
      </c>
    </row>
    <row r="968" spans="1:13" ht="18" customHeight="1">
      <c r="A968" s="63" t="s">
        <v>75</v>
      </c>
      <c r="B968" s="48" t="s">
        <v>76</v>
      </c>
      <c r="C968" s="51">
        <v>5200</v>
      </c>
      <c r="D968" s="51">
        <v>2000</v>
      </c>
      <c r="E968" s="51">
        <f t="shared" si="299"/>
        <v>7200</v>
      </c>
      <c r="F968" s="51">
        <v>3434.47</v>
      </c>
      <c r="G968" s="51">
        <v>400</v>
      </c>
      <c r="H968" s="51">
        <f t="shared" si="300"/>
        <v>3834.47</v>
      </c>
      <c r="I968" s="51">
        <v>250</v>
      </c>
      <c r="J968" s="51"/>
      <c r="K968" s="51">
        <f t="shared" si="301"/>
        <v>66.04749999999999</v>
      </c>
      <c r="L968" s="51">
        <f>G968/D968*100</f>
        <v>20</v>
      </c>
      <c r="M968" s="51">
        <f t="shared" si="302"/>
        <v>53.25652777777778</v>
      </c>
    </row>
    <row r="969" spans="1:13" ht="18" customHeight="1">
      <c r="A969" s="63" t="s">
        <v>66</v>
      </c>
      <c r="B969" s="48" t="s">
        <v>67</v>
      </c>
      <c r="C969" s="51">
        <v>243</v>
      </c>
      <c r="D969" s="51"/>
      <c r="E969" s="51">
        <f t="shared" si="299"/>
        <v>243</v>
      </c>
      <c r="F969" s="51">
        <v>240</v>
      </c>
      <c r="G969" s="51"/>
      <c r="H969" s="51">
        <f t="shared" si="300"/>
        <v>240</v>
      </c>
      <c r="I969" s="51"/>
      <c r="J969" s="51"/>
      <c r="K969" s="51">
        <f>F969/C969*100</f>
        <v>98.76543209876543</v>
      </c>
      <c r="L969" s="51"/>
      <c r="M969" s="51">
        <f>H969/E969*100</f>
        <v>98.76543209876543</v>
      </c>
    </row>
    <row r="970" spans="1:13" ht="18" customHeight="1">
      <c r="A970" s="63" t="s">
        <v>41</v>
      </c>
      <c r="B970" s="48" t="s">
        <v>42</v>
      </c>
      <c r="C970" s="51">
        <v>53000</v>
      </c>
      <c r="D970" s="51">
        <v>25500</v>
      </c>
      <c r="E970" s="51">
        <f t="shared" si="299"/>
        <v>78500</v>
      </c>
      <c r="F970" s="51">
        <v>39750</v>
      </c>
      <c r="G970" s="51">
        <v>19125</v>
      </c>
      <c r="H970" s="51">
        <f t="shared" si="300"/>
        <v>58875</v>
      </c>
      <c r="I970" s="51"/>
      <c r="J970" s="51"/>
      <c r="K970" s="51">
        <f>F970/C970*100</f>
        <v>75</v>
      </c>
      <c r="L970" s="51">
        <f>G970/D970*100</f>
        <v>75</v>
      </c>
      <c r="M970" s="51">
        <f>H970/E970*100</f>
        <v>75</v>
      </c>
    </row>
    <row r="971" spans="1:13" ht="18" customHeight="1">
      <c r="A971" s="63" t="s">
        <v>49</v>
      </c>
      <c r="B971" s="48" t="s">
        <v>50</v>
      </c>
      <c r="C971" s="51">
        <v>4525</v>
      </c>
      <c r="D971" s="51"/>
      <c r="E971" s="51">
        <f t="shared" si="299"/>
        <v>4525</v>
      </c>
      <c r="F971" s="51">
        <v>2489</v>
      </c>
      <c r="G971" s="51"/>
      <c r="H971" s="51">
        <f t="shared" si="300"/>
        <v>2489</v>
      </c>
      <c r="I971" s="51"/>
      <c r="J971" s="51"/>
      <c r="K971" s="51">
        <f>F971/C971*100</f>
        <v>55.00552486187845</v>
      </c>
      <c r="L971" s="51"/>
      <c r="M971" s="51">
        <f>H971/E971*100</f>
        <v>55.00552486187845</v>
      </c>
    </row>
    <row r="972" spans="1:13" ht="18" customHeight="1">
      <c r="A972" s="63" t="s">
        <v>335</v>
      </c>
      <c r="B972" s="48" t="s">
        <v>202</v>
      </c>
      <c r="C972" s="51">
        <v>1527</v>
      </c>
      <c r="D972" s="51">
        <v>1000</v>
      </c>
      <c r="E972" s="51">
        <f t="shared" si="299"/>
        <v>2527</v>
      </c>
      <c r="F972" s="51">
        <v>1526.5</v>
      </c>
      <c r="G972" s="51">
        <v>1000</v>
      </c>
      <c r="H972" s="51">
        <f t="shared" si="300"/>
        <v>2526.5</v>
      </c>
      <c r="I972" s="51"/>
      <c r="J972" s="51"/>
      <c r="K972" s="51">
        <f>F972/C972*100</f>
        <v>99.96725605762934</v>
      </c>
      <c r="L972" s="51">
        <f>G972/D972*100</f>
        <v>100</v>
      </c>
      <c r="M972" s="51">
        <f>H972/E972*100</f>
        <v>99.98021369212505</v>
      </c>
    </row>
    <row r="973" spans="1:13" ht="18" customHeight="1">
      <c r="A973" s="64" t="s">
        <v>285</v>
      </c>
      <c r="B973" s="48" t="s">
        <v>266</v>
      </c>
      <c r="C973" s="51">
        <v>14000</v>
      </c>
      <c r="D973" s="51"/>
      <c r="E973" s="51">
        <f t="shared" si="299"/>
        <v>14000</v>
      </c>
      <c r="F973" s="51">
        <v>1908</v>
      </c>
      <c r="G973" s="51"/>
      <c r="H973" s="51">
        <f t="shared" si="300"/>
        <v>1908</v>
      </c>
      <c r="I973" s="51"/>
      <c r="J973" s="51"/>
      <c r="K973" s="51">
        <f>F973/C973*100</f>
        <v>13.628571428571428</v>
      </c>
      <c r="L973" s="51"/>
      <c r="M973" s="51">
        <f>H973/E973*100</f>
        <v>13.628571428571428</v>
      </c>
    </row>
    <row r="974" spans="1:13" ht="18" customHeight="1">
      <c r="A974" s="63"/>
      <c r="B974" s="48"/>
      <c r="C974" s="51"/>
      <c r="D974" s="51"/>
      <c r="E974" s="51"/>
      <c r="F974" s="51"/>
      <c r="G974" s="51"/>
      <c r="H974" s="51"/>
      <c r="I974" s="51"/>
      <c r="J974" s="51"/>
      <c r="K974" s="57"/>
      <c r="L974" s="57"/>
      <c r="M974" s="51"/>
    </row>
    <row r="975" spans="1:13" s="52" customFormat="1" ht="18" customHeight="1">
      <c r="A975" s="41" t="s">
        <v>159</v>
      </c>
      <c r="B975" s="14" t="s">
        <v>160</v>
      </c>
      <c r="C975" s="42">
        <f>C976</f>
        <v>1138792</v>
      </c>
      <c r="D975" s="42">
        <f>D976</f>
        <v>127509</v>
      </c>
      <c r="E975" s="42">
        <f aca="true" t="shared" si="303" ref="E975:E981">SUM(C975:D975)</f>
        <v>1266301</v>
      </c>
      <c r="F975" s="42">
        <f>F976</f>
        <v>527538.39</v>
      </c>
      <c r="G975" s="42">
        <f>G976</f>
        <v>61935.20999999999</v>
      </c>
      <c r="H975" s="42">
        <f aca="true" t="shared" si="304" ref="H975:H981">SUM(F975:G975)</f>
        <v>589473.6</v>
      </c>
      <c r="I975" s="42">
        <f>I976</f>
        <v>33129.76</v>
      </c>
      <c r="J975" s="42">
        <f>J976</f>
        <v>0</v>
      </c>
      <c r="K975" s="42">
        <f aca="true" t="shared" si="305" ref="K975:M990">F975/C975*100</f>
        <v>46.324384962310944</v>
      </c>
      <c r="L975" s="42">
        <f t="shared" si="305"/>
        <v>48.57320659718137</v>
      </c>
      <c r="M975" s="42">
        <f t="shared" si="305"/>
        <v>46.55082796270397</v>
      </c>
    </row>
    <row r="976" spans="1:13" s="52" customFormat="1" ht="18" customHeight="1">
      <c r="A976" s="20" t="s">
        <v>378</v>
      </c>
      <c r="B976" s="14"/>
      <c r="C976" s="42">
        <f>C977+C980</f>
        <v>1138792</v>
      </c>
      <c r="D976" s="42">
        <f>D977+D980</f>
        <v>127509</v>
      </c>
      <c r="E976" s="42">
        <f t="shared" si="303"/>
        <v>1266301</v>
      </c>
      <c r="F976" s="42">
        <f>F977+F980</f>
        <v>527538.39</v>
      </c>
      <c r="G976" s="42">
        <f>G977+G980</f>
        <v>61935.20999999999</v>
      </c>
      <c r="H976" s="42">
        <f t="shared" si="304"/>
        <v>589473.6</v>
      </c>
      <c r="I976" s="42">
        <f>I977+I980</f>
        <v>33129.76</v>
      </c>
      <c r="J976" s="42">
        <f>J977+J980</f>
        <v>0</v>
      </c>
      <c r="K976" s="42">
        <f t="shared" si="305"/>
        <v>46.324384962310944</v>
      </c>
      <c r="L976" s="42">
        <f t="shared" si="305"/>
        <v>48.57320659718137</v>
      </c>
      <c r="M976" s="42">
        <f t="shared" si="305"/>
        <v>46.55082796270397</v>
      </c>
    </row>
    <row r="977" spans="1:13" s="52" customFormat="1" ht="18" customHeight="1">
      <c r="A977" s="21" t="s">
        <v>379</v>
      </c>
      <c r="B977" s="60"/>
      <c r="C977" s="44">
        <f>C978+C979</f>
        <v>1127092</v>
      </c>
      <c r="D977" s="44">
        <f>D978+D979</f>
        <v>127509</v>
      </c>
      <c r="E977" s="44">
        <f t="shared" si="303"/>
        <v>1254601</v>
      </c>
      <c r="F977" s="44">
        <f>F978+F979</f>
        <v>527265.4</v>
      </c>
      <c r="G977" s="44">
        <f>G978+G979</f>
        <v>61935.20999999999</v>
      </c>
      <c r="H977" s="44">
        <f t="shared" si="304"/>
        <v>589200.61</v>
      </c>
      <c r="I977" s="44">
        <f>I978+I979</f>
        <v>33129.76</v>
      </c>
      <c r="J977" s="44">
        <f>J978+J979</f>
        <v>0</v>
      </c>
      <c r="K977" s="44">
        <f t="shared" si="305"/>
        <v>46.781043606023296</v>
      </c>
      <c r="L977" s="44">
        <f t="shared" si="305"/>
        <v>48.57320659718137</v>
      </c>
      <c r="M977" s="44">
        <f t="shared" si="305"/>
        <v>46.963186702385855</v>
      </c>
    </row>
    <row r="978" spans="1:13" s="52" customFormat="1" ht="18" customHeight="1">
      <c r="A978" s="25" t="s">
        <v>380</v>
      </c>
      <c r="B978" s="60"/>
      <c r="C978" s="44">
        <f>SUM(C982:C985)</f>
        <v>1053592</v>
      </c>
      <c r="D978" s="44">
        <f>SUM(D982:D985)</f>
        <v>117777</v>
      </c>
      <c r="E978" s="44">
        <f t="shared" si="303"/>
        <v>1171369</v>
      </c>
      <c r="F978" s="44">
        <f>SUM(F982:F985)</f>
        <v>483888.4</v>
      </c>
      <c r="G978" s="44">
        <f>SUM(G982:G985)</f>
        <v>56729.20999999999</v>
      </c>
      <c r="H978" s="44">
        <f t="shared" si="304"/>
        <v>540617.61</v>
      </c>
      <c r="I978" s="44">
        <f>SUM(I982:I985)</f>
        <v>32761.65</v>
      </c>
      <c r="J978" s="44">
        <f>SUM(J982:J985)</f>
        <v>0</v>
      </c>
      <c r="K978" s="44">
        <f t="shared" si="305"/>
        <v>45.92749375469822</v>
      </c>
      <c r="L978" s="44">
        <f t="shared" si="305"/>
        <v>48.16662845886717</v>
      </c>
      <c r="M978" s="44">
        <f t="shared" si="305"/>
        <v>46.15263081061561</v>
      </c>
    </row>
    <row r="979" spans="1:13" s="52" customFormat="1" ht="18" customHeight="1">
      <c r="A979" s="25" t="s">
        <v>381</v>
      </c>
      <c r="B979" s="60"/>
      <c r="C979" s="44">
        <f>SUM(C986:C990)</f>
        <v>73500</v>
      </c>
      <c r="D979" s="44">
        <f>SUM(D986:D990)</f>
        <v>9732</v>
      </c>
      <c r="E979" s="44">
        <f t="shared" si="303"/>
        <v>83232</v>
      </c>
      <c r="F979" s="44">
        <f>SUM(F986:F990)</f>
        <v>43377</v>
      </c>
      <c r="G979" s="44">
        <f>SUM(G986:G990)</f>
        <v>5206</v>
      </c>
      <c r="H979" s="44">
        <f t="shared" si="304"/>
        <v>48583</v>
      </c>
      <c r="I979" s="44">
        <f>SUM(I986:I990)</f>
        <v>368.11</v>
      </c>
      <c r="J979" s="44">
        <f>SUM(J986:J990)</f>
        <v>0</v>
      </c>
      <c r="K979" s="44">
        <f t="shared" si="305"/>
        <v>59.01632653061224</v>
      </c>
      <c r="L979" s="44">
        <f t="shared" si="305"/>
        <v>53.49362926428278</v>
      </c>
      <c r="M979" s="44">
        <f t="shared" si="305"/>
        <v>58.370578623606306</v>
      </c>
    </row>
    <row r="980" spans="1:13" s="52" customFormat="1" ht="18" customHeight="1">
      <c r="A980" s="25" t="s">
        <v>383</v>
      </c>
      <c r="B980" s="60"/>
      <c r="C980" s="44">
        <f>C981</f>
        <v>11700</v>
      </c>
      <c r="D980" s="44">
        <f>D981</f>
        <v>0</v>
      </c>
      <c r="E980" s="44">
        <f t="shared" si="303"/>
        <v>11700</v>
      </c>
      <c r="F980" s="44">
        <f>F981</f>
        <v>272.99</v>
      </c>
      <c r="G980" s="44">
        <f>G981</f>
        <v>0</v>
      </c>
      <c r="H980" s="44">
        <f t="shared" si="304"/>
        <v>272.99</v>
      </c>
      <c r="I980" s="44">
        <f>I981</f>
        <v>0</v>
      </c>
      <c r="J980" s="44">
        <f>J981</f>
        <v>0</v>
      </c>
      <c r="K980" s="44">
        <f t="shared" si="305"/>
        <v>2.333247863247863</v>
      </c>
      <c r="L980" s="44"/>
      <c r="M980" s="44">
        <f t="shared" si="305"/>
        <v>2.333247863247863</v>
      </c>
    </row>
    <row r="981" spans="1:13" s="31" customFormat="1" ht="18" customHeight="1">
      <c r="A981" s="53" t="s">
        <v>297</v>
      </c>
      <c r="B981" s="48" t="s">
        <v>46</v>
      </c>
      <c r="C981" s="44">
        <v>11700</v>
      </c>
      <c r="D981" s="44"/>
      <c r="E981" s="44">
        <f t="shared" si="303"/>
        <v>11700</v>
      </c>
      <c r="F981" s="30">
        <v>272.99</v>
      </c>
      <c r="G981" s="30"/>
      <c r="H981" s="30">
        <f t="shared" si="304"/>
        <v>272.99</v>
      </c>
      <c r="I981" s="30"/>
      <c r="J981" s="39"/>
      <c r="K981" s="39">
        <f>F981/C981*100</f>
        <v>2.333247863247863</v>
      </c>
      <c r="L981" s="44"/>
      <c r="M981" s="39">
        <f>H981/E981*100</f>
        <v>2.333247863247863</v>
      </c>
    </row>
    <row r="982" spans="1:13" ht="18" customHeight="1">
      <c r="A982" s="63" t="s">
        <v>33</v>
      </c>
      <c r="B982" s="48" t="s">
        <v>34</v>
      </c>
      <c r="C982" s="51">
        <v>836260</v>
      </c>
      <c r="D982" s="51">
        <v>92676</v>
      </c>
      <c r="E982" s="51">
        <f aca="true" t="shared" si="306" ref="E982:E990">C982+D982</f>
        <v>928936</v>
      </c>
      <c r="F982" s="51">
        <v>362360.93</v>
      </c>
      <c r="G982" s="51">
        <v>41725.92</v>
      </c>
      <c r="H982" s="51">
        <f>F982+G982</f>
        <v>404086.85</v>
      </c>
      <c r="I982" s="51">
        <v>19932.09</v>
      </c>
      <c r="J982" s="51"/>
      <c r="K982" s="44">
        <f t="shared" si="305"/>
        <v>43.33113266209074</v>
      </c>
      <c r="L982" s="44">
        <f t="shared" si="305"/>
        <v>45.02343648841124</v>
      </c>
      <c r="M982" s="44">
        <f t="shared" si="305"/>
        <v>43.49996662848678</v>
      </c>
    </row>
    <row r="983" spans="1:13" ht="18" customHeight="1">
      <c r="A983" s="63" t="s">
        <v>35</v>
      </c>
      <c r="B983" s="48" t="s">
        <v>36</v>
      </c>
      <c r="C983" s="51">
        <v>59732</v>
      </c>
      <c r="D983" s="51">
        <v>7292</v>
      </c>
      <c r="E983" s="51">
        <f t="shared" si="306"/>
        <v>67024</v>
      </c>
      <c r="F983" s="51">
        <v>59731.97</v>
      </c>
      <c r="G983" s="51">
        <v>7291.5</v>
      </c>
      <c r="H983" s="51">
        <f>F983+G983</f>
        <v>67023.47</v>
      </c>
      <c r="I983" s="51"/>
      <c r="J983" s="51"/>
      <c r="K983" s="44">
        <f t="shared" si="305"/>
        <v>99.99994977566465</v>
      </c>
      <c r="L983" s="44">
        <f t="shared" si="305"/>
        <v>99.99314317059792</v>
      </c>
      <c r="M983" s="44">
        <f t="shared" si="305"/>
        <v>99.99920923848174</v>
      </c>
    </row>
    <row r="984" spans="1:13" ht="18" customHeight="1">
      <c r="A984" s="53" t="s">
        <v>22</v>
      </c>
      <c r="B984" s="48" t="s">
        <v>23</v>
      </c>
      <c r="C984" s="51">
        <v>137400</v>
      </c>
      <c r="D984" s="51">
        <v>15359</v>
      </c>
      <c r="E984" s="51">
        <f t="shared" si="306"/>
        <v>152759</v>
      </c>
      <c r="F984" s="51">
        <v>55843.97</v>
      </c>
      <c r="G984" s="51">
        <v>6641.34</v>
      </c>
      <c r="H984" s="51">
        <f>F984+G984</f>
        <v>62485.31</v>
      </c>
      <c r="I984" s="51">
        <v>11476.38</v>
      </c>
      <c r="J984" s="51"/>
      <c r="K984" s="44">
        <f t="shared" si="305"/>
        <v>40.64335516739447</v>
      </c>
      <c r="L984" s="44">
        <f t="shared" si="305"/>
        <v>43.240705775115565</v>
      </c>
      <c r="M984" s="44">
        <f t="shared" si="305"/>
        <v>40.904503171662554</v>
      </c>
    </row>
    <row r="985" spans="1:13" ht="18" customHeight="1">
      <c r="A985" s="63" t="s">
        <v>24</v>
      </c>
      <c r="B985" s="48" t="s">
        <v>25</v>
      </c>
      <c r="C985" s="51">
        <v>20200</v>
      </c>
      <c r="D985" s="51">
        <v>2450</v>
      </c>
      <c r="E985" s="51">
        <f t="shared" si="306"/>
        <v>22650</v>
      </c>
      <c r="F985" s="51">
        <v>5951.53</v>
      </c>
      <c r="G985" s="51">
        <v>1070.45</v>
      </c>
      <c r="H985" s="51">
        <f aca="true" t="shared" si="307" ref="H985:H990">F985+G985</f>
        <v>7021.98</v>
      </c>
      <c r="I985" s="51">
        <v>1353.18</v>
      </c>
      <c r="J985" s="51"/>
      <c r="K985" s="44">
        <f t="shared" si="305"/>
        <v>29.463019801980195</v>
      </c>
      <c r="L985" s="44">
        <f t="shared" si="305"/>
        <v>43.69183673469388</v>
      </c>
      <c r="M985" s="44">
        <f t="shared" si="305"/>
        <v>31.002119205298012</v>
      </c>
    </row>
    <row r="986" spans="1:13" ht="18" customHeight="1">
      <c r="A986" s="53" t="s">
        <v>37</v>
      </c>
      <c r="B986" s="48" t="s">
        <v>38</v>
      </c>
      <c r="C986" s="51">
        <v>2000</v>
      </c>
      <c r="D986" s="51">
        <v>1500</v>
      </c>
      <c r="E986" s="51">
        <f t="shared" si="306"/>
        <v>3500</v>
      </c>
      <c r="F986" s="51">
        <v>369</v>
      </c>
      <c r="G986" s="51"/>
      <c r="H986" s="51">
        <f t="shared" si="307"/>
        <v>369</v>
      </c>
      <c r="I986" s="51">
        <v>368.11</v>
      </c>
      <c r="J986" s="51"/>
      <c r="K986" s="44">
        <f t="shared" si="305"/>
        <v>18.45</v>
      </c>
      <c r="L986" s="44">
        <f t="shared" si="305"/>
        <v>0</v>
      </c>
      <c r="M986" s="44">
        <f t="shared" si="305"/>
        <v>10.542857142857143</v>
      </c>
    </row>
    <row r="987" spans="1:13" ht="18" customHeight="1">
      <c r="A987" s="53" t="s">
        <v>254</v>
      </c>
      <c r="B987" s="48" t="s">
        <v>211</v>
      </c>
      <c r="C987" s="51">
        <v>1000</v>
      </c>
      <c r="D987" s="51"/>
      <c r="E987" s="51">
        <f t="shared" si="306"/>
        <v>1000</v>
      </c>
      <c r="F987" s="51">
        <v>680</v>
      </c>
      <c r="G987" s="51"/>
      <c r="H987" s="51">
        <f t="shared" si="307"/>
        <v>680</v>
      </c>
      <c r="I987" s="51"/>
      <c r="J987" s="51"/>
      <c r="K987" s="44">
        <f t="shared" si="305"/>
        <v>68</v>
      </c>
      <c r="L987" s="44"/>
      <c r="M987" s="44">
        <f t="shared" si="305"/>
        <v>68</v>
      </c>
    </row>
    <row r="988" spans="1:13" ht="18" customHeight="1">
      <c r="A988" s="63" t="s">
        <v>75</v>
      </c>
      <c r="B988" s="48" t="s">
        <v>76</v>
      </c>
      <c r="C988" s="51">
        <v>28200</v>
      </c>
      <c r="D988" s="51">
        <v>3232</v>
      </c>
      <c r="E988" s="51">
        <f t="shared" si="306"/>
        <v>31432</v>
      </c>
      <c r="F988" s="51">
        <v>11983</v>
      </c>
      <c r="G988" s="51">
        <v>1456</v>
      </c>
      <c r="H988" s="51">
        <f>F988+G988</f>
        <v>13439</v>
      </c>
      <c r="I988" s="51"/>
      <c r="J988" s="51"/>
      <c r="K988" s="44">
        <f t="shared" si="305"/>
        <v>42.49290780141844</v>
      </c>
      <c r="L988" s="44">
        <f t="shared" si="305"/>
        <v>45.04950495049505</v>
      </c>
      <c r="M988" s="44">
        <f t="shared" si="305"/>
        <v>42.75579027742428</v>
      </c>
    </row>
    <row r="989" spans="1:13" ht="18" customHeight="1">
      <c r="A989" s="63" t="s">
        <v>41</v>
      </c>
      <c r="B989" s="48" t="s">
        <v>42</v>
      </c>
      <c r="C989" s="51">
        <v>39300</v>
      </c>
      <c r="D989" s="51">
        <v>5000</v>
      </c>
      <c r="E989" s="51">
        <f t="shared" si="306"/>
        <v>44300</v>
      </c>
      <c r="F989" s="51">
        <v>29475</v>
      </c>
      <c r="G989" s="51">
        <v>3750</v>
      </c>
      <c r="H989" s="51">
        <f t="shared" si="307"/>
        <v>33225</v>
      </c>
      <c r="I989" s="51"/>
      <c r="J989" s="51"/>
      <c r="K989" s="44">
        <f t="shared" si="305"/>
        <v>75</v>
      </c>
      <c r="L989" s="44">
        <f t="shared" si="305"/>
        <v>75</v>
      </c>
      <c r="M989" s="44">
        <f t="shared" si="305"/>
        <v>75</v>
      </c>
    </row>
    <row r="990" spans="1:13" ht="18" customHeight="1">
      <c r="A990" s="63" t="s">
        <v>334</v>
      </c>
      <c r="B990" s="48" t="s">
        <v>266</v>
      </c>
      <c r="C990" s="51">
        <v>3000</v>
      </c>
      <c r="D990" s="51"/>
      <c r="E990" s="51">
        <f t="shared" si="306"/>
        <v>3000</v>
      </c>
      <c r="F990" s="51">
        <v>870</v>
      </c>
      <c r="G990" s="51"/>
      <c r="H990" s="51">
        <f t="shared" si="307"/>
        <v>870</v>
      </c>
      <c r="I990" s="51"/>
      <c r="J990" s="51"/>
      <c r="K990" s="44">
        <f t="shared" si="305"/>
        <v>28.999999999999996</v>
      </c>
      <c r="L990" s="44"/>
      <c r="M990" s="44">
        <f t="shared" si="305"/>
        <v>28.999999999999996</v>
      </c>
    </row>
    <row r="991" spans="1:13" ht="15.75" customHeight="1">
      <c r="A991" s="63"/>
      <c r="B991" s="48"/>
      <c r="C991" s="51"/>
      <c r="D991" s="51"/>
      <c r="E991" s="51"/>
      <c r="F991" s="51"/>
      <c r="G991" s="51"/>
      <c r="H991" s="51"/>
      <c r="I991" s="51"/>
      <c r="J991" s="51"/>
      <c r="K991" s="44"/>
      <c r="L991" s="44"/>
      <c r="M991" s="44"/>
    </row>
    <row r="992" spans="1:13" s="52" customFormat="1" ht="18" customHeight="1">
      <c r="A992" s="65" t="s">
        <v>161</v>
      </c>
      <c r="B992" s="72">
        <v>85295</v>
      </c>
      <c r="C992" s="42">
        <f>C993</f>
        <v>1542000</v>
      </c>
      <c r="D992" s="42">
        <f>D993</f>
        <v>1513860</v>
      </c>
      <c r="E992" s="42">
        <f>C992+D992</f>
        <v>3055860</v>
      </c>
      <c r="F992" s="42">
        <f>F993</f>
        <v>517884</v>
      </c>
      <c r="G992" s="42">
        <f>G993</f>
        <v>1120171.1</v>
      </c>
      <c r="H992" s="42">
        <f aca="true" t="shared" si="308" ref="H992:H998">SUM(F992:G992)</f>
        <v>1638055.1</v>
      </c>
      <c r="I992" s="42">
        <f>I993</f>
        <v>21749.9</v>
      </c>
      <c r="J992" s="42">
        <f>J993</f>
        <v>0</v>
      </c>
      <c r="K992" s="42">
        <f aca="true" t="shared" si="309" ref="K992:M998">F992/C992*100</f>
        <v>33.5852140077821</v>
      </c>
      <c r="L992" s="42">
        <f t="shared" si="309"/>
        <v>73.99436539706447</v>
      </c>
      <c r="M992" s="42">
        <f t="shared" si="309"/>
        <v>53.603735118755445</v>
      </c>
    </row>
    <row r="993" spans="1:13" s="52" customFormat="1" ht="18" customHeight="1">
      <c r="A993" s="20" t="s">
        <v>378</v>
      </c>
      <c r="B993" s="72"/>
      <c r="C993" s="42">
        <f>C994+C996</f>
        <v>1542000</v>
      </c>
      <c r="D993" s="42">
        <f>D994+D996</f>
        <v>1513860</v>
      </c>
      <c r="E993" s="42">
        <f>C993+D993</f>
        <v>3055860</v>
      </c>
      <c r="F993" s="42">
        <f>F994+F996</f>
        <v>517884</v>
      </c>
      <c r="G993" s="42">
        <f>G994+G996</f>
        <v>1120171.1</v>
      </c>
      <c r="H993" s="42">
        <f t="shared" si="308"/>
        <v>1638055.1</v>
      </c>
      <c r="I993" s="42">
        <f>I994+I996</f>
        <v>21749.9</v>
      </c>
      <c r="J993" s="42">
        <f>J994+J996</f>
        <v>0</v>
      </c>
      <c r="K993" s="42">
        <f t="shared" si="309"/>
        <v>33.5852140077821</v>
      </c>
      <c r="L993" s="42">
        <f t="shared" si="309"/>
        <v>73.99436539706447</v>
      </c>
      <c r="M993" s="42">
        <f t="shared" si="309"/>
        <v>53.603735118755445</v>
      </c>
    </row>
    <row r="994" spans="1:13" s="52" customFormat="1" ht="18" customHeight="1">
      <c r="A994" s="21" t="s">
        <v>379</v>
      </c>
      <c r="B994" s="109"/>
      <c r="C994" s="44">
        <f>C995</f>
        <v>2000</v>
      </c>
      <c r="D994" s="44">
        <f>D995</f>
        <v>0</v>
      </c>
      <c r="E994" s="44">
        <f>C994+D994</f>
        <v>2000</v>
      </c>
      <c r="F994" s="44">
        <f>F995</f>
        <v>0</v>
      </c>
      <c r="G994" s="44">
        <f>G995</f>
        <v>0</v>
      </c>
      <c r="H994" s="44">
        <f t="shared" si="308"/>
        <v>0</v>
      </c>
      <c r="I994" s="44">
        <f>I995</f>
        <v>0</v>
      </c>
      <c r="J994" s="44">
        <f>J995</f>
        <v>0</v>
      </c>
      <c r="K994" s="44">
        <f t="shared" si="309"/>
        <v>0</v>
      </c>
      <c r="L994" s="44"/>
      <c r="M994" s="44">
        <f t="shared" si="309"/>
        <v>0</v>
      </c>
    </row>
    <row r="995" spans="1:13" s="52" customFormat="1" ht="18" customHeight="1">
      <c r="A995" s="25" t="s">
        <v>381</v>
      </c>
      <c r="B995" s="109"/>
      <c r="C995" s="44">
        <f>C998</f>
        <v>2000</v>
      </c>
      <c r="D995" s="44">
        <f>D998</f>
        <v>0</v>
      </c>
      <c r="E995" s="44">
        <f>C995+D995</f>
        <v>2000</v>
      </c>
      <c r="F995" s="44">
        <f>F998</f>
        <v>0</v>
      </c>
      <c r="G995" s="44">
        <f>G998</f>
        <v>0</v>
      </c>
      <c r="H995" s="44">
        <f t="shared" si="308"/>
        <v>0</v>
      </c>
      <c r="I995" s="44">
        <f>I998</f>
        <v>0</v>
      </c>
      <c r="J995" s="44">
        <f>J998</f>
        <v>0</v>
      </c>
      <c r="K995" s="44">
        <f t="shared" si="309"/>
        <v>0</v>
      </c>
      <c r="L995" s="44"/>
      <c r="M995" s="44">
        <f t="shared" si="309"/>
        <v>0</v>
      </c>
    </row>
    <row r="996" spans="1:13" s="31" customFormat="1" ht="18" customHeight="1">
      <c r="A996" s="25" t="s">
        <v>383</v>
      </c>
      <c r="B996" s="29"/>
      <c r="C996" s="30">
        <f>C997</f>
        <v>1540000</v>
      </c>
      <c r="D996" s="30">
        <f>D997</f>
        <v>1513860</v>
      </c>
      <c r="E996" s="30">
        <f>SUM(C996:D996)</f>
        <v>3053860</v>
      </c>
      <c r="F996" s="30">
        <f>F997</f>
        <v>517884</v>
      </c>
      <c r="G996" s="30">
        <f>G997</f>
        <v>1120171.1</v>
      </c>
      <c r="H996" s="30">
        <f t="shared" si="308"/>
        <v>1638055.1</v>
      </c>
      <c r="I996" s="30">
        <f>I997</f>
        <v>21749.9</v>
      </c>
      <c r="J996" s="30">
        <f>J997</f>
        <v>0</v>
      </c>
      <c r="K996" s="30">
        <f t="shared" si="309"/>
        <v>33.62883116883117</v>
      </c>
      <c r="L996" s="39">
        <f t="shared" si="309"/>
        <v>73.99436539706447</v>
      </c>
      <c r="M996" s="30">
        <f t="shared" si="309"/>
        <v>53.63884068031933</v>
      </c>
    </row>
    <row r="997" spans="1:13" ht="18" customHeight="1">
      <c r="A997" s="53" t="s">
        <v>147</v>
      </c>
      <c r="B997" s="48" t="s">
        <v>148</v>
      </c>
      <c r="C997" s="51">
        <v>1540000</v>
      </c>
      <c r="D997" s="51">
        <v>1513860</v>
      </c>
      <c r="E997" s="44">
        <f>SUM(C997:D997)</f>
        <v>3053860</v>
      </c>
      <c r="F997" s="51">
        <v>517884</v>
      </c>
      <c r="G997" s="51">
        <v>1120171.1</v>
      </c>
      <c r="H997" s="51">
        <f t="shared" si="308"/>
        <v>1638055.1</v>
      </c>
      <c r="I997" s="51">
        <v>21749.9</v>
      </c>
      <c r="J997" s="30"/>
      <c r="K997" s="39">
        <f t="shared" si="309"/>
        <v>33.62883116883117</v>
      </c>
      <c r="L997" s="39">
        <f t="shared" si="309"/>
        <v>73.99436539706447</v>
      </c>
      <c r="M997" s="51">
        <f t="shared" si="309"/>
        <v>53.63884068031933</v>
      </c>
    </row>
    <row r="998" spans="1:13" ht="18" customHeight="1">
      <c r="A998" s="53" t="s">
        <v>445</v>
      </c>
      <c r="B998" s="48" t="s">
        <v>38</v>
      </c>
      <c r="C998" s="51">
        <v>2000</v>
      </c>
      <c r="D998" s="51"/>
      <c r="E998" s="44">
        <f>SUM(C998:D998)</f>
        <v>2000</v>
      </c>
      <c r="F998" s="51"/>
      <c r="G998" s="51"/>
      <c r="H998" s="51">
        <f t="shared" si="308"/>
        <v>0</v>
      </c>
      <c r="I998" s="51"/>
      <c r="J998" s="30"/>
      <c r="K998" s="39">
        <f t="shared" si="309"/>
        <v>0</v>
      </c>
      <c r="L998" s="39"/>
      <c r="M998" s="51">
        <f t="shared" si="309"/>
        <v>0</v>
      </c>
    </row>
    <row r="999" spans="1:13" ht="15.75" customHeight="1">
      <c r="A999" s="5"/>
      <c r="B999" s="48"/>
      <c r="C999" s="51"/>
      <c r="D999" s="51"/>
      <c r="E999" s="51"/>
      <c r="F999" s="51"/>
      <c r="G999" s="51"/>
      <c r="H999" s="51"/>
      <c r="I999" s="51"/>
      <c r="J999" s="51"/>
      <c r="K999" s="57"/>
      <c r="L999" s="39"/>
      <c r="M999" s="51"/>
    </row>
    <row r="1000" spans="1:13" ht="18" customHeight="1">
      <c r="A1000" s="65" t="s">
        <v>163</v>
      </c>
      <c r="B1000" s="14" t="s">
        <v>164</v>
      </c>
      <c r="C1000" s="42">
        <f>C1001</f>
        <v>1149100</v>
      </c>
      <c r="D1000" s="42">
        <f>D1001</f>
        <v>0</v>
      </c>
      <c r="E1000" s="42">
        <f>SUM(C1000:D1000)</f>
        <v>1149100</v>
      </c>
      <c r="F1000" s="42">
        <f>F1001</f>
        <v>551113.46</v>
      </c>
      <c r="G1000" s="42">
        <f>G1001</f>
        <v>0</v>
      </c>
      <c r="H1000" s="42">
        <f>SUM(F1000:G1000)</f>
        <v>551113.46</v>
      </c>
      <c r="I1000" s="42">
        <f>I1001</f>
        <v>19364.59</v>
      </c>
      <c r="J1000" s="42">
        <f>J1001</f>
        <v>0</v>
      </c>
      <c r="K1000" s="42">
        <f>F1000/C1000*100</f>
        <v>47.960443825602646</v>
      </c>
      <c r="L1000" s="49">
        <v>0</v>
      </c>
      <c r="M1000" s="42">
        <f>H1000/E1000*100</f>
        <v>47.960443825602646</v>
      </c>
    </row>
    <row r="1001" spans="1:13" ht="18" customHeight="1">
      <c r="A1001" s="20" t="s">
        <v>378</v>
      </c>
      <c r="B1001" s="14"/>
      <c r="C1001" s="42">
        <f>C1002+C1005+C1006</f>
        <v>1149100</v>
      </c>
      <c r="D1001" s="42">
        <f>D1002+D1005+D1006</f>
        <v>0</v>
      </c>
      <c r="E1001" s="42">
        <f aca="true" t="shared" si="310" ref="E1001:E1006">SUM(C1001:D1001)</f>
        <v>1149100</v>
      </c>
      <c r="F1001" s="42">
        <f>F1002+F1005+F1006</f>
        <v>551113.46</v>
      </c>
      <c r="G1001" s="42">
        <f>G1002+G1005+G1006</f>
        <v>0</v>
      </c>
      <c r="H1001" s="42">
        <f aca="true" t="shared" si="311" ref="H1001:H1006">SUM(F1001:G1001)</f>
        <v>551113.46</v>
      </c>
      <c r="I1001" s="42">
        <f>I1002+I1005+I1006</f>
        <v>19364.59</v>
      </c>
      <c r="J1001" s="42">
        <f>J1002+J1005+J1006</f>
        <v>0</v>
      </c>
      <c r="K1001" s="42">
        <f aca="true" t="shared" si="312" ref="K1001:K1006">F1001/C1001*100</f>
        <v>47.960443825602646</v>
      </c>
      <c r="L1001" s="55">
        <v>0</v>
      </c>
      <c r="M1001" s="42">
        <f aca="true" t="shared" si="313" ref="M1001:M1006">H1001/E1001*100</f>
        <v>47.960443825602646</v>
      </c>
    </row>
    <row r="1002" spans="1:13" ht="18" customHeight="1">
      <c r="A1002" s="21" t="s">
        <v>379</v>
      </c>
      <c r="B1002" s="60"/>
      <c r="C1002" s="44">
        <f>C1003+C1004</f>
        <v>993440</v>
      </c>
      <c r="D1002" s="44">
        <f>D1003+D1004</f>
        <v>0</v>
      </c>
      <c r="E1002" s="44">
        <f t="shared" si="310"/>
        <v>993440</v>
      </c>
      <c r="F1002" s="44">
        <f>F1003+F1004</f>
        <v>466222.48</v>
      </c>
      <c r="G1002" s="44">
        <f>G1003+G1004</f>
        <v>0</v>
      </c>
      <c r="H1002" s="44">
        <f t="shared" si="311"/>
        <v>466222.48</v>
      </c>
      <c r="I1002" s="44">
        <f>I1003+I1004</f>
        <v>19364.59</v>
      </c>
      <c r="J1002" s="44">
        <f>J1003+J1004</f>
        <v>0</v>
      </c>
      <c r="K1002" s="44">
        <f t="shared" si="312"/>
        <v>46.93010951844097</v>
      </c>
      <c r="L1002" s="44">
        <v>0</v>
      </c>
      <c r="M1002" s="44">
        <f t="shared" si="313"/>
        <v>46.93010951844097</v>
      </c>
    </row>
    <row r="1003" spans="1:13" ht="18" customHeight="1">
      <c r="A1003" s="25" t="s">
        <v>380</v>
      </c>
      <c r="B1003" s="60"/>
      <c r="C1003" s="44">
        <f>C1011</f>
        <v>758643</v>
      </c>
      <c r="D1003" s="44">
        <f>D1011</f>
        <v>0</v>
      </c>
      <c r="E1003" s="44">
        <f t="shared" si="310"/>
        <v>758643</v>
      </c>
      <c r="F1003" s="44">
        <f>F1011</f>
        <v>363609.79</v>
      </c>
      <c r="G1003" s="44">
        <f>G1011</f>
        <v>0</v>
      </c>
      <c r="H1003" s="44">
        <f t="shared" si="311"/>
        <v>363609.79</v>
      </c>
      <c r="I1003" s="44">
        <f>I1011</f>
        <v>17709.97</v>
      </c>
      <c r="J1003" s="44">
        <f>J1011</f>
        <v>0</v>
      </c>
      <c r="K1003" s="44">
        <f t="shared" si="312"/>
        <v>47.92897186160025</v>
      </c>
      <c r="L1003" s="44">
        <v>0</v>
      </c>
      <c r="M1003" s="44">
        <f t="shared" si="313"/>
        <v>47.92897186160025</v>
      </c>
    </row>
    <row r="1004" spans="1:13" ht="18" customHeight="1">
      <c r="A1004" s="25" t="s">
        <v>381</v>
      </c>
      <c r="B1004" s="60"/>
      <c r="C1004" s="44">
        <f>C1012+C1039</f>
        <v>234797</v>
      </c>
      <c r="D1004" s="44">
        <f>D1012+D1039</f>
        <v>0</v>
      </c>
      <c r="E1004" s="44">
        <f t="shared" si="310"/>
        <v>234797</v>
      </c>
      <c r="F1004" s="44">
        <f>F1012+F1039</f>
        <v>102612.68999999999</v>
      </c>
      <c r="G1004" s="44">
        <f>G1012+G1039</f>
        <v>0</v>
      </c>
      <c r="H1004" s="44">
        <f t="shared" si="311"/>
        <v>102612.68999999999</v>
      </c>
      <c r="I1004" s="44">
        <f>I1012+I1039</f>
        <v>1654.6200000000001</v>
      </c>
      <c r="J1004" s="44">
        <f>J1012+J1039</f>
        <v>0</v>
      </c>
      <c r="K1004" s="44">
        <f t="shared" si="312"/>
        <v>43.70272618474682</v>
      </c>
      <c r="L1004" s="44">
        <v>0</v>
      </c>
      <c r="M1004" s="44">
        <f t="shared" si="313"/>
        <v>43.70272618474682</v>
      </c>
    </row>
    <row r="1005" spans="1:13" ht="18" customHeight="1">
      <c r="A1005" s="21" t="s">
        <v>396</v>
      </c>
      <c r="B1005" s="60"/>
      <c r="C1005" s="44">
        <f>C1040</f>
        <v>153760</v>
      </c>
      <c r="D1005" s="44">
        <f>D1040</f>
        <v>0</v>
      </c>
      <c r="E1005" s="44">
        <f t="shared" si="310"/>
        <v>153760</v>
      </c>
      <c r="F1005" s="44">
        <f>F1040</f>
        <v>84660</v>
      </c>
      <c r="G1005" s="44">
        <f>G1040</f>
        <v>0</v>
      </c>
      <c r="H1005" s="44">
        <f t="shared" si="311"/>
        <v>84660</v>
      </c>
      <c r="I1005" s="44">
        <f>I1040</f>
        <v>0</v>
      </c>
      <c r="J1005" s="44">
        <f>J1040</f>
        <v>0</v>
      </c>
      <c r="K1005" s="44">
        <f t="shared" si="312"/>
        <v>55.05983350676379</v>
      </c>
      <c r="L1005" s="44">
        <v>0</v>
      </c>
      <c r="M1005" s="44">
        <f t="shared" si="313"/>
        <v>55.05983350676379</v>
      </c>
    </row>
    <row r="1006" spans="1:13" ht="18" customHeight="1">
      <c r="A1006" s="25" t="s">
        <v>383</v>
      </c>
      <c r="B1006" s="60"/>
      <c r="C1006" s="44">
        <f>C1013</f>
        <v>1900</v>
      </c>
      <c r="D1006" s="44">
        <f>D1013</f>
        <v>0</v>
      </c>
      <c r="E1006" s="44">
        <f t="shared" si="310"/>
        <v>1900</v>
      </c>
      <c r="F1006" s="44">
        <f>F1013</f>
        <v>230.98</v>
      </c>
      <c r="G1006" s="44">
        <f>G1013</f>
        <v>0</v>
      </c>
      <c r="H1006" s="44">
        <f t="shared" si="311"/>
        <v>230.98</v>
      </c>
      <c r="I1006" s="44">
        <f>I1013</f>
        <v>0</v>
      </c>
      <c r="J1006" s="44">
        <f>J1013</f>
        <v>0</v>
      </c>
      <c r="K1006" s="44">
        <f t="shared" si="312"/>
        <v>12.156842105263157</v>
      </c>
      <c r="L1006" s="44">
        <v>0</v>
      </c>
      <c r="M1006" s="44">
        <f t="shared" si="313"/>
        <v>12.156842105263157</v>
      </c>
    </row>
    <row r="1007" spans="1:13" ht="14.25" customHeight="1">
      <c r="A1007" s="57"/>
      <c r="B1007" s="48"/>
      <c r="C1007" s="51"/>
      <c r="D1007" s="51"/>
      <c r="E1007" s="51"/>
      <c r="F1007" s="51"/>
      <c r="G1007" s="51"/>
      <c r="H1007" s="51"/>
      <c r="I1007" s="51"/>
      <c r="J1007" s="51"/>
      <c r="K1007" s="57"/>
      <c r="L1007" s="57"/>
      <c r="M1007" s="51"/>
    </row>
    <row r="1008" spans="1:13" s="52" customFormat="1" ht="18" customHeight="1">
      <c r="A1008" s="41" t="s">
        <v>165</v>
      </c>
      <c r="B1008" s="62">
        <v>85305</v>
      </c>
      <c r="C1008" s="42">
        <f>C1009</f>
        <v>990700</v>
      </c>
      <c r="D1008" s="42">
        <f>D1009</f>
        <v>0</v>
      </c>
      <c r="E1008" s="42">
        <f aca="true" t="shared" si="314" ref="E1008:E1013">SUM(C1008:D1008)</f>
        <v>990700</v>
      </c>
      <c r="F1008" s="42">
        <f>F1009</f>
        <v>464054.02999999997</v>
      </c>
      <c r="G1008" s="42">
        <f>G1009</f>
        <v>0</v>
      </c>
      <c r="H1008" s="42">
        <f aca="true" t="shared" si="315" ref="H1008:H1013">SUM(F1008:G1008)</f>
        <v>464054.02999999997</v>
      </c>
      <c r="I1008" s="42">
        <f>I1009</f>
        <v>19364.59</v>
      </c>
      <c r="J1008" s="42">
        <f>J1009</f>
        <v>0</v>
      </c>
      <c r="K1008" s="42">
        <f aca="true" t="shared" si="316" ref="K1008:K1034">F1008/C1008*100</f>
        <v>46.84102452811143</v>
      </c>
      <c r="L1008" s="42">
        <v>0</v>
      </c>
      <c r="M1008" s="42">
        <f aca="true" t="shared" si="317" ref="M1008:M1034">H1008/E1008*100</f>
        <v>46.84102452811143</v>
      </c>
    </row>
    <row r="1009" spans="1:13" s="52" customFormat="1" ht="18" customHeight="1">
      <c r="A1009" s="20" t="s">
        <v>378</v>
      </c>
      <c r="B1009" s="62"/>
      <c r="C1009" s="42">
        <f>C1010+C1013</f>
        <v>990700</v>
      </c>
      <c r="D1009" s="42">
        <f>D1010+D1013</f>
        <v>0</v>
      </c>
      <c r="E1009" s="42">
        <f t="shared" si="314"/>
        <v>990700</v>
      </c>
      <c r="F1009" s="42">
        <f>F1010+F1013</f>
        <v>464054.02999999997</v>
      </c>
      <c r="G1009" s="42">
        <f>G1010+G1013</f>
        <v>0</v>
      </c>
      <c r="H1009" s="42">
        <f t="shared" si="315"/>
        <v>464054.02999999997</v>
      </c>
      <c r="I1009" s="42">
        <f>I1010+I1013</f>
        <v>19364.59</v>
      </c>
      <c r="J1009" s="42">
        <f>J1010+J1013</f>
        <v>0</v>
      </c>
      <c r="K1009" s="42">
        <f t="shared" si="316"/>
        <v>46.84102452811143</v>
      </c>
      <c r="L1009" s="42"/>
      <c r="M1009" s="42">
        <f t="shared" si="317"/>
        <v>46.84102452811143</v>
      </c>
    </row>
    <row r="1010" spans="1:13" s="52" customFormat="1" ht="18" customHeight="1">
      <c r="A1010" s="21" t="s">
        <v>379</v>
      </c>
      <c r="B1010" s="69"/>
      <c r="C1010" s="44">
        <f>C1011+C1012</f>
        <v>988800</v>
      </c>
      <c r="D1010" s="44">
        <f>D1011+D1012</f>
        <v>0</v>
      </c>
      <c r="E1010" s="44">
        <f t="shared" si="314"/>
        <v>988800</v>
      </c>
      <c r="F1010" s="44">
        <f>F1011+F1012</f>
        <v>463823.05</v>
      </c>
      <c r="G1010" s="44">
        <f>G1011+G1012</f>
        <v>0</v>
      </c>
      <c r="H1010" s="44">
        <f t="shared" si="315"/>
        <v>463823.05</v>
      </c>
      <c r="I1010" s="44">
        <f>I1011+I1012</f>
        <v>19364.59</v>
      </c>
      <c r="J1010" s="44">
        <f>J1011+J1012</f>
        <v>0</v>
      </c>
      <c r="K1010" s="44">
        <f t="shared" si="316"/>
        <v>46.90767091423948</v>
      </c>
      <c r="L1010" s="44"/>
      <c r="M1010" s="44">
        <f t="shared" si="317"/>
        <v>46.90767091423948</v>
      </c>
    </row>
    <row r="1011" spans="1:13" s="52" customFormat="1" ht="18" customHeight="1">
      <c r="A1011" s="25" t="s">
        <v>380</v>
      </c>
      <c r="B1011" s="69"/>
      <c r="C1011" s="44">
        <f>SUM(C1015:C1019)</f>
        <v>758643</v>
      </c>
      <c r="D1011" s="44">
        <f>SUM(D1015:D1019)</f>
        <v>0</v>
      </c>
      <c r="E1011" s="44">
        <f t="shared" si="314"/>
        <v>758643</v>
      </c>
      <c r="F1011" s="44">
        <f>SUM(F1015:F1019)</f>
        <v>363609.79</v>
      </c>
      <c r="G1011" s="44">
        <f>SUM(G1015:G1019)</f>
        <v>0</v>
      </c>
      <c r="H1011" s="44">
        <f t="shared" si="315"/>
        <v>363609.79</v>
      </c>
      <c r="I1011" s="44">
        <f>SUM(I1015:I1019)</f>
        <v>17709.97</v>
      </c>
      <c r="J1011" s="44">
        <f>SUM(J1015:J1019)</f>
        <v>0</v>
      </c>
      <c r="K1011" s="44">
        <f t="shared" si="316"/>
        <v>47.92897186160025</v>
      </c>
      <c r="L1011" s="44"/>
      <c r="M1011" s="44">
        <f t="shared" si="317"/>
        <v>47.92897186160025</v>
      </c>
    </row>
    <row r="1012" spans="1:13" s="52" customFormat="1" ht="18" customHeight="1">
      <c r="A1012" s="25" t="s">
        <v>381</v>
      </c>
      <c r="B1012" s="69"/>
      <c r="C1012" s="44">
        <f>SUM(C1020:C1034)</f>
        <v>230157</v>
      </c>
      <c r="D1012" s="44">
        <f>SUM(D1020:D1034)</f>
        <v>0</v>
      </c>
      <c r="E1012" s="44">
        <f t="shared" si="314"/>
        <v>230157</v>
      </c>
      <c r="F1012" s="44">
        <f>SUM(F1020:F1034)</f>
        <v>100213.26</v>
      </c>
      <c r="G1012" s="44">
        <f>SUM(G1020:G1034)</f>
        <v>0</v>
      </c>
      <c r="H1012" s="44">
        <f t="shared" si="315"/>
        <v>100213.26</v>
      </c>
      <c r="I1012" s="44">
        <f>SUM(I1020:I1034)</f>
        <v>1654.6200000000001</v>
      </c>
      <c r="J1012" s="44">
        <f>SUM(J1020:J1034)</f>
        <v>0</v>
      </c>
      <c r="K1012" s="44">
        <f t="shared" si="316"/>
        <v>43.54126096534105</v>
      </c>
      <c r="L1012" s="44"/>
      <c r="M1012" s="44">
        <f t="shared" si="317"/>
        <v>43.54126096534105</v>
      </c>
    </row>
    <row r="1013" spans="1:13" s="52" customFormat="1" ht="18" customHeight="1">
      <c r="A1013" s="25" t="s">
        <v>383</v>
      </c>
      <c r="B1013" s="69"/>
      <c r="C1013" s="44">
        <f>C1014</f>
        <v>1900</v>
      </c>
      <c r="D1013" s="44">
        <f>D1014</f>
        <v>0</v>
      </c>
      <c r="E1013" s="44">
        <f t="shared" si="314"/>
        <v>1900</v>
      </c>
      <c r="F1013" s="44">
        <f>F1014</f>
        <v>230.98</v>
      </c>
      <c r="G1013" s="44">
        <f>G1014</f>
        <v>0</v>
      </c>
      <c r="H1013" s="44">
        <f t="shared" si="315"/>
        <v>230.98</v>
      </c>
      <c r="I1013" s="44">
        <f>I1014</f>
        <v>0</v>
      </c>
      <c r="J1013" s="44">
        <f>J1014</f>
        <v>0</v>
      </c>
      <c r="K1013" s="44">
        <f t="shared" si="316"/>
        <v>12.156842105263157</v>
      </c>
      <c r="L1013" s="44"/>
      <c r="M1013" s="44">
        <f t="shared" si="317"/>
        <v>12.156842105263157</v>
      </c>
    </row>
    <row r="1014" spans="1:13" s="31" customFormat="1" ht="18" customHeight="1">
      <c r="A1014" s="36" t="s">
        <v>322</v>
      </c>
      <c r="B1014" s="48" t="s">
        <v>46</v>
      </c>
      <c r="C1014" s="30">
        <v>1900</v>
      </c>
      <c r="D1014" s="30"/>
      <c r="E1014" s="51">
        <f aca="true" t="shared" si="318" ref="E1014:E1034">C1014+D1014</f>
        <v>1900</v>
      </c>
      <c r="F1014" s="30">
        <v>230.98</v>
      </c>
      <c r="G1014" s="30"/>
      <c r="H1014" s="51">
        <f aca="true" t="shared" si="319" ref="H1014:H1034">F1014+G1014</f>
        <v>230.98</v>
      </c>
      <c r="I1014" s="30"/>
      <c r="J1014" s="30"/>
      <c r="K1014" s="44">
        <f t="shared" si="316"/>
        <v>12.156842105263157</v>
      </c>
      <c r="L1014" s="44"/>
      <c r="M1014" s="44">
        <f t="shared" si="317"/>
        <v>12.156842105263157</v>
      </c>
    </row>
    <row r="1015" spans="1:13" ht="18" customHeight="1">
      <c r="A1015" s="63" t="s">
        <v>33</v>
      </c>
      <c r="B1015" s="48" t="s">
        <v>34</v>
      </c>
      <c r="C1015" s="51">
        <v>594400</v>
      </c>
      <c r="D1015" s="51"/>
      <c r="E1015" s="51">
        <f t="shared" si="318"/>
        <v>594400</v>
      </c>
      <c r="F1015" s="51">
        <v>264417.46</v>
      </c>
      <c r="G1015" s="51"/>
      <c r="H1015" s="51">
        <f t="shared" si="319"/>
        <v>264417.46</v>
      </c>
      <c r="I1015" s="51">
        <v>12220.42</v>
      </c>
      <c r="J1015" s="51"/>
      <c r="K1015" s="51">
        <f t="shared" si="316"/>
        <v>44.484767833109025</v>
      </c>
      <c r="L1015" s="51"/>
      <c r="M1015" s="51">
        <f t="shared" si="317"/>
        <v>44.484767833109025</v>
      </c>
    </row>
    <row r="1016" spans="1:13" ht="18" customHeight="1">
      <c r="A1016" s="63" t="s">
        <v>35</v>
      </c>
      <c r="B1016" s="48" t="s">
        <v>36</v>
      </c>
      <c r="C1016" s="51">
        <v>48243</v>
      </c>
      <c r="D1016" s="51"/>
      <c r="E1016" s="51">
        <f t="shared" si="318"/>
        <v>48243</v>
      </c>
      <c r="F1016" s="51">
        <v>48242.44</v>
      </c>
      <c r="G1016" s="51"/>
      <c r="H1016" s="51">
        <f t="shared" si="319"/>
        <v>48242.44</v>
      </c>
      <c r="I1016" s="51"/>
      <c r="J1016" s="51"/>
      <c r="K1016" s="51">
        <f t="shared" si="316"/>
        <v>99.99883920983356</v>
      </c>
      <c r="L1016" s="51"/>
      <c r="M1016" s="51">
        <f t="shared" si="317"/>
        <v>99.99883920983356</v>
      </c>
    </row>
    <row r="1017" spans="1:13" ht="18" customHeight="1">
      <c r="A1017" s="53" t="s">
        <v>22</v>
      </c>
      <c r="B1017" s="48" t="s">
        <v>23</v>
      </c>
      <c r="C1017" s="51">
        <v>100000</v>
      </c>
      <c r="D1017" s="51"/>
      <c r="E1017" s="51">
        <f t="shared" si="318"/>
        <v>100000</v>
      </c>
      <c r="F1017" s="51">
        <v>45167.73</v>
      </c>
      <c r="G1017" s="51"/>
      <c r="H1017" s="51">
        <f t="shared" si="319"/>
        <v>45167.73</v>
      </c>
      <c r="I1017" s="51">
        <v>4610.06</v>
      </c>
      <c r="J1017" s="51"/>
      <c r="K1017" s="51">
        <f t="shared" si="316"/>
        <v>45.167730000000006</v>
      </c>
      <c r="L1017" s="51"/>
      <c r="M1017" s="51">
        <f t="shared" si="317"/>
        <v>45.167730000000006</v>
      </c>
    </row>
    <row r="1018" spans="1:13" ht="18" customHeight="1">
      <c r="A1018" s="63" t="s">
        <v>24</v>
      </c>
      <c r="B1018" s="48" t="s">
        <v>25</v>
      </c>
      <c r="C1018" s="51">
        <v>14000</v>
      </c>
      <c r="D1018" s="51"/>
      <c r="E1018" s="51">
        <f t="shared" si="318"/>
        <v>14000</v>
      </c>
      <c r="F1018" s="51">
        <v>5482.16</v>
      </c>
      <c r="G1018" s="51"/>
      <c r="H1018" s="51">
        <f t="shared" si="319"/>
        <v>5482.16</v>
      </c>
      <c r="I1018" s="51">
        <v>879.49</v>
      </c>
      <c r="J1018" s="51"/>
      <c r="K1018" s="51">
        <f t="shared" si="316"/>
        <v>39.15828571428571</v>
      </c>
      <c r="L1018" s="51"/>
      <c r="M1018" s="51">
        <f t="shared" si="317"/>
        <v>39.15828571428571</v>
      </c>
    </row>
    <row r="1019" spans="1:13" ht="18" customHeight="1">
      <c r="A1019" s="53" t="s">
        <v>26</v>
      </c>
      <c r="B1019" s="48" t="s">
        <v>27</v>
      </c>
      <c r="C1019" s="51">
        <v>2000</v>
      </c>
      <c r="D1019" s="51"/>
      <c r="E1019" s="51">
        <f t="shared" si="318"/>
        <v>2000</v>
      </c>
      <c r="F1019" s="51">
        <v>300</v>
      </c>
      <c r="G1019" s="51"/>
      <c r="H1019" s="51">
        <f t="shared" si="319"/>
        <v>300</v>
      </c>
      <c r="I1019" s="51"/>
      <c r="J1019" s="51"/>
      <c r="K1019" s="51">
        <f t="shared" si="316"/>
        <v>15</v>
      </c>
      <c r="L1019" s="51"/>
      <c r="M1019" s="51">
        <f t="shared" si="317"/>
        <v>15</v>
      </c>
    </row>
    <row r="1020" spans="1:13" ht="18" customHeight="1">
      <c r="A1020" s="53" t="s">
        <v>37</v>
      </c>
      <c r="B1020" s="48" t="s">
        <v>38</v>
      </c>
      <c r="C1020" s="51">
        <v>17500</v>
      </c>
      <c r="D1020" s="51"/>
      <c r="E1020" s="51">
        <f t="shared" si="318"/>
        <v>17500</v>
      </c>
      <c r="F1020" s="51">
        <v>9825.39</v>
      </c>
      <c r="G1020" s="51"/>
      <c r="H1020" s="51">
        <f t="shared" si="319"/>
        <v>9825.39</v>
      </c>
      <c r="I1020" s="51"/>
      <c r="J1020" s="51"/>
      <c r="K1020" s="51">
        <f t="shared" si="316"/>
        <v>56.14508571428571</v>
      </c>
      <c r="L1020" s="51"/>
      <c r="M1020" s="51">
        <f t="shared" si="317"/>
        <v>56.14508571428571</v>
      </c>
    </row>
    <row r="1021" spans="1:13" ht="18" customHeight="1">
      <c r="A1021" s="63" t="s">
        <v>122</v>
      </c>
      <c r="B1021" s="48" t="s">
        <v>123</v>
      </c>
      <c r="C1021" s="51">
        <v>53000</v>
      </c>
      <c r="D1021" s="51"/>
      <c r="E1021" s="51">
        <f t="shared" si="318"/>
        <v>53000</v>
      </c>
      <c r="F1021" s="51">
        <v>26776.46</v>
      </c>
      <c r="G1021" s="51"/>
      <c r="H1021" s="51">
        <f t="shared" si="319"/>
        <v>26776.46</v>
      </c>
      <c r="I1021" s="51">
        <v>22.68</v>
      </c>
      <c r="J1021" s="51"/>
      <c r="K1021" s="51">
        <f t="shared" si="316"/>
        <v>50.52162264150943</v>
      </c>
      <c r="L1021" s="51"/>
      <c r="M1021" s="51">
        <f t="shared" si="317"/>
        <v>50.52162264150943</v>
      </c>
    </row>
    <row r="1022" spans="1:13" ht="18" customHeight="1">
      <c r="A1022" s="63" t="s">
        <v>142</v>
      </c>
      <c r="B1022" s="48" t="s">
        <v>143</v>
      </c>
      <c r="C1022" s="51">
        <v>1000</v>
      </c>
      <c r="D1022" s="51"/>
      <c r="E1022" s="51">
        <f t="shared" si="318"/>
        <v>1000</v>
      </c>
      <c r="F1022" s="51">
        <v>414.72</v>
      </c>
      <c r="G1022" s="51"/>
      <c r="H1022" s="51">
        <f t="shared" si="319"/>
        <v>414.72</v>
      </c>
      <c r="I1022" s="51"/>
      <c r="J1022" s="51"/>
      <c r="K1022" s="51">
        <f t="shared" si="316"/>
        <v>41.472</v>
      </c>
      <c r="L1022" s="51"/>
      <c r="M1022" s="51">
        <f t="shared" si="317"/>
        <v>41.472</v>
      </c>
    </row>
    <row r="1023" spans="1:13" ht="18" customHeight="1">
      <c r="A1023" s="63" t="s">
        <v>283</v>
      </c>
      <c r="B1023" s="48" t="s">
        <v>119</v>
      </c>
      <c r="C1023" s="51">
        <v>2000</v>
      </c>
      <c r="D1023" s="51"/>
      <c r="E1023" s="51">
        <f t="shared" si="318"/>
        <v>2000</v>
      </c>
      <c r="F1023" s="51">
        <v>1390</v>
      </c>
      <c r="G1023" s="51"/>
      <c r="H1023" s="51">
        <f t="shared" si="319"/>
        <v>1390</v>
      </c>
      <c r="I1023" s="51"/>
      <c r="J1023" s="51"/>
      <c r="K1023" s="51">
        <f t="shared" si="316"/>
        <v>69.5</v>
      </c>
      <c r="L1023" s="51"/>
      <c r="M1023" s="51">
        <f t="shared" si="317"/>
        <v>69.5</v>
      </c>
    </row>
    <row r="1024" spans="1:13" ht="18" customHeight="1">
      <c r="A1024" s="63" t="s">
        <v>47</v>
      </c>
      <c r="B1024" s="48" t="s">
        <v>48</v>
      </c>
      <c r="C1024" s="51">
        <v>48000</v>
      </c>
      <c r="D1024" s="51"/>
      <c r="E1024" s="51">
        <f t="shared" si="318"/>
        <v>48000</v>
      </c>
      <c r="F1024" s="51">
        <v>26338.89</v>
      </c>
      <c r="G1024" s="51"/>
      <c r="H1024" s="51">
        <f t="shared" si="319"/>
        <v>26338.89</v>
      </c>
      <c r="I1024" s="51">
        <v>1631.94</v>
      </c>
      <c r="J1024" s="51"/>
      <c r="K1024" s="51">
        <f t="shared" si="316"/>
        <v>54.8726875</v>
      </c>
      <c r="L1024" s="51"/>
      <c r="M1024" s="51">
        <f t="shared" si="317"/>
        <v>54.8726875</v>
      </c>
    </row>
    <row r="1025" spans="1:13" ht="18" customHeight="1">
      <c r="A1025" s="53" t="s">
        <v>39</v>
      </c>
      <c r="B1025" s="48" t="s">
        <v>40</v>
      </c>
      <c r="C1025" s="51">
        <v>59000</v>
      </c>
      <c r="D1025" s="51"/>
      <c r="E1025" s="51">
        <f t="shared" si="318"/>
        <v>59000</v>
      </c>
      <c r="F1025" s="51">
        <v>2834.5</v>
      </c>
      <c r="G1025" s="51"/>
      <c r="H1025" s="51">
        <f t="shared" si="319"/>
        <v>2834.5</v>
      </c>
      <c r="I1025" s="51"/>
      <c r="J1025" s="51"/>
      <c r="K1025" s="51">
        <f t="shared" si="316"/>
        <v>4.804237288135593</v>
      </c>
      <c r="L1025" s="51"/>
      <c r="M1025" s="51">
        <f t="shared" si="317"/>
        <v>4.804237288135593</v>
      </c>
    </row>
    <row r="1026" spans="1:13" ht="18" customHeight="1">
      <c r="A1026" s="53" t="s">
        <v>254</v>
      </c>
      <c r="B1026" s="48" t="s">
        <v>211</v>
      </c>
      <c r="C1026" s="51">
        <v>1300</v>
      </c>
      <c r="D1026" s="51"/>
      <c r="E1026" s="51">
        <f t="shared" si="318"/>
        <v>1300</v>
      </c>
      <c r="F1026" s="51">
        <v>830</v>
      </c>
      <c r="G1026" s="51"/>
      <c r="H1026" s="51">
        <f t="shared" si="319"/>
        <v>830</v>
      </c>
      <c r="I1026" s="51"/>
      <c r="J1026" s="51"/>
      <c r="K1026" s="51">
        <f t="shared" si="316"/>
        <v>63.84615384615384</v>
      </c>
      <c r="L1026" s="51"/>
      <c r="M1026" s="51">
        <f t="shared" si="317"/>
        <v>63.84615384615384</v>
      </c>
    </row>
    <row r="1027" spans="1:13" ht="18" customHeight="1">
      <c r="A1027" s="63" t="s">
        <v>28</v>
      </c>
      <c r="B1027" s="48" t="s">
        <v>29</v>
      </c>
      <c r="C1027" s="51">
        <v>6000</v>
      </c>
      <c r="D1027" s="51"/>
      <c r="E1027" s="51">
        <f t="shared" si="318"/>
        <v>6000</v>
      </c>
      <c r="F1027" s="51">
        <v>3152.57</v>
      </c>
      <c r="G1027" s="51"/>
      <c r="H1027" s="51">
        <f t="shared" si="319"/>
        <v>3152.57</v>
      </c>
      <c r="I1027" s="51"/>
      <c r="J1027" s="51"/>
      <c r="K1027" s="51">
        <f t="shared" si="316"/>
        <v>52.54283333333334</v>
      </c>
      <c r="L1027" s="51"/>
      <c r="M1027" s="51">
        <f t="shared" si="317"/>
        <v>52.54283333333334</v>
      </c>
    </row>
    <row r="1028" spans="1:13" ht="18" customHeight="1">
      <c r="A1028" s="63" t="s">
        <v>73</v>
      </c>
      <c r="B1028" s="48" t="s">
        <v>74</v>
      </c>
      <c r="C1028" s="51">
        <v>1100</v>
      </c>
      <c r="D1028" s="51"/>
      <c r="E1028" s="51">
        <f>C1028+D1028</f>
        <v>1100</v>
      </c>
      <c r="F1028" s="51">
        <v>570.03</v>
      </c>
      <c r="G1028" s="51"/>
      <c r="H1028" s="51">
        <f>F1028+G1028</f>
        <v>570.03</v>
      </c>
      <c r="I1028" s="51"/>
      <c r="J1028" s="51"/>
      <c r="K1028" s="51">
        <f t="shared" si="316"/>
        <v>51.82090909090908</v>
      </c>
      <c r="L1028" s="51"/>
      <c r="M1028" s="51">
        <f t="shared" si="317"/>
        <v>51.82090909090908</v>
      </c>
    </row>
    <row r="1029" spans="1:13" ht="18.75" customHeight="1">
      <c r="A1029" s="56" t="s">
        <v>281</v>
      </c>
      <c r="B1029" s="48" t="s">
        <v>262</v>
      </c>
      <c r="C1029" s="51">
        <v>2400</v>
      </c>
      <c r="D1029" s="51"/>
      <c r="E1029" s="51">
        <f>C1029+D1029</f>
        <v>2400</v>
      </c>
      <c r="F1029" s="51">
        <v>1206.9</v>
      </c>
      <c r="G1029" s="51"/>
      <c r="H1029" s="51">
        <f>F1029+G1029</f>
        <v>1206.9</v>
      </c>
      <c r="I1029" s="51"/>
      <c r="J1029" s="51"/>
      <c r="K1029" s="51">
        <f t="shared" si="316"/>
        <v>50.28750000000001</v>
      </c>
      <c r="L1029" s="51"/>
      <c r="M1029" s="51">
        <f t="shared" si="317"/>
        <v>50.28750000000001</v>
      </c>
    </row>
    <row r="1030" spans="1:13" ht="18" customHeight="1">
      <c r="A1030" s="63" t="s">
        <v>75</v>
      </c>
      <c r="B1030" s="48" t="s">
        <v>76</v>
      </c>
      <c r="C1030" s="51">
        <v>600</v>
      </c>
      <c r="D1030" s="51"/>
      <c r="E1030" s="51">
        <f t="shared" si="318"/>
        <v>600</v>
      </c>
      <c r="F1030" s="51">
        <v>40</v>
      </c>
      <c r="G1030" s="51"/>
      <c r="H1030" s="51">
        <f t="shared" si="319"/>
        <v>40</v>
      </c>
      <c r="I1030" s="51"/>
      <c r="J1030" s="51"/>
      <c r="K1030" s="51">
        <f t="shared" si="316"/>
        <v>6.666666666666667</v>
      </c>
      <c r="L1030" s="51"/>
      <c r="M1030" s="51">
        <f t="shared" si="317"/>
        <v>6.666666666666667</v>
      </c>
    </row>
    <row r="1031" spans="1:13" ht="18" customHeight="1">
      <c r="A1031" s="63" t="s">
        <v>41</v>
      </c>
      <c r="B1031" s="48" t="s">
        <v>42</v>
      </c>
      <c r="C1031" s="51">
        <v>28000</v>
      </c>
      <c r="D1031" s="51"/>
      <c r="E1031" s="51">
        <f t="shared" si="318"/>
        <v>28000</v>
      </c>
      <c r="F1031" s="51">
        <v>21000</v>
      </c>
      <c r="G1031" s="51"/>
      <c r="H1031" s="51">
        <f t="shared" si="319"/>
        <v>21000</v>
      </c>
      <c r="I1031" s="51"/>
      <c r="J1031" s="51"/>
      <c r="K1031" s="51">
        <f t="shared" si="316"/>
        <v>75</v>
      </c>
      <c r="L1031" s="51"/>
      <c r="M1031" s="51">
        <f t="shared" si="317"/>
        <v>75</v>
      </c>
    </row>
    <row r="1032" spans="1:13" ht="18" customHeight="1">
      <c r="A1032" s="63" t="s">
        <v>49</v>
      </c>
      <c r="B1032" s="48" t="s">
        <v>50</v>
      </c>
      <c r="C1032" s="51">
        <v>8519</v>
      </c>
      <c r="D1032" s="51"/>
      <c r="E1032" s="51">
        <f t="shared" si="318"/>
        <v>8519</v>
      </c>
      <c r="F1032" s="51">
        <v>4260</v>
      </c>
      <c r="G1032" s="51"/>
      <c r="H1032" s="51">
        <f t="shared" si="319"/>
        <v>4260</v>
      </c>
      <c r="I1032" s="51"/>
      <c r="J1032" s="51"/>
      <c r="K1032" s="51">
        <f t="shared" si="316"/>
        <v>50.00586923347811</v>
      </c>
      <c r="L1032" s="51"/>
      <c r="M1032" s="51">
        <f t="shared" si="317"/>
        <v>50.00586923347811</v>
      </c>
    </row>
    <row r="1033" spans="1:13" ht="18" customHeight="1">
      <c r="A1033" s="63" t="s">
        <v>335</v>
      </c>
      <c r="B1033" s="48" t="s">
        <v>202</v>
      </c>
      <c r="C1033" s="51">
        <v>304</v>
      </c>
      <c r="D1033" s="51"/>
      <c r="E1033" s="51">
        <f t="shared" si="318"/>
        <v>304</v>
      </c>
      <c r="F1033" s="51">
        <v>303.8</v>
      </c>
      <c r="G1033" s="51"/>
      <c r="H1033" s="51">
        <f t="shared" si="319"/>
        <v>303.8</v>
      </c>
      <c r="I1033" s="51"/>
      <c r="J1033" s="51"/>
      <c r="K1033" s="51">
        <f t="shared" si="316"/>
        <v>99.9342105263158</v>
      </c>
      <c r="L1033" s="51"/>
      <c r="M1033" s="51">
        <f t="shared" si="317"/>
        <v>99.9342105263158</v>
      </c>
    </row>
    <row r="1034" spans="1:13" ht="18" customHeight="1">
      <c r="A1034" s="64" t="s">
        <v>285</v>
      </c>
      <c r="B1034" s="48" t="s">
        <v>266</v>
      </c>
      <c r="C1034" s="51">
        <v>1434</v>
      </c>
      <c r="D1034" s="51"/>
      <c r="E1034" s="51">
        <f t="shared" si="318"/>
        <v>1434</v>
      </c>
      <c r="F1034" s="51">
        <v>1270</v>
      </c>
      <c r="G1034" s="51"/>
      <c r="H1034" s="51">
        <f t="shared" si="319"/>
        <v>1270</v>
      </c>
      <c r="I1034" s="51"/>
      <c r="J1034" s="51"/>
      <c r="K1034" s="51">
        <f t="shared" si="316"/>
        <v>88.56345885634589</v>
      </c>
      <c r="L1034" s="51"/>
      <c r="M1034" s="51">
        <f t="shared" si="317"/>
        <v>88.56345885634589</v>
      </c>
    </row>
    <row r="1035" spans="1:13" ht="15" customHeight="1">
      <c r="A1035" s="57"/>
      <c r="B1035" s="48"/>
      <c r="C1035" s="51"/>
      <c r="D1035" s="51"/>
      <c r="E1035" s="51"/>
      <c r="F1035" s="51"/>
      <c r="G1035" s="51"/>
      <c r="H1035" s="51"/>
      <c r="I1035" s="51"/>
      <c r="J1035" s="51"/>
      <c r="K1035" s="57"/>
      <c r="L1035" s="57"/>
      <c r="M1035" s="51"/>
    </row>
    <row r="1036" spans="1:13" s="52" customFormat="1" ht="18" customHeight="1">
      <c r="A1036" s="111" t="s">
        <v>59</v>
      </c>
      <c r="B1036" s="62">
        <v>85395</v>
      </c>
      <c r="C1036" s="42">
        <f>C1037</f>
        <v>158400</v>
      </c>
      <c r="D1036" s="42">
        <f>D1037</f>
        <v>0</v>
      </c>
      <c r="E1036" s="42">
        <f aca="true" t="shared" si="320" ref="E1036:E1044">C1036+D1036</f>
        <v>158400</v>
      </c>
      <c r="F1036" s="42">
        <f>F1037</f>
        <v>87059.43</v>
      </c>
      <c r="G1036" s="42">
        <f>G1037</f>
        <v>0</v>
      </c>
      <c r="H1036" s="42">
        <f aca="true" t="shared" si="321" ref="H1036:H1044">F1036+G1036</f>
        <v>87059.43</v>
      </c>
      <c r="I1036" s="42">
        <f>I1037</f>
        <v>0</v>
      </c>
      <c r="J1036" s="42">
        <f>J1037</f>
        <v>0</v>
      </c>
      <c r="K1036" s="42">
        <f>F1036/C1036*100</f>
        <v>54.96176136363636</v>
      </c>
      <c r="L1036" s="42">
        <v>0</v>
      </c>
      <c r="M1036" s="42">
        <f>H1036/E1036*100</f>
        <v>54.96176136363636</v>
      </c>
    </row>
    <row r="1037" spans="1:13" s="52" customFormat="1" ht="18" customHeight="1">
      <c r="A1037" s="20" t="s">
        <v>378</v>
      </c>
      <c r="B1037" s="62"/>
      <c r="C1037" s="42">
        <f>C1038+C1040</f>
        <v>158400</v>
      </c>
      <c r="D1037" s="42">
        <f>D1038+D1040</f>
        <v>0</v>
      </c>
      <c r="E1037" s="42">
        <f t="shared" si="320"/>
        <v>158400</v>
      </c>
      <c r="F1037" s="42">
        <f>F1038+F1040</f>
        <v>87059.43</v>
      </c>
      <c r="G1037" s="42">
        <f>G1038+G1040</f>
        <v>0</v>
      </c>
      <c r="H1037" s="42">
        <f t="shared" si="321"/>
        <v>87059.43</v>
      </c>
      <c r="I1037" s="42">
        <f>I1038+I1040</f>
        <v>0</v>
      </c>
      <c r="J1037" s="42">
        <f>J1038+J1040</f>
        <v>0</v>
      </c>
      <c r="K1037" s="42">
        <f aca="true" t="shared" si="322" ref="K1037:K1044">F1037/C1037*100</f>
        <v>54.96176136363636</v>
      </c>
      <c r="L1037" s="42"/>
      <c r="M1037" s="42">
        <f aca="true" t="shared" si="323" ref="M1037:M1044">H1037/E1037*100</f>
        <v>54.96176136363636</v>
      </c>
    </row>
    <row r="1038" spans="1:13" s="52" customFormat="1" ht="18" customHeight="1">
      <c r="A1038" s="21" t="s">
        <v>379</v>
      </c>
      <c r="B1038" s="69"/>
      <c r="C1038" s="44">
        <f>C1039</f>
        <v>4640</v>
      </c>
      <c r="D1038" s="44">
        <f>D1039</f>
        <v>0</v>
      </c>
      <c r="E1038" s="44">
        <f t="shared" si="320"/>
        <v>4640</v>
      </c>
      <c r="F1038" s="44">
        <f>F1039</f>
        <v>2399.43</v>
      </c>
      <c r="G1038" s="44">
        <f>G1039</f>
        <v>0</v>
      </c>
      <c r="H1038" s="44">
        <f t="shared" si="321"/>
        <v>2399.43</v>
      </c>
      <c r="I1038" s="44">
        <f>I1039</f>
        <v>0</v>
      </c>
      <c r="J1038" s="44">
        <f>J1039</f>
        <v>0</v>
      </c>
      <c r="K1038" s="44">
        <f t="shared" si="322"/>
        <v>51.71185344827586</v>
      </c>
      <c r="L1038" s="44"/>
      <c r="M1038" s="44">
        <f t="shared" si="323"/>
        <v>51.71185344827586</v>
      </c>
    </row>
    <row r="1039" spans="1:13" s="52" customFormat="1" ht="18" customHeight="1">
      <c r="A1039" s="25" t="s">
        <v>381</v>
      </c>
      <c r="B1039" s="69"/>
      <c r="C1039" s="44">
        <f>SUM(C1043:C1044)</f>
        <v>4640</v>
      </c>
      <c r="D1039" s="44">
        <f>SUM(D1043:D1044)</f>
        <v>0</v>
      </c>
      <c r="E1039" s="44">
        <f t="shared" si="320"/>
        <v>4640</v>
      </c>
      <c r="F1039" s="44">
        <f>SUM(F1043:F1044)</f>
        <v>2399.43</v>
      </c>
      <c r="G1039" s="44">
        <f>SUM(G1043:G1044)</f>
        <v>0</v>
      </c>
      <c r="H1039" s="44">
        <f t="shared" si="321"/>
        <v>2399.43</v>
      </c>
      <c r="I1039" s="44">
        <f>SUM(I1043:I1044)</f>
        <v>0</v>
      </c>
      <c r="J1039" s="44">
        <f>SUM(J1043:J1044)</f>
        <v>0</v>
      </c>
      <c r="K1039" s="44">
        <f t="shared" si="322"/>
        <v>51.71185344827586</v>
      </c>
      <c r="L1039" s="44"/>
      <c r="M1039" s="44">
        <f t="shared" si="323"/>
        <v>51.71185344827586</v>
      </c>
    </row>
    <row r="1040" spans="1:13" s="52" customFormat="1" ht="18" customHeight="1">
      <c r="A1040" s="21" t="s">
        <v>396</v>
      </c>
      <c r="B1040" s="69"/>
      <c r="C1040" s="44">
        <f>SUM(C1041:C1042)</f>
        <v>153760</v>
      </c>
      <c r="D1040" s="44">
        <f>SUM(D1041:D1042)</f>
        <v>0</v>
      </c>
      <c r="E1040" s="44">
        <f t="shared" si="320"/>
        <v>153760</v>
      </c>
      <c r="F1040" s="44">
        <f>SUM(F1041:F1042)</f>
        <v>84660</v>
      </c>
      <c r="G1040" s="44">
        <f>SUM(G1041:G1042)</f>
        <v>0</v>
      </c>
      <c r="H1040" s="44">
        <f t="shared" si="321"/>
        <v>84660</v>
      </c>
      <c r="I1040" s="44">
        <f>SUM(I1041:I1042)</f>
        <v>0</v>
      </c>
      <c r="J1040" s="44">
        <f>SUM(J1041:J1042)</f>
        <v>0</v>
      </c>
      <c r="K1040" s="44">
        <f t="shared" si="322"/>
        <v>55.05983350676379</v>
      </c>
      <c r="L1040" s="44"/>
      <c r="M1040" s="44">
        <f t="shared" si="323"/>
        <v>55.05983350676379</v>
      </c>
    </row>
    <row r="1041" spans="1:13" ht="18" customHeight="1">
      <c r="A1041" s="71" t="s">
        <v>133</v>
      </c>
      <c r="B1041" s="60" t="s">
        <v>134</v>
      </c>
      <c r="C1041" s="44">
        <v>44760</v>
      </c>
      <c r="D1041" s="44"/>
      <c r="E1041" s="44">
        <f t="shared" si="320"/>
        <v>44760</v>
      </c>
      <c r="F1041" s="44">
        <v>25660</v>
      </c>
      <c r="G1041" s="44"/>
      <c r="H1041" s="44">
        <f t="shared" si="321"/>
        <v>25660</v>
      </c>
      <c r="I1041" s="44"/>
      <c r="J1041" s="44"/>
      <c r="K1041" s="44">
        <f t="shared" si="322"/>
        <v>57.327971403038426</v>
      </c>
      <c r="L1041" s="44"/>
      <c r="M1041" s="44">
        <f t="shared" si="323"/>
        <v>57.327971403038426</v>
      </c>
    </row>
    <row r="1042" spans="1:13" ht="18" customHeight="1">
      <c r="A1042" s="63" t="s">
        <v>349</v>
      </c>
      <c r="B1042" s="48" t="s">
        <v>72</v>
      </c>
      <c r="C1042" s="51">
        <v>109000</v>
      </c>
      <c r="D1042" s="51"/>
      <c r="E1042" s="51">
        <f t="shared" si="320"/>
        <v>109000</v>
      </c>
      <c r="F1042" s="51">
        <v>59000</v>
      </c>
      <c r="G1042" s="51"/>
      <c r="H1042" s="51">
        <f t="shared" si="321"/>
        <v>59000</v>
      </c>
      <c r="I1042" s="51"/>
      <c r="J1042" s="44"/>
      <c r="K1042" s="44">
        <f t="shared" si="322"/>
        <v>54.12844036697248</v>
      </c>
      <c r="L1042" s="44"/>
      <c r="M1042" s="44">
        <f t="shared" si="323"/>
        <v>54.12844036697248</v>
      </c>
    </row>
    <row r="1043" spans="1:13" ht="18" customHeight="1">
      <c r="A1043" s="53" t="s">
        <v>37</v>
      </c>
      <c r="B1043" s="48" t="s">
        <v>38</v>
      </c>
      <c r="C1043" s="51">
        <v>3140</v>
      </c>
      <c r="D1043" s="51"/>
      <c r="E1043" s="51">
        <f t="shared" si="320"/>
        <v>3140</v>
      </c>
      <c r="F1043" s="51">
        <v>999.43</v>
      </c>
      <c r="G1043" s="51"/>
      <c r="H1043" s="51">
        <f t="shared" si="321"/>
        <v>999.43</v>
      </c>
      <c r="I1043" s="51"/>
      <c r="J1043" s="44"/>
      <c r="K1043" s="44">
        <f t="shared" si="322"/>
        <v>31.828980891719745</v>
      </c>
      <c r="L1043" s="44"/>
      <c r="M1043" s="44">
        <f t="shared" si="323"/>
        <v>31.828980891719745</v>
      </c>
    </row>
    <row r="1044" spans="1:13" ht="18" customHeight="1">
      <c r="A1044" s="63" t="s">
        <v>28</v>
      </c>
      <c r="B1044" s="48" t="s">
        <v>29</v>
      </c>
      <c r="C1044" s="51">
        <v>1500</v>
      </c>
      <c r="D1044" s="51"/>
      <c r="E1044" s="51">
        <f t="shared" si="320"/>
        <v>1500</v>
      </c>
      <c r="F1044" s="51">
        <v>1400</v>
      </c>
      <c r="G1044" s="51"/>
      <c r="H1044" s="51">
        <f t="shared" si="321"/>
        <v>1400</v>
      </c>
      <c r="I1044" s="51"/>
      <c r="J1044" s="44"/>
      <c r="K1044" s="44">
        <f t="shared" si="322"/>
        <v>93.33333333333333</v>
      </c>
      <c r="L1044" s="44"/>
      <c r="M1044" s="44">
        <f t="shared" si="323"/>
        <v>93.33333333333333</v>
      </c>
    </row>
    <row r="1045" spans="1:13" ht="14.25" customHeight="1">
      <c r="A1045" s="57"/>
      <c r="B1045" s="57"/>
      <c r="C1045" s="51"/>
      <c r="D1045" s="51"/>
      <c r="E1045" s="51"/>
      <c r="F1045" s="51"/>
      <c r="G1045" s="51"/>
      <c r="H1045" s="51"/>
      <c r="I1045" s="51"/>
      <c r="J1045" s="51"/>
      <c r="K1045" s="57"/>
      <c r="L1045" s="57"/>
      <c r="M1045" s="51"/>
    </row>
    <row r="1046" spans="1:13" ht="18" customHeight="1">
      <c r="A1046" s="41" t="s">
        <v>166</v>
      </c>
      <c r="B1046" s="41" t="s">
        <v>167</v>
      </c>
      <c r="C1046" s="42">
        <f>C1047</f>
        <v>1943677</v>
      </c>
      <c r="D1046" s="42">
        <f>D1047</f>
        <v>645030</v>
      </c>
      <c r="E1046" s="42">
        <f aca="true" t="shared" si="324" ref="E1046:E1051">C1046+D1046</f>
        <v>2588707</v>
      </c>
      <c r="F1046" s="42">
        <f>F1047</f>
        <v>981032.84</v>
      </c>
      <c r="G1046" s="42">
        <f>G1047</f>
        <v>286010.78</v>
      </c>
      <c r="H1046" s="42">
        <f aca="true" t="shared" si="325" ref="H1046:H1051">F1046+G1046</f>
        <v>1267043.62</v>
      </c>
      <c r="I1046" s="42">
        <f>I1047</f>
        <v>47344.35</v>
      </c>
      <c r="J1046" s="42">
        <f>J1047</f>
        <v>0</v>
      </c>
      <c r="K1046" s="42">
        <f aca="true" t="shared" si="326" ref="K1046:M1047">F1046/C1046*100</f>
        <v>50.473038472956155</v>
      </c>
      <c r="L1046" s="42">
        <f t="shared" si="326"/>
        <v>44.34069423127607</v>
      </c>
      <c r="M1046" s="42">
        <f t="shared" si="326"/>
        <v>48.94503781231326</v>
      </c>
    </row>
    <row r="1047" spans="1:13" ht="18" customHeight="1">
      <c r="A1047" s="20" t="s">
        <v>378</v>
      </c>
      <c r="B1047" s="41"/>
      <c r="C1047" s="42">
        <f>C1048+C1051</f>
        <v>1943677</v>
      </c>
      <c r="D1047" s="42">
        <f>D1048+D1051</f>
        <v>645030</v>
      </c>
      <c r="E1047" s="42">
        <f t="shared" si="324"/>
        <v>2588707</v>
      </c>
      <c r="F1047" s="42">
        <f>F1048+F1051</f>
        <v>981032.84</v>
      </c>
      <c r="G1047" s="42">
        <f>G1048+G1051</f>
        <v>286010.78</v>
      </c>
      <c r="H1047" s="42">
        <f t="shared" si="325"/>
        <v>1267043.62</v>
      </c>
      <c r="I1047" s="42">
        <f>I1048+I1051</f>
        <v>47344.35</v>
      </c>
      <c r="J1047" s="42">
        <f>J1048+J1051</f>
        <v>0</v>
      </c>
      <c r="K1047" s="42">
        <f t="shared" si="326"/>
        <v>50.473038472956155</v>
      </c>
      <c r="L1047" s="42">
        <f t="shared" si="326"/>
        <v>44.34069423127607</v>
      </c>
      <c r="M1047" s="42">
        <f t="shared" si="326"/>
        <v>48.94503781231326</v>
      </c>
    </row>
    <row r="1048" spans="1:13" ht="18" customHeight="1">
      <c r="A1048" s="21" t="s">
        <v>379</v>
      </c>
      <c r="B1048" s="43"/>
      <c r="C1048" s="44">
        <f>C1049+C1050</f>
        <v>1814271</v>
      </c>
      <c r="D1048" s="44">
        <f>D1049+D1050</f>
        <v>0</v>
      </c>
      <c r="E1048" s="44">
        <f t="shared" si="324"/>
        <v>1814271</v>
      </c>
      <c r="F1048" s="44">
        <f>F1049+F1050</f>
        <v>909530.11</v>
      </c>
      <c r="G1048" s="44">
        <f>G1049+G1050</f>
        <v>0</v>
      </c>
      <c r="H1048" s="44">
        <f t="shared" si="325"/>
        <v>909530.11</v>
      </c>
      <c r="I1048" s="44">
        <f>I1049+I1050</f>
        <v>47344.35</v>
      </c>
      <c r="J1048" s="44">
        <f>J1049+J1050</f>
        <v>0</v>
      </c>
      <c r="K1048" s="44">
        <f>F1048/C1048*100</f>
        <v>50.131987448402135</v>
      </c>
      <c r="L1048" s="44">
        <v>0</v>
      </c>
      <c r="M1048" s="44">
        <f>H1048/E1048*100</f>
        <v>50.131987448402135</v>
      </c>
    </row>
    <row r="1049" spans="1:13" ht="18" customHeight="1">
      <c r="A1049" s="25" t="s">
        <v>380</v>
      </c>
      <c r="B1049" s="43"/>
      <c r="C1049" s="44">
        <f>C1056+C1082</f>
        <v>1639831</v>
      </c>
      <c r="D1049" s="44">
        <f>D1056+D1082</f>
        <v>0</v>
      </c>
      <c r="E1049" s="44">
        <f t="shared" si="324"/>
        <v>1639831</v>
      </c>
      <c r="F1049" s="44">
        <f>F1056+F1082</f>
        <v>795145.15</v>
      </c>
      <c r="G1049" s="44">
        <f>G1056+G1082</f>
        <v>0</v>
      </c>
      <c r="H1049" s="44">
        <f t="shared" si="325"/>
        <v>795145.15</v>
      </c>
      <c r="I1049" s="44">
        <f>I1056+I1082</f>
        <v>45558.15</v>
      </c>
      <c r="J1049" s="44">
        <f>J1056+J1082</f>
        <v>0</v>
      </c>
      <c r="K1049" s="44">
        <f>F1049/C1049*100</f>
        <v>48.489457145279</v>
      </c>
      <c r="L1049" s="44">
        <v>0</v>
      </c>
      <c r="M1049" s="44">
        <f>H1049/E1049*100</f>
        <v>48.489457145279</v>
      </c>
    </row>
    <row r="1050" spans="1:13" ht="18" customHeight="1">
      <c r="A1050" s="25" t="s">
        <v>381</v>
      </c>
      <c r="B1050" s="43"/>
      <c r="C1050" s="44">
        <f>C1057+C1083</f>
        <v>174440</v>
      </c>
      <c r="D1050" s="44">
        <f>D1057+D1083</f>
        <v>0</v>
      </c>
      <c r="E1050" s="44">
        <f t="shared" si="324"/>
        <v>174440</v>
      </c>
      <c r="F1050" s="44">
        <f>F1057+F1083</f>
        <v>114384.95999999999</v>
      </c>
      <c r="G1050" s="44">
        <f>G1057+G1083</f>
        <v>0</v>
      </c>
      <c r="H1050" s="44">
        <f t="shared" si="325"/>
        <v>114384.95999999999</v>
      </c>
      <c r="I1050" s="44">
        <f>I1057+I1083</f>
        <v>1786.2</v>
      </c>
      <c r="J1050" s="44">
        <f>J1057+J1083</f>
        <v>0</v>
      </c>
      <c r="K1050" s="44">
        <f>F1050/C1050*100</f>
        <v>65.57266681953679</v>
      </c>
      <c r="L1050" s="44">
        <v>0</v>
      </c>
      <c r="M1050" s="44">
        <f>H1050/E1050*100</f>
        <v>65.57266681953679</v>
      </c>
    </row>
    <row r="1051" spans="1:13" ht="18" customHeight="1">
      <c r="A1051" s="25" t="s">
        <v>383</v>
      </c>
      <c r="B1051" s="43"/>
      <c r="C1051" s="44">
        <f>C1076+C1058</f>
        <v>129406</v>
      </c>
      <c r="D1051" s="44">
        <f>D1076+D1058</f>
        <v>645030</v>
      </c>
      <c r="E1051" s="44">
        <f t="shared" si="324"/>
        <v>774436</v>
      </c>
      <c r="F1051" s="44">
        <f>F1076+F1058</f>
        <v>71502.73</v>
      </c>
      <c r="G1051" s="44">
        <f>G1076+G1058</f>
        <v>286010.78</v>
      </c>
      <c r="H1051" s="44">
        <f t="shared" si="325"/>
        <v>357513.51</v>
      </c>
      <c r="I1051" s="44">
        <f>I1076+I1058</f>
        <v>0</v>
      </c>
      <c r="J1051" s="44">
        <f>J1076+J1058</f>
        <v>0</v>
      </c>
      <c r="K1051" s="44">
        <f>F1051/C1051*100</f>
        <v>55.25457088543034</v>
      </c>
      <c r="L1051" s="44">
        <f>G1051/D1051*100</f>
        <v>44.34069423127607</v>
      </c>
      <c r="M1051" s="44">
        <f>H1051/E1051*100</f>
        <v>46.164371232742276</v>
      </c>
    </row>
    <row r="1052" spans="1:13" ht="13.5" customHeight="1">
      <c r="A1052" s="57"/>
      <c r="B1052" s="57"/>
      <c r="C1052" s="51"/>
      <c r="D1052" s="51"/>
      <c r="E1052" s="51"/>
      <c r="F1052" s="51"/>
      <c r="G1052" s="51"/>
      <c r="H1052" s="51"/>
      <c r="I1052" s="51"/>
      <c r="J1052" s="51"/>
      <c r="K1052" s="57"/>
      <c r="L1052" s="57"/>
      <c r="M1052" s="51"/>
    </row>
    <row r="1053" spans="1:13" s="52" customFormat="1" ht="18" customHeight="1">
      <c r="A1053" s="41" t="s">
        <v>168</v>
      </c>
      <c r="B1053" s="62">
        <v>85401</v>
      </c>
      <c r="C1053" s="42">
        <f>C1054</f>
        <v>1771867</v>
      </c>
      <c r="D1053" s="42">
        <f>D1054</f>
        <v>0</v>
      </c>
      <c r="E1053" s="42">
        <f aca="true" t="shared" si="327" ref="E1053:E1072">C1053+D1053</f>
        <v>1771867</v>
      </c>
      <c r="F1053" s="42">
        <f>F1054</f>
        <v>905447.92</v>
      </c>
      <c r="G1053" s="42">
        <f>G1054</f>
        <v>0</v>
      </c>
      <c r="H1053" s="42">
        <f aca="true" t="shared" si="328" ref="H1053:H1072">F1053+G1053</f>
        <v>905447.92</v>
      </c>
      <c r="I1053" s="42">
        <f>I1054</f>
        <v>47344.35</v>
      </c>
      <c r="J1053" s="42">
        <f>J1054</f>
        <v>0</v>
      </c>
      <c r="K1053" s="42">
        <f aca="true" t="shared" si="329" ref="K1053:K1077">F1053/C1053*100</f>
        <v>51.10134790026566</v>
      </c>
      <c r="L1053" s="42">
        <v>0</v>
      </c>
      <c r="M1053" s="42">
        <f aca="true" t="shared" si="330" ref="M1053:M1072">H1053/E1053*100</f>
        <v>51.10134790026566</v>
      </c>
    </row>
    <row r="1054" spans="1:13" s="52" customFormat="1" ht="18" customHeight="1">
      <c r="A1054" s="20" t="s">
        <v>378</v>
      </c>
      <c r="B1054" s="62"/>
      <c r="C1054" s="42">
        <f>C1055+C1058</f>
        <v>1771867</v>
      </c>
      <c r="D1054" s="42">
        <f>D1055+D1058</f>
        <v>0</v>
      </c>
      <c r="E1054" s="42">
        <f t="shared" si="327"/>
        <v>1771867</v>
      </c>
      <c r="F1054" s="42">
        <f>F1055+F1058</f>
        <v>905447.92</v>
      </c>
      <c r="G1054" s="42">
        <f>G1055+G1058</f>
        <v>0</v>
      </c>
      <c r="H1054" s="42">
        <f t="shared" si="328"/>
        <v>905447.92</v>
      </c>
      <c r="I1054" s="42">
        <f>I1055+I1058</f>
        <v>47344.35</v>
      </c>
      <c r="J1054" s="42">
        <f>J1055+J1058</f>
        <v>0</v>
      </c>
      <c r="K1054" s="42">
        <f t="shared" si="329"/>
        <v>51.10134790026566</v>
      </c>
      <c r="L1054" s="42"/>
      <c r="M1054" s="42">
        <f t="shared" si="330"/>
        <v>51.10134790026566</v>
      </c>
    </row>
    <row r="1055" spans="1:14" s="52" customFormat="1" ht="18" customHeight="1">
      <c r="A1055" s="21" t="s">
        <v>379</v>
      </c>
      <c r="B1055" s="69"/>
      <c r="C1055" s="44">
        <f>C1056+C1057</f>
        <v>1771467</v>
      </c>
      <c r="D1055" s="44">
        <f>D1056+D1057</f>
        <v>0</v>
      </c>
      <c r="E1055" s="44">
        <f t="shared" si="327"/>
        <v>1771467</v>
      </c>
      <c r="F1055" s="44">
        <f>F1056+F1057</f>
        <v>905447.92</v>
      </c>
      <c r="G1055" s="44">
        <f>G1056+G1057</f>
        <v>0</v>
      </c>
      <c r="H1055" s="44">
        <f t="shared" si="328"/>
        <v>905447.92</v>
      </c>
      <c r="I1055" s="44">
        <f>I1056+I1057</f>
        <v>47344.35</v>
      </c>
      <c r="J1055" s="44">
        <f>J1056+J1057</f>
        <v>0</v>
      </c>
      <c r="K1055" s="51">
        <f t="shared" si="329"/>
        <v>51.11288666399092</v>
      </c>
      <c r="L1055" s="51"/>
      <c r="M1055" s="51">
        <f t="shared" si="330"/>
        <v>51.11288666399092</v>
      </c>
      <c r="N1055" s="5"/>
    </row>
    <row r="1056" spans="1:14" s="52" customFormat="1" ht="18" customHeight="1">
      <c r="A1056" s="25" t="s">
        <v>380</v>
      </c>
      <c r="B1056" s="69"/>
      <c r="C1056" s="44">
        <f>SUM(C1060:C1063)</f>
        <v>1614531</v>
      </c>
      <c r="D1056" s="44">
        <f>SUM(D1060:D1063)</f>
        <v>0</v>
      </c>
      <c r="E1056" s="44">
        <f t="shared" si="327"/>
        <v>1614531</v>
      </c>
      <c r="F1056" s="44">
        <f>SUM(F1060:F1063)</f>
        <v>795145.15</v>
      </c>
      <c r="G1056" s="44">
        <f>SUM(G1060:G1063)</f>
        <v>0</v>
      </c>
      <c r="H1056" s="44">
        <f t="shared" si="328"/>
        <v>795145.15</v>
      </c>
      <c r="I1056" s="44">
        <f>SUM(I1060:I1063)</f>
        <v>45558.15</v>
      </c>
      <c r="J1056" s="44">
        <f>SUM(J1060:J1063)</f>
        <v>0</v>
      </c>
      <c r="K1056" s="51">
        <f t="shared" si="329"/>
        <v>49.249295925566</v>
      </c>
      <c r="L1056" s="51"/>
      <c r="M1056" s="51">
        <f t="shared" si="330"/>
        <v>49.249295925566</v>
      </c>
      <c r="N1056" s="5"/>
    </row>
    <row r="1057" spans="1:14" s="52" customFormat="1" ht="18" customHeight="1">
      <c r="A1057" s="25" t="s">
        <v>381</v>
      </c>
      <c r="B1057" s="69"/>
      <c r="C1057" s="44">
        <f>SUM(C1064:C1072)</f>
        <v>156936</v>
      </c>
      <c r="D1057" s="44">
        <f>SUM(D1064:D1072)</f>
        <v>0</v>
      </c>
      <c r="E1057" s="44">
        <f t="shared" si="327"/>
        <v>156936</v>
      </c>
      <c r="F1057" s="44">
        <f>SUM(F1064:F1072)</f>
        <v>110302.76999999999</v>
      </c>
      <c r="G1057" s="44">
        <f>SUM(G1064:G1072)</f>
        <v>0</v>
      </c>
      <c r="H1057" s="44">
        <f t="shared" si="328"/>
        <v>110302.76999999999</v>
      </c>
      <c r="I1057" s="44">
        <f>SUM(I1064:I1072)</f>
        <v>1786.2</v>
      </c>
      <c r="J1057" s="44">
        <f>SUM(J1064:J1072)</f>
        <v>0</v>
      </c>
      <c r="K1057" s="51">
        <f t="shared" si="329"/>
        <v>70.28519269001376</v>
      </c>
      <c r="L1057" s="51"/>
      <c r="M1057" s="51">
        <f t="shared" si="330"/>
        <v>70.28519269001376</v>
      </c>
      <c r="N1057" s="5"/>
    </row>
    <row r="1058" spans="1:14" s="52" customFormat="1" ht="18" customHeight="1">
      <c r="A1058" s="25" t="s">
        <v>383</v>
      </c>
      <c r="B1058" s="69"/>
      <c r="C1058" s="44">
        <f>C1059</f>
        <v>400</v>
      </c>
      <c r="D1058" s="44">
        <f>D1059</f>
        <v>0</v>
      </c>
      <c r="E1058" s="44">
        <f t="shared" si="327"/>
        <v>400</v>
      </c>
      <c r="F1058" s="44">
        <f>F1059</f>
        <v>0</v>
      </c>
      <c r="G1058" s="44">
        <f>G1059</f>
        <v>0</v>
      </c>
      <c r="H1058" s="44">
        <f t="shared" si="328"/>
        <v>0</v>
      </c>
      <c r="I1058" s="44">
        <f>I1059</f>
        <v>0</v>
      </c>
      <c r="J1058" s="44">
        <f>J1059</f>
        <v>0</v>
      </c>
      <c r="K1058" s="51">
        <f t="shared" si="329"/>
        <v>0</v>
      </c>
      <c r="L1058" s="51"/>
      <c r="M1058" s="51">
        <f t="shared" si="330"/>
        <v>0</v>
      </c>
      <c r="N1058" s="5"/>
    </row>
    <row r="1059" spans="1:14" s="52" customFormat="1" ht="18" customHeight="1">
      <c r="A1059" s="36" t="s">
        <v>322</v>
      </c>
      <c r="B1059" s="48" t="s">
        <v>46</v>
      </c>
      <c r="C1059" s="44">
        <v>400</v>
      </c>
      <c r="D1059" s="44"/>
      <c r="E1059" s="44">
        <f t="shared" si="327"/>
        <v>400</v>
      </c>
      <c r="F1059" s="44"/>
      <c r="G1059" s="44"/>
      <c r="H1059" s="44">
        <f t="shared" si="328"/>
        <v>0</v>
      </c>
      <c r="I1059" s="44"/>
      <c r="J1059" s="44"/>
      <c r="K1059" s="51">
        <f t="shared" si="329"/>
        <v>0</v>
      </c>
      <c r="L1059" s="51"/>
      <c r="M1059" s="51">
        <f t="shared" si="330"/>
        <v>0</v>
      </c>
      <c r="N1059" s="5"/>
    </row>
    <row r="1060" spans="1:13" ht="18" customHeight="1">
      <c r="A1060" s="63" t="s">
        <v>33</v>
      </c>
      <c r="B1060" s="48" t="s">
        <v>34</v>
      </c>
      <c r="C1060" s="51">
        <v>1274846</v>
      </c>
      <c r="D1060" s="51"/>
      <c r="E1060" s="51">
        <f t="shared" si="327"/>
        <v>1274846</v>
      </c>
      <c r="F1060" s="51">
        <v>592720.54</v>
      </c>
      <c r="G1060" s="51"/>
      <c r="H1060" s="51">
        <f t="shared" si="328"/>
        <v>592720.54</v>
      </c>
      <c r="I1060" s="51">
        <v>29582.81</v>
      </c>
      <c r="J1060" s="51"/>
      <c r="K1060" s="51">
        <f t="shared" si="329"/>
        <v>46.4935011758283</v>
      </c>
      <c r="L1060" s="51"/>
      <c r="M1060" s="51">
        <f t="shared" si="330"/>
        <v>46.4935011758283</v>
      </c>
    </row>
    <row r="1061" spans="1:13" ht="18" customHeight="1">
      <c r="A1061" s="63" t="s">
        <v>35</v>
      </c>
      <c r="B1061" s="48" t="s">
        <v>36</v>
      </c>
      <c r="C1061" s="51">
        <v>103452</v>
      </c>
      <c r="D1061" s="51"/>
      <c r="E1061" s="51">
        <f t="shared" si="327"/>
        <v>103452</v>
      </c>
      <c r="F1061" s="51">
        <v>93838.35</v>
      </c>
      <c r="G1061" s="51"/>
      <c r="H1061" s="51">
        <f t="shared" si="328"/>
        <v>93838.35</v>
      </c>
      <c r="I1061" s="51"/>
      <c r="J1061" s="51"/>
      <c r="K1061" s="51">
        <f t="shared" si="329"/>
        <v>90.70713954297645</v>
      </c>
      <c r="L1061" s="51"/>
      <c r="M1061" s="51">
        <f t="shared" si="330"/>
        <v>90.70713954297645</v>
      </c>
    </row>
    <row r="1062" spans="1:13" ht="18" customHeight="1">
      <c r="A1062" s="53" t="s">
        <v>22</v>
      </c>
      <c r="B1062" s="48" t="s">
        <v>23</v>
      </c>
      <c r="C1062" s="51">
        <v>203481</v>
      </c>
      <c r="D1062" s="51"/>
      <c r="E1062" s="51">
        <f t="shared" si="327"/>
        <v>203481</v>
      </c>
      <c r="F1062" s="51">
        <v>96112.09</v>
      </c>
      <c r="G1062" s="51"/>
      <c r="H1062" s="51">
        <f t="shared" si="328"/>
        <v>96112.09</v>
      </c>
      <c r="I1062" s="51">
        <v>13888.13</v>
      </c>
      <c r="J1062" s="51"/>
      <c r="K1062" s="51">
        <f t="shared" si="329"/>
        <v>47.23393830382198</v>
      </c>
      <c r="L1062" s="51"/>
      <c r="M1062" s="51">
        <f t="shared" si="330"/>
        <v>47.23393830382198</v>
      </c>
    </row>
    <row r="1063" spans="1:13" ht="18" customHeight="1">
      <c r="A1063" s="63" t="s">
        <v>24</v>
      </c>
      <c r="B1063" s="48" t="s">
        <v>25</v>
      </c>
      <c r="C1063" s="51">
        <v>32752</v>
      </c>
      <c r="D1063" s="51"/>
      <c r="E1063" s="51">
        <f t="shared" si="327"/>
        <v>32752</v>
      </c>
      <c r="F1063" s="51">
        <v>12474.17</v>
      </c>
      <c r="G1063" s="51"/>
      <c r="H1063" s="51">
        <f t="shared" si="328"/>
        <v>12474.17</v>
      </c>
      <c r="I1063" s="51">
        <v>2087.21</v>
      </c>
      <c r="J1063" s="51"/>
      <c r="K1063" s="51">
        <f t="shared" si="329"/>
        <v>38.086742794333176</v>
      </c>
      <c r="L1063" s="51"/>
      <c r="M1063" s="51">
        <f t="shared" si="330"/>
        <v>38.086742794333176</v>
      </c>
    </row>
    <row r="1064" spans="1:13" ht="18" customHeight="1">
      <c r="A1064" s="53" t="s">
        <v>37</v>
      </c>
      <c r="B1064" s="48" t="s">
        <v>38</v>
      </c>
      <c r="C1064" s="51">
        <v>11936</v>
      </c>
      <c r="D1064" s="51"/>
      <c r="E1064" s="51">
        <f t="shared" si="327"/>
        <v>11936</v>
      </c>
      <c r="F1064" s="51">
        <v>1085.23</v>
      </c>
      <c r="G1064" s="51"/>
      <c r="H1064" s="51">
        <f t="shared" si="328"/>
        <v>1085.23</v>
      </c>
      <c r="I1064" s="51">
        <v>1328.4</v>
      </c>
      <c r="J1064" s="51"/>
      <c r="K1064" s="51">
        <f t="shared" si="329"/>
        <v>9.092074396782841</v>
      </c>
      <c r="L1064" s="51"/>
      <c r="M1064" s="51">
        <f t="shared" si="330"/>
        <v>9.092074396782841</v>
      </c>
    </row>
    <row r="1065" spans="1:13" ht="18" customHeight="1">
      <c r="A1065" s="63" t="s">
        <v>283</v>
      </c>
      <c r="B1065" s="48" t="s">
        <v>119</v>
      </c>
      <c r="C1065" s="51">
        <v>1562</v>
      </c>
      <c r="D1065" s="51"/>
      <c r="E1065" s="51">
        <f t="shared" si="327"/>
        <v>1562</v>
      </c>
      <c r="F1065" s="51"/>
      <c r="G1065" s="51"/>
      <c r="H1065" s="51">
        <f t="shared" si="328"/>
        <v>0</v>
      </c>
      <c r="I1065" s="51"/>
      <c r="J1065" s="51"/>
      <c r="K1065" s="51">
        <f t="shared" si="329"/>
        <v>0</v>
      </c>
      <c r="L1065" s="51"/>
      <c r="M1065" s="51">
        <f t="shared" si="330"/>
        <v>0</v>
      </c>
    </row>
    <row r="1066" spans="1:13" ht="18" customHeight="1">
      <c r="A1066" s="63" t="s">
        <v>47</v>
      </c>
      <c r="B1066" s="48" t="s">
        <v>48</v>
      </c>
      <c r="C1066" s="51">
        <v>34435</v>
      </c>
      <c r="D1066" s="51"/>
      <c r="E1066" s="51">
        <f t="shared" si="327"/>
        <v>34435</v>
      </c>
      <c r="F1066" s="51">
        <v>19615.76</v>
      </c>
      <c r="G1066" s="51"/>
      <c r="H1066" s="51">
        <f t="shared" si="328"/>
        <v>19615.76</v>
      </c>
      <c r="I1066" s="51">
        <v>310.83</v>
      </c>
      <c r="J1066" s="51"/>
      <c r="K1066" s="51">
        <f t="shared" si="329"/>
        <v>56.964599970959775</v>
      </c>
      <c r="L1066" s="51"/>
      <c r="M1066" s="51">
        <f t="shared" si="330"/>
        <v>56.964599970959775</v>
      </c>
    </row>
    <row r="1067" spans="1:13" ht="18" customHeight="1">
      <c r="A1067" s="53" t="s">
        <v>336</v>
      </c>
      <c r="B1067" s="48" t="s">
        <v>211</v>
      </c>
      <c r="C1067" s="51">
        <v>1700</v>
      </c>
      <c r="D1067" s="51"/>
      <c r="E1067" s="51">
        <f t="shared" si="327"/>
        <v>1700</v>
      </c>
      <c r="F1067" s="51">
        <v>210</v>
      </c>
      <c r="G1067" s="51"/>
      <c r="H1067" s="51">
        <f t="shared" si="328"/>
        <v>210</v>
      </c>
      <c r="I1067" s="112"/>
      <c r="J1067" s="51"/>
      <c r="K1067" s="51">
        <f t="shared" si="329"/>
        <v>12.352941176470589</v>
      </c>
      <c r="L1067" s="51"/>
      <c r="M1067" s="51">
        <f t="shared" si="330"/>
        <v>12.352941176470589</v>
      </c>
    </row>
    <row r="1068" spans="1:13" ht="18" customHeight="1">
      <c r="A1068" s="63" t="s">
        <v>28</v>
      </c>
      <c r="B1068" s="48" t="s">
        <v>29</v>
      </c>
      <c r="C1068" s="51">
        <v>5260</v>
      </c>
      <c r="D1068" s="51"/>
      <c r="E1068" s="51">
        <f t="shared" si="327"/>
        <v>5260</v>
      </c>
      <c r="F1068" s="51">
        <v>1190.1</v>
      </c>
      <c r="G1068" s="51"/>
      <c r="H1068" s="51">
        <f t="shared" si="328"/>
        <v>1190.1</v>
      </c>
      <c r="I1068" s="51">
        <v>140.61</v>
      </c>
      <c r="J1068" s="51"/>
      <c r="K1068" s="51">
        <f t="shared" si="329"/>
        <v>22.625475285171103</v>
      </c>
      <c r="L1068" s="51"/>
      <c r="M1068" s="51">
        <f t="shared" si="330"/>
        <v>22.625475285171103</v>
      </c>
    </row>
    <row r="1069" spans="1:13" ht="18" customHeight="1">
      <c r="A1069" s="63" t="s">
        <v>337</v>
      </c>
      <c r="B1069" s="48" t="s">
        <v>262</v>
      </c>
      <c r="C1069" s="51">
        <v>315</v>
      </c>
      <c r="D1069" s="51"/>
      <c r="E1069" s="51">
        <f t="shared" si="327"/>
        <v>315</v>
      </c>
      <c r="F1069" s="51">
        <v>31.68</v>
      </c>
      <c r="G1069" s="51"/>
      <c r="H1069" s="51">
        <f t="shared" si="328"/>
        <v>31.68</v>
      </c>
      <c r="I1069" s="51">
        <v>6.36</v>
      </c>
      <c r="J1069" s="51"/>
      <c r="K1069" s="51">
        <f t="shared" si="329"/>
        <v>10.057142857142857</v>
      </c>
      <c r="L1069" s="51"/>
      <c r="M1069" s="51">
        <f t="shared" si="330"/>
        <v>10.057142857142857</v>
      </c>
    </row>
    <row r="1070" spans="1:13" ht="18" customHeight="1">
      <c r="A1070" s="63" t="s">
        <v>75</v>
      </c>
      <c r="B1070" s="48" t="s">
        <v>76</v>
      </c>
      <c r="C1070" s="51">
        <v>50</v>
      </c>
      <c r="D1070" s="51"/>
      <c r="E1070" s="51">
        <f t="shared" si="327"/>
        <v>50</v>
      </c>
      <c r="F1070" s="51"/>
      <c r="G1070" s="51"/>
      <c r="H1070" s="51">
        <f t="shared" si="328"/>
        <v>0</v>
      </c>
      <c r="I1070" s="51"/>
      <c r="J1070" s="51"/>
      <c r="K1070" s="51">
        <f t="shared" si="329"/>
        <v>0</v>
      </c>
      <c r="L1070" s="51"/>
      <c r="M1070" s="51">
        <f t="shared" si="330"/>
        <v>0</v>
      </c>
    </row>
    <row r="1071" spans="1:13" ht="18" customHeight="1">
      <c r="A1071" s="63" t="s">
        <v>41</v>
      </c>
      <c r="B1071" s="48" t="s">
        <v>42</v>
      </c>
      <c r="C1071" s="51">
        <v>100455</v>
      </c>
      <c r="D1071" s="51"/>
      <c r="E1071" s="51">
        <f t="shared" si="327"/>
        <v>100455</v>
      </c>
      <c r="F1071" s="51">
        <v>88170</v>
      </c>
      <c r="G1071" s="51"/>
      <c r="H1071" s="51">
        <f t="shared" si="328"/>
        <v>88170</v>
      </c>
      <c r="I1071" s="51"/>
      <c r="J1071" s="51"/>
      <c r="K1071" s="51">
        <f t="shared" si="329"/>
        <v>87.77064357174854</v>
      </c>
      <c r="L1071" s="51"/>
      <c r="M1071" s="51">
        <f t="shared" si="330"/>
        <v>87.77064357174854</v>
      </c>
    </row>
    <row r="1072" spans="1:13" ht="18" customHeight="1">
      <c r="A1072" s="63" t="s">
        <v>338</v>
      </c>
      <c r="B1072" s="48" t="s">
        <v>266</v>
      </c>
      <c r="C1072" s="51">
        <v>1223</v>
      </c>
      <c r="D1072" s="51"/>
      <c r="E1072" s="51">
        <f t="shared" si="327"/>
        <v>1223</v>
      </c>
      <c r="F1072" s="51"/>
      <c r="G1072" s="51"/>
      <c r="H1072" s="51">
        <f t="shared" si="328"/>
        <v>0</v>
      </c>
      <c r="I1072" s="51"/>
      <c r="J1072" s="51"/>
      <c r="K1072" s="51">
        <f t="shared" si="329"/>
        <v>0</v>
      </c>
      <c r="L1072" s="51"/>
      <c r="M1072" s="51">
        <f t="shared" si="330"/>
        <v>0</v>
      </c>
    </row>
    <row r="1073" spans="1:13" ht="15" customHeight="1">
      <c r="A1073" s="63"/>
      <c r="B1073" s="48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</row>
    <row r="1074" spans="1:13" s="52" customFormat="1" ht="18" customHeight="1">
      <c r="A1074" s="41" t="s">
        <v>169</v>
      </c>
      <c r="B1074" s="62">
        <v>85415</v>
      </c>
      <c r="C1074" s="42">
        <f aca="true" t="shared" si="331" ref="C1074:D1076">C1075</f>
        <v>129006</v>
      </c>
      <c r="D1074" s="42">
        <f t="shared" si="331"/>
        <v>645030</v>
      </c>
      <c r="E1074" s="42">
        <f>SUM(C1074:D1074)</f>
        <v>774036</v>
      </c>
      <c r="F1074" s="42">
        <f aca="true" t="shared" si="332" ref="F1074:G1076">F1075</f>
        <v>71502.73</v>
      </c>
      <c r="G1074" s="42">
        <f t="shared" si="332"/>
        <v>286010.78</v>
      </c>
      <c r="H1074" s="49">
        <f>SUM(F1074:G1074)</f>
        <v>357513.51</v>
      </c>
      <c r="I1074" s="42">
        <f aca="true" t="shared" si="333" ref="I1074:J1076">I1075</f>
        <v>0</v>
      </c>
      <c r="J1074" s="42">
        <f t="shared" si="333"/>
        <v>0</v>
      </c>
      <c r="K1074" s="55">
        <f t="shared" si="329"/>
        <v>55.425894919616134</v>
      </c>
      <c r="L1074" s="49">
        <f aca="true" t="shared" si="334" ref="L1074:M1077">G1074/D1074*100</f>
        <v>44.34069423127607</v>
      </c>
      <c r="M1074" s="49">
        <f t="shared" si="334"/>
        <v>46.18822767933274</v>
      </c>
    </row>
    <row r="1075" spans="1:13" s="52" customFormat="1" ht="18" customHeight="1">
      <c r="A1075" s="20" t="s">
        <v>378</v>
      </c>
      <c r="B1075" s="62"/>
      <c r="C1075" s="42">
        <f t="shared" si="331"/>
        <v>129006</v>
      </c>
      <c r="D1075" s="42">
        <f t="shared" si="331"/>
        <v>645030</v>
      </c>
      <c r="E1075" s="42">
        <f>SUM(C1075:D1075)</f>
        <v>774036</v>
      </c>
      <c r="F1075" s="42">
        <f t="shared" si="332"/>
        <v>71502.73</v>
      </c>
      <c r="G1075" s="42">
        <f t="shared" si="332"/>
        <v>286010.78</v>
      </c>
      <c r="H1075" s="49">
        <f>SUM(F1075:G1075)</f>
        <v>357513.51</v>
      </c>
      <c r="I1075" s="42">
        <f t="shared" si="333"/>
        <v>0</v>
      </c>
      <c r="J1075" s="42">
        <f t="shared" si="333"/>
        <v>0</v>
      </c>
      <c r="K1075" s="55">
        <f t="shared" si="329"/>
        <v>55.425894919616134</v>
      </c>
      <c r="L1075" s="49">
        <f t="shared" si="334"/>
        <v>44.34069423127607</v>
      </c>
      <c r="M1075" s="49">
        <f t="shared" si="334"/>
        <v>46.18822767933274</v>
      </c>
    </row>
    <row r="1076" spans="1:14" s="52" customFormat="1" ht="18" customHeight="1">
      <c r="A1076" s="25" t="s">
        <v>383</v>
      </c>
      <c r="B1076" s="113"/>
      <c r="C1076" s="51">
        <f t="shared" si="331"/>
        <v>129006</v>
      </c>
      <c r="D1076" s="51">
        <f t="shared" si="331"/>
        <v>645030</v>
      </c>
      <c r="E1076" s="51">
        <f>SUM(C1076:D1076)</f>
        <v>774036</v>
      </c>
      <c r="F1076" s="51">
        <f t="shared" si="332"/>
        <v>71502.73</v>
      </c>
      <c r="G1076" s="51">
        <f t="shared" si="332"/>
        <v>286010.78</v>
      </c>
      <c r="H1076" s="39">
        <f>SUM(F1076:G1076)</f>
        <v>357513.51</v>
      </c>
      <c r="I1076" s="51">
        <f t="shared" si="333"/>
        <v>0</v>
      </c>
      <c r="J1076" s="51">
        <f t="shared" si="333"/>
        <v>0</v>
      </c>
      <c r="K1076" s="51">
        <f t="shared" si="329"/>
        <v>55.425894919616134</v>
      </c>
      <c r="L1076" s="39">
        <f t="shared" si="334"/>
        <v>44.34069423127607</v>
      </c>
      <c r="M1076" s="39">
        <f t="shared" si="334"/>
        <v>46.18822767933274</v>
      </c>
      <c r="N1076" s="5"/>
    </row>
    <row r="1077" spans="1:13" ht="18" customHeight="1">
      <c r="A1077" s="114" t="s">
        <v>246</v>
      </c>
      <c r="B1077" s="91" t="s">
        <v>170</v>
      </c>
      <c r="C1077" s="51">
        <v>129006</v>
      </c>
      <c r="D1077" s="51">
        <v>645030</v>
      </c>
      <c r="E1077" s="51">
        <f>C1077+D1077</f>
        <v>774036</v>
      </c>
      <c r="F1077" s="51">
        <v>71502.73</v>
      </c>
      <c r="G1077" s="44">
        <v>286010.78</v>
      </c>
      <c r="H1077" s="44">
        <f>SUM(F1077:G1077)</f>
        <v>357513.51</v>
      </c>
      <c r="I1077" s="51"/>
      <c r="J1077" s="51"/>
      <c r="K1077" s="51">
        <f t="shared" si="329"/>
        <v>55.425894919616134</v>
      </c>
      <c r="L1077" s="39">
        <f t="shared" si="334"/>
        <v>44.34069423127607</v>
      </c>
      <c r="M1077" s="39">
        <f t="shared" si="334"/>
        <v>46.18822767933274</v>
      </c>
    </row>
    <row r="1078" spans="1:13" ht="14.25" customHeight="1">
      <c r="A1078" s="66"/>
      <c r="B1078" s="48"/>
      <c r="C1078" s="51"/>
      <c r="D1078" s="51"/>
      <c r="E1078" s="51"/>
      <c r="F1078" s="51"/>
      <c r="G1078" s="51"/>
      <c r="H1078" s="51"/>
      <c r="I1078" s="51"/>
      <c r="J1078" s="51"/>
      <c r="K1078" s="57"/>
      <c r="L1078" s="39"/>
      <c r="M1078" s="51"/>
    </row>
    <row r="1079" spans="1:13" s="52" customFormat="1" ht="18" customHeight="1">
      <c r="A1079" s="41" t="s">
        <v>259</v>
      </c>
      <c r="B1079" s="62">
        <v>85495</v>
      </c>
      <c r="C1079" s="42">
        <f>C1080</f>
        <v>42804</v>
      </c>
      <c r="D1079" s="42">
        <f>D1080</f>
        <v>0</v>
      </c>
      <c r="E1079" s="42">
        <f aca="true" t="shared" si="335" ref="E1079:E1088">SUM(C1079:D1079)</f>
        <v>42804</v>
      </c>
      <c r="F1079" s="42">
        <f>F1080</f>
        <v>4082.19</v>
      </c>
      <c r="G1079" s="42">
        <f>G1080</f>
        <v>0</v>
      </c>
      <c r="H1079" s="42">
        <f aca="true" t="shared" si="336" ref="H1079:H1088">SUM(F1079:G1079)</f>
        <v>4082.19</v>
      </c>
      <c r="I1079" s="42">
        <f>I1080</f>
        <v>0</v>
      </c>
      <c r="J1079" s="42">
        <f>J1080</f>
        <v>0</v>
      </c>
      <c r="K1079" s="55">
        <f>F1079/C1079*100</f>
        <v>9.536935800392486</v>
      </c>
      <c r="L1079" s="49">
        <v>0</v>
      </c>
      <c r="M1079" s="55">
        <f>H1079/E1079*100</f>
        <v>9.536935800392486</v>
      </c>
    </row>
    <row r="1080" spans="1:13" s="52" customFormat="1" ht="15.75" customHeight="1">
      <c r="A1080" s="20" t="s">
        <v>378</v>
      </c>
      <c r="B1080" s="62"/>
      <c r="C1080" s="42">
        <f>C1081</f>
        <v>42804</v>
      </c>
      <c r="D1080" s="42">
        <f>D1081</f>
        <v>0</v>
      </c>
      <c r="E1080" s="42">
        <f t="shared" si="335"/>
        <v>42804</v>
      </c>
      <c r="F1080" s="42">
        <f>F1081</f>
        <v>4082.19</v>
      </c>
      <c r="G1080" s="42">
        <f>G1081</f>
        <v>0</v>
      </c>
      <c r="H1080" s="42">
        <f t="shared" si="336"/>
        <v>4082.19</v>
      </c>
      <c r="I1080" s="42">
        <f>I1081</f>
        <v>0</v>
      </c>
      <c r="J1080" s="42">
        <f>J1081</f>
        <v>0</v>
      </c>
      <c r="K1080" s="55">
        <f>F1080/C1080*100</f>
        <v>9.536935800392486</v>
      </c>
      <c r="L1080" s="49"/>
      <c r="M1080" s="55">
        <f>H1080/E1080*100</f>
        <v>9.536935800392486</v>
      </c>
    </row>
    <row r="1081" spans="1:14" s="52" customFormat="1" ht="18" customHeight="1">
      <c r="A1081" s="21" t="s">
        <v>379</v>
      </c>
      <c r="B1081" s="69"/>
      <c r="C1081" s="44">
        <f>C1083+C1082</f>
        <v>42804</v>
      </c>
      <c r="D1081" s="44">
        <f>D1083+D1082</f>
        <v>0</v>
      </c>
      <c r="E1081" s="44">
        <f t="shared" si="335"/>
        <v>42804</v>
      </c>
      <c r="F1081" s="44">
        <f>F1083+F1082</f>
        <v>4082.19</v>
      </c>
      <c r="G1081" s="44">
        <f>G1083+G1082</f>
        <v>0</v>
      </c>
      <c r="H1081" s="44">
        <f t="shared" si="336"/>
        <v>4082.19</v>
      </c>
      <c r="I1081" s="44">
        <f>I1083+I1082</f>
        <v>0</v>
      </c>
      <c r="J1081" s="44">
        <f>J1083+J1082</f>
        <v>0</v>
      </c>
      <c r="K1081" s="44">
        <f aca="true" t="shared" si="337" ref="K1081:K1088">F1081/C1081*100</f>
        <v>9.536935800392486</v>
      </c>
      <c r="L1081" s="39"/>
      <c r="M1081" s="44">
        <f aca="true" t="shared" si="338" ref="M1081:M1088">H1081/E1081*100</f>
        <v>9.536935800392486</v>
      </c>
      <c r="N1081" s="5"/>
    </row>
    <row r="1082" spans="1:14" s="52" customFormat="1" ht="18" customHeight="1">
      <c r="A1082" s="25" t="s">
        <v>380</v>
      </c>
      <c r="B1082" s="69"/>
      <c r="C1082" s="44">
        <f>SUM(C1084:C1086)</f>
        <v>25300</v>
      </c>
      <c r="D1082" s="44">
        <f>SUM(D1084:D1086)</f>
        <v>0</v>
      </c>
      <c r="E1082" s="44">
        <f t="shared" si="335"/>
        <v>25300</v>
      </c>
      <c r="F1082" s="44">
        <f>SUM(F1084:F1086)</f>
        <v>0</v>
      </c>
      <c r="G1082" s="44">
        <f>SUM(G1084:G1086)</f>
        <v>0</v>
      </c>
      <c r="H1082" s="44">
        <f t="shared" si="336"/>
        <v>0</v>
      </c>
      <c r="I1082" s="44">
        <f>SUM(I1084:I1086)</f>
        <v>0</v>
      </c>
      <c r="J1082" s="44">
        <f>SUM(J1084:J1086)</f>
        <v>0</v>
      </c>
      <c r="K1082" s="44">
        <f t="shared" si="337"/>
        <v>0</v>
      </c>
      <c r="L1082" s="39"/>
      <c r="M1082" s="44">
        <f t="shared" si="338"/>
        <v>0</v>
      </c>
      <c r="N1082" s="5"/>
    </row>
    <row r="1083" spans="1:14" s="52" customFormat="1" ht="17.25" customHeight="1">
      <c r="A1083" s="25" t="s">
        <v>381</v>
      </c>
      <c r="B1083" s="69"/>
      <c r="C1083" s="44">
        <f>SUM(C1087:C1088)</f>
        <v>17504</v>
      </c>
      <c r="D1083" s="44">
        <f>SUM(D1087:D1088)</f>
        <v>0</v>
      </c>
      <c r="E1083" s="44">
        <f t="shared" si="335"/>
        <v>17504</v>
      </c>
      <c r="F1083" s="44">
        <f>SUM(F1087:F1088)</f>
        <v>4082.19</v>
      </c>
      <c r="G1083" s="44">
        <f>SUM(G1087:G1088)</f>
        <v>0</v>
      </c>
      <c r="H1083" s="44">
        <f t="shared" si="336"/>
        <v>4082.19</v>
      </c>
      <c r="I1083" s="44">
        <f>SUM(I1087:I1088)</f>
        <v>0</v>
      </c>
      <c r="J1083" s="44">
        <f>SUM(J1087:J1088)</f>
        <v>0</v>
      </c>
      <c r="K1083" s="44">
        <f t="shared" si="337"/>
        <v>23.32146937842779</v>
      </c>
      <c r="L1083" s="39"/>
      <c r="M1083" s="44">
        <f t="shared" si="338"/>
        <v>23.32146937842779</v>
      </c>
      <c r="N1083" s="5"/>
    </row>
    <row r="1084" spans="1:14" s="52" customFormat="1" ht="18" customHeight="1">
      <c r="A1084" s="63" t="s">
        <v>33</v>
      </c>
      <c r="B1084" s="48" t="s">
        <v>34</v>
      </c>
      <c r="C1084" s="44">
        <v>21000</v>
      </c>
      <c r="D1084" s="44"/>
      <c r="E1084" s="44">
        <f t="shared" si="335"/>
        <v>21000</v>
      </c>
      <c r="F1084" s="44"/>
      <c r="G1084" s="44"/>
      <c r="H1084" s="44">
        <f t="shared" si="336"/>
        <v>0</v>
      </c>
      <c r="I1084" s="44"/>
      <c r="J1084" s="44"/>
      <c r="K1084" s="44">
        <f t="shared" si="337"/>
        <v>0</v>
      </c>
      <c r="L1084" s="39"/>
      <c r="M1084" s="44">
        <f t="shared" si="338"/>
        <v>0</v>
      </c>
      <c r="N1084" s="5"/>
    </row>
    <row r="1085" spans="1:14" s="52" customFormat="1" ht="18" customHeight="1">
      <c r="A1085" s="53" t="s">
        <v>22</v>
      </c>
      <c r="B1085" s="48" t="s">
        <v>23</v>
      </c>
      <c r="C1085" s="44">
        <v>3700</v>
      </c>
      <c r="D1085" s="44"/>
      <c r="E1085" s="44">
        <f t="shared" si="335"/>
        <v>3700</v>
      </c>
      <c r="F1085" s="44"/>
      <c r="G1085" s="44"/>
      <c r="H1085" s="44">
        <f t="shared" si="336"/>
        <v>0</v>
      </c>
      <c r="I1085" s="44"/>
      <c r="J1085" s="44"/>
      <c r="K1085" s="44">
        <f t="shared" si="337"/>
        <v>0</v>
      </c>
      <c r="L1085" s="39"/>
      <c r="M1085" s="44">
        <f t="shared" si="338"/>
        <v>0</v>
      </c>
      <c r="N1085" s="5"/>
    </row>
    <row r="1086" spans="1:14" s="52" customFormat="1" ht="18" customHeight="1">
      <c r="A1086" s="63" t="s">
        <v>24</v>
      </c>
      <c r="B1086" s="48" t="s">
        <v>25</v>
      </c>
      <c r="C1086" s="44">
        <v>600</v>
      </c>
      <c r="D1086" s="44"/>
      <c r="E1086" s="44">
        <f t="shared" si="335"/>
        <v>600</v>
      </c>
      <c r="F1086" s="44"/>
      <c r="G1086" s="44"/>
      <c r="H1086" s="44">
        <f t="shared" si="336"/>
        <v>0</v>
      </c>
      <c r="I1086" s="44"/>
      <c r="J1086" s="44"/>
      <c r="K1086" s="44">
        <f t="shared" si="337"/>
        <v>0</v>
      </c>
      <c r="L1086" s="39"/>
      <c r="M1086" s="44">
        <f t="shared" si="338"/>
        <v>0</v>
      </c>
      <c r="N1086" s="5"/>
    </row>
    <row r="1087" spans="1:13" ht="18" customHeight="1">
      <c r="A1087" s="67" t="s">
        <v>37</v>
      </c>
      <c r="B1087" s="60" t="s">
        <v>38</v>
      </c>
      <c r="C1087" s="44">
        <v>16478</v>
      </c>
      <c r="D1087" s="44"/>
      <c r="E1087" s="44">
        <f t="shared" si="335"/>
        <v>16478</v>
      </c>
      <c r="F1087" s="44">
        <v>3482.19</v>
      </c>
      <c r="G1087" s="44"/>
      <c r="H1087" s="44">
        <f t="shared" si="336"/>
        <v>3482.19</v>
      </c>
      <c r="I1087" s="44"/>
      <c r="J1087" s="39"/>
      <c r="K1087" s="44">
        <f t="shared" si="337"/>
        <v>21.132358295909697</v>
      </c>
      <c r="L1087" s="39"/>
      <c r="M1087" s="44">
        <f t="shared" si="338"/>
        <v>21.132358295909697</v>
      </c>
    </row>
    <row r="1088" spans="1:13" ht="18" customHeight="1">
      <c r="A1088" s="63" t="s">
        <v>28</v>
      </c>
      <c r="B1088" s="48" t="s">
        <v>29</v>
      </c>
      <c r="C1088" s="51">
        <v>1026</v>
      </c>
      <c r="D1088" s="51"/>
      <c r="E1088" s="51">
        <f t="shared" si="335"/>
        <v>1026</v>
      </c>
      <c r="F1088" s="51">
        <v>600</v>
      </c>
      <c r="G1088" s="51"/>
      <c r="H1088" s="51">
        <f t="shared" si="336"/>
        <v>600</v>
      </c>
      <c r="I1088" s="51"/>
      <c r="J1088" s="30"/>
      <c r="K1088" s="44">
        <f t="shared" si="337"/>
        <v>58.47953216374269</v>
      </c>
      <c r="L1088" s="39"/>
      <c r="M1088" s="44">
        <f t="shared" si="338"/>
        <v>58.47953216374269</v>
      </c>
    </row>
    <row r="1089" spans="1:13" ht="16.5" customHeight="1">
      <c r="A1089" s="63"/>
      <c r="B1089" s="48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</row>
    <row r="1090" spans="1:13" ht="18" customHeight="1">
      <c r="A1090" s="111" t="s">
        <v>288</v>
      </c>
      <c r="B1090" s="14" t="s">
        <v>171</v>
      </c>
      <c r="C1090" s="42">
        <f>C1091+C1096</f>
        <v>28029631.770000003</v>
      </c>
      <c r="D1090" s="42">
        <f>D1091+D1096</f>
        <v>20924302.82</v>
      </c>
      <c r="E1090" s="42">
        <f>C1090+D1090</f>
        <v>48953934.59</v>
      </c>
      <c r="F1090" s="42">
        <f>F1091+F1096</f>
        <v>6645821.67</v>
      </c>
      <c r="G1090" s="42">
        <f>G1091+G1096</f>
        <v>1435080.92</v>
      </c>
      <c r="H1090" s="42">
        <f>F1090+G1090</f>
        <v>8080902.59</v>
      </c>
      <c r="I1090" s="42">
        <f>I1091+I1096</f>
        <v>155561.24</v>
      </c>
      <c r="J1090" s="42">
        <f>J1091+J1096</f>
        <v>0</v>
      </c>
      <c r="K1090" s="42">
        <f>F1090/C1090*100</f>
        <v>23.70998564851999</v>
      </c>
      <c r="L1090" s="55">
        <f>G1090/D1090*100</f>
        <v>6.858440791768277</v>
      </c>
      <c r="M1090" s="42">
        <f>H1090/E1090*100</f>
        <v>16.50715648839943</v>
      </c>
    </row>
    <row r="1091" spans="1:13" ht="18" customHeight="1">
      <c r="A1091" s="20" t="s">
        <v>378</v>
      </c>
      <c r="B1091" s="14"/>
      <c r="C1091" s="42">
        <f>C1092+C1095</f>
        <v>9880370.64</v>
      </c>
      <c r="D1091" s="42">
        <f>D1092+D1095</f>
        <v>0</v>
      </c>
      <c r="E1091" s="42">
        <f aca="true" t="shared" si="339" ref="E1091:E1098">C1091+D1091</f>
        <v>9880370.64</v>
      </c>
      <c r="F1091" s="42">
        <f>F1092+F1095</f>
        <v>3367967.94</v>
      </c>
      <c r="G1091" s="42">
        <f>G1092+G1095</f>
        <v>0</v>
      </c>
      <c r="H1091" s="42">
        <f aca="true" t="shared" si="340" ref="H1091:H1098">F1091+G1091</f>
        <v>3367967.94</v>
      </c>
      <c r="I1091" s="42">
        <f>I1092+I1095</f>
        <v>131397.00999999998</v>
      </c>
      <c r="J1091" s="42">
        <f>J1092+J1095</f>
        <v>0</v>
      </c>
      <c r="K1091" s="42">
        <f aca="true" t="shared" si="341" ref="K1091:K1105">F1091/C1091*100</f>
        <v>34.0874655690042</v>
      </c>
      <c r="L1091" s="55">
        <v>0</v>
      </c>
      <c r="M1091" s="42">
        <f aca="true" t="shared" si="342" ref="M1091:M1105">H1091/E1091*100</f>
        <v>34.0874655690042</v>
      </c>
    </row>
    <row r="1092" spans="1:13" ht="18" customHeight="1">
      <c r="A1092" s="21" t="s">
        <v>379</v>
      </c>
      <c r="B1092" s="60"/>
      <c r="C1092" s="44">
        <f>SUM(C1093+C1094)</f>
        <v>9848570.64</v>
      </c>
      <c r="D1092" s="44">
        <f>SUM(D1093+D1094)</f>
        <v>0</v>
      </c>
      <c r="E1092" s="44">
        <f t="shared" si="339"/>
        <v>9848570.64</v>
      </c>
      <c r="F1092" s="44">
        <f>SUM(F1093+F1094)</f>
        <v>3358689.48</v>
      </c>
      <c r="G1092" s="44">
        <f>SUM(G1093+G1094)</f>
        <v>0</v>
      </c>
      <c r="H1092" s="44">
        <f t="shared" si="340"/>
        <v>3358689.48</v>
      </c>
      <c r="I1092" s="44">
        <f>SUM(I1093+I1094)</f>
        <v>131397.00999999998</v>
      </c>
      <c r="J1092" s="44">
        <f>SUM(J1093+J1094)</f>
        <v>0</v>
      </c>
      <c r="K1092" s="44">
        <f t="shared" si="341"/>
        <v>34.103319179726164</v>
      </c>
      <c r="L1092" s="44">
        <v>0</v>
      </c>
      <c r="M1092" s="44">
        <f t="shared" si="342"/>
        <v>34.103319179726164</v>
      </c>
    </row>
    <row r="1093" spans="1:13" ht="18" customHeight="1">
      <c r="A1093" s="25" t="s">
        <v>380</v>
      </c>
      <c r="B1093" s="60"/>
      <c r="C1093" s="44">
        <f>C1146</f>
        <v>297900</v>
      </c>
      <c r="D1093" s="44">
        <f>D1146</f>
        <v>0</v>
      </c>
      <c r="E1093" s="44">
        <f t="shared" si="339"/>
        <v>297900</v>
      </c>
      <c r="F1093" s="44">
        <f>F1146</f>
        <v>163889.61</v>
      </c>
      <c r="G1093" s="44">
        <f>G1146</f>
        <v>0</v>
      </c>
      <c r="H1093" s="44">
        <f t="shared" si="340"/>
        <v>163889.61</v>
      </c>
      <c r="I1093" s="44">
        <f>I1146</f>
        <v>22457.19</v>
      </c>
      <c r="J1093" s="44">
        <f>J1146</f>
        <v>0</v>
      </c>
      <c r="K1093" s="44">
        <f t="shared" si="341"/>
        <v>55.01497482376636</v>
      </c>
      <c r="L1093" s="44">
        <v>0</v>
      </c>
      <c r="M1093" s="44">
        <f t="shared" si="342"/>
        <v>55.01497482376636</v>
      </c>
    </row>
    <row r="1094" spans="1:13" ht="18" customHeight="1">
      <c r="A1094" s="25" t="s">
        <v>381</v>
      </c>
      <c r="B1094" s="60"/>
      <c r="C1094" s="44">
        <f>C1103+C1112+C1126+C1135+C1147+C1118</f>
        <v>9550670.64</v>
      </c>
      <c r="D1094" s="44">
        <f>D1103+D1112+D1126+D1135+D1147+D1118</f>
        <v>0</v>
      </c>
      <c r="E1094" s="44">
        <f t="shared" si="339"/>
        <v>9550670.64</v>
      </c>
      <c r="F1094" s="44">
        <f>F1103+F1112+F1126+F1135+F1147+F1118</f>
        <v>3194799.87</v>
      </c>
      <c r="G1094" s="44">
        <f>G1103+G1112+G1126+G1135+G1147+G1118</f>
        <v>0</v>
      </c>
      <c r="H1094" s="44">
        <f t="shared" si="340"/>
        <v>3194799.87</v>
      </c>
      <c r="I1094" s="44">
        <f>I1103+I1112+I1126+I1135+I1147+I1118</f>
        <v>108939.81999999999</v>
      </c>
      <c r="J1094" s="44">
        <f>J1103+J1112+J1126+J1135+J1147+J1118</f>
        <v>0</v>
      </c>
      <c r="K1094" s="44">
        <f t="shared" si="341"/>
        <v>33.45105271057698</v>
      </c>
      <c r="L1094" s="44">
        <v>0</v>
      </c>
      <c r="M1094" s="44">
        <f t="shared" si="342"/>
        <v>33.45105271057698</v>
      </c>
    </row>
    <row r="1095" spans="1:13" ht="18" customHeight="1">
      <c r="A1095" s="25" t="s">
        <v>383</v>
      </c>
      <c r="B1095" s="60"/>
      <c r="C1095" s="44">
        <f>C1148</f>
        <v>31800</v>
      </c>
      <c r="D1095" s="44">
        <f>D1148</f>
        <v>0</v>
      </c>
      <c r="E1095" s="44">
        <f t="shared" si="339"/>
        <v>31800</v>
      </c>
      <c r="F1095" s="44">
        <f>F1148</f>
        <v>9278.460000000001</v>
      </c>
      <c r="G1095" s="44">
        <f>G1148</f>
        <v>0</v>
      </c>
      <c r="H1095" s="44">
        <f t="shared" si="340"/>
        <v>9278.460000000001</v>
      </c>
      <c r="I1095" s="44">
        <f>I1148</f>
        <v>0</v>
      </c>
      <c r="J1095" s="44">
        <f>J1148</f>
        <v>0</v>
      </c>
      <c r="K1095" s="44">
        <f t="shared" si="341"/>
        <v>29.177547169811323</v>
      </c>
      <c r="L1095" s="44">
        <v>0</v>
      </c>
      <c r="M1095" s="44">
        <f t="shared" si="342"/>
        <v>29.177547169811323</v>
      </c>
    </row>
    <row r="1096" spans="1:13" ht="18" customHeight="1">
      <c r="A1096" s="61" t="s">
        <v>387</v>
      </c>
      <c r="B1096" s="14"/>
      <c r="C1096" s="42">
        <f>C1097</f>
        <v>18149261.130000003</v>
      </c>
      <c r="D1096" s="42">
        <f>D1097</f>
        <v>20924302.82</v>
      </c>
      <c r="E1096" s="42">
        <f t="shared" si="339"/>
        <v>39073563.95</v>
      </c>
      <c r="F1096" s="42">
        <f>F1097</f>
        <v>3277853.7299999995</v>
      </c>
      <c r="G1096" s="42">
        <f>G1097</f>
        <v>1435080.92</v>
      </c>
      <c r="H1096" s="42">
        <f t="shared" si="340"/>
        <v>4712934.649999999</v>
      </c>
      <c r="I1096" s="42">
        <f>I1097</f>
        <v>24164.23</v>
      </c>
      <c r="J1096" s="42">
        <f>J1097</f>
        <v>0</v>
      </c>
      <c r="K1096" s="42">
        <f t="shared" si="341"/>
        <v>18.06053539326644</v>
      </c>
      <c r="L1096" s="55">
        <f>G1096/D1096*100</f>
        <v>6.858440791768277</v>
      </c>
      <c r="M1096" s="42">
        <f t="shared" si="342"/>
        <v>12.06169638385392</v>
      </c>
    </row>
    <row r="1097" spans="1:13" ht="21.75" customHeight="1">
      <c r="A1097" s="28" t="s">
        <v>388</v>
      </c>
      <c r="B1097" s="60"/>
      <c r="C1097" s="44">
        <f>C1105+C1128+C1137+C1150</f>
        <v>18149261.130000003</v>
      </c>
      <c r="D1097" s="44">
        <f>D1105+D1128+D1137+D1150</f>
        <v>20924302.82</v>
      </c>
      <c r="E1097" s="44">
        <f t="shared" si="339"/>
        <v>39073563.95</v>
      </c>
      <c r="F1097" s="44">
        <f>F1105+F1128+F1137+F1150</f>
        <v>3277853.7299999995</v>
      </c>
      <c r="G1097" s="44">
        <f>G1105+G1128+G1137+G1150</f>
        <v>1435080.92</v>
      </c>
      <c r="H1097" s="44">
        <f t="shared" si="340"/>
        <v>4712934.649999999</v>
      </c>
      <c r="I1097" s="44">
        <f>I1105+I1128+I1137+I1150</f>
        <v>24164.23</v>
      </c>
      <c r="J1097" s="44">
        <f>J1105+J1128+J1137+J1150</f>
        <v>0</v>
      </c>
      <c r="K1097" s="44">
        <f t="shared" si="341"/>
        <v>18.06053539326644</v>
      </c>
      <c r="L1097" s="44">
        <f>G1097/D1097*100</f>
        <v>6.858440791768277</v>
      </c>
      <c r="M1097" s="44">
        <f t="shared" si="342"/>
        <v>12.06169638385392</v>
      </c>
    </row>
    <row r="1098" spans="1:13" ht="41.25" customHeight="1">
      <c r="A1098" s="37" t="s">
        <v>389</v>
      </c>
      <c r="B1098" s="60"/>
      <c r="C1098" s="44">
        <f>C1151</f>
        <v>12650510.34</v>
      </c>
      <c r="D1098" s="44">
        <f>D1151</f>
        <v>20659102.82</v>
      </c>
      <c r="E1098" s="44">
        <f t="shared" si="339"/>
        <v>33309613.16</v>
      </c>
      <c r="F1098" s="44">
        <f>F1151</f>
        <v>1902502.5499999998</v>
      </c>
      <c r="G1098" s="44">
        <f>G1151</f>
        <v>1435080.92</v>
      </c>
      <c r="H1098" s="44">
        <f t="shared" si="340"/>
        <v>3337583.4699999997</v>
      </c>
      <c r="I1098" s="44">
        <f>I1151</f>
        <v>23968.75</v>
      </c>
      <c r="J1098" s="44">
        <f>J1151</f>
        <v>0</v>
      </c>
      <c r="K1098" s="44">
        <f t="shared" si="341"/>
        <v>15.03893913263265</v>
      </c>
      <c r="L1098" s="44">
        <f>G1098/D1098*100</f>
        <v>6.94648229646596</v>
      </c>
      <c r="M1098" s="44">
        <f t="shared" si="342"/>
        <v>10.019880609144845</v>
      </c>
    </row>
    <row r="1099" spans="1:13" ht="18" customHeight="1">
      <c r="A1099" s="50"/>
      <c r="B1099" s="14"/>
      <c r="C1099" s="42"/>
      <c r="D1099" s="42"/>
      <c r="E1099" s="42"/>
      <c r="F1099" s="42"/>
      <c r="G1099" s="42"/>
      <c r="H1099" s="42"/>
      <c r="I1099" s="42"/>
      <c r="J1099" s="42"/>
      <c r="K1099" s="42"/>
      <c r="L1099" s="55"/>
      <c r="M1099" s="42"/>
    </row>
    <row r="1100" spans="1:13" s="52" customFormat="1" ht="18" customHeight="1">
      <c r="A1100" s="65" t="s">
        <v>172</v>
      </c>
      <c r="B1100" s="62">
        <v>90001</v>
      </c>
      <c r="C1100" s="42">
        <f>C1101+C1104</f>
        <v>659000</v>
      </c>
      <c r="D1100" s="42">
        <f>D1101+D1104</f>
        <v>0</v>
      </c>
      <c r="E1100" s="42">
        <f aca="true" t="shared" si="343" ref="E1100:E1105">C1100+D1100</f>
        <v>659000</v>
      </c>
      <c r="F1100" s="42">
        <f>F1101+F1104</f>
        <v>3690</v>
      </c>
      <c r="G1100" s="42">
        <f>G1101+G1104</f>
        <v>0</v>
      </c>
      <c r="H1100" s="42">
        <f aca="true" t="shared" si="344" ref="H1100:H1107">F1100+G1100</f>
        <v>3690</v>
      </c>
      <c r="I1100" s="42">
        <f>I1101+I1104</f>
        <v>0</v>
      </c>
      <c r="J1100" s="42">
        <f>J1101+J1104</f>
        <v>0</v>
      </c>
      <c r="K1100" s="42">
        <f t="shared" si="341"/>
        <v>0.5599393019726859</v>
      </c>
      <c r="L1100" s="55">
        <v>0</v>
      </c>
      <c r="M1100" s="42">
        <f t="shared" si="342"/>
        <v>0.5599393019726859</v>
      </c>
    </row>
    <row r="1101" spans="1:13" s="52" customFormat="1" ht="18" customHeight="1">
      <c r="A1101" s="20" t="s">
        <v>378</v>
      </c>
      <c r="B1101" s="62"/>
      <c r="C1101" s="42">
        <f>C1102</f>
        <v>370000</v>
      </c>
      <c r="D1101" s="42">
        <f>D1102</f>
        <v>0</v>
      </c>
      <c r="E1101" s="42">
        <f t="shared" si="343"/>
        <v>370000</v>
      </c>
      <c r="F1101" s="42">
        <f>F1102</f>
        <v>0</v>
      </c>
      <c r="G1101" s="42">
        <f>G1102</f>
        <v>0</v>
      </c>
      <c r="H1101" s="42">
        <f t="shared" si="344"/>
        <v>0</v>
      </c>
      <c r="I1101" s="42">
        <f>I1102</f>
        <v>0</v>
      </c>
      <c r="J1101" s="42">
        <f>J1102</f>
        <v>0</v>
      </c>
      <c r="K1101" s="42">
        <f t="shared" si="341"/>
        <v>0</v>
      </c>
      <c r="L1101" s="55"/>
      <c r="M1101" s="42">
        <f t="shared" si="342"/>
        <v>0</v>
      </c>
    </row>
    <row r="1102" spans="1:14" s="52" customFormat="1" ht="18" customHeight="1">
      <c r="A1102" s="21" t="s">
        <v>379</v>
      </c>
      <c r="B1102" s="113"/>
      <c r="C1102" s="51">
        <f>C1103</f>
        <v>370000</v>
      </c>
      <c r="D1102" s="51">
        <f>D1103</f>
        <v>0</v>
      </c>
      <c r="E1102" s="51">
        <f t="shared" si="343"/>
        <v>370000</v>
      </c>
      <c r="F1102" s="44">
        <f>F1103</f>
        <v>0</v>
      </c>
      <c r="G1102" s="44">
        <f>G1103</f>
        <v>0</v>
      </c>
      <c r="H1102" s="44">
        <f t="shared" si="344"/>
        <v>0</v>
      </c>
      <c r="I1102" s="44">
        <f>I1103</f>
        <v>0</v>
      </c>
      <c r="J1102" s="44">
        <f>J1103</f>
        <v>0</v>
      </c>
      <c r="K1102" s="44">
        <f t="shared" si="341"/>
        <v>0</v>
      </c>
      <c r="L1102" s="44"/>
      <c r="M1102" s="44">
        <f t="shared" si="342"/>
        <v>0</v>
      </c>
      <c r="N1102" s="5"/>
    </row>
    <row r="1103" spans="1:14" s="52" customFormat="1" ht="18" customHeight="1">
      <c r="A1103" s="25" t="s">
        <v>381</v>
      </c>
      <c r="B1103" s="113"/>
      <c r="C1103" s="51">
        <f>C1106</f>
        <v>370000</v>
      </c>
      <c r="D1103" s="51">
        <f>D1106</f>
        <v>0</v>
      </c>
      <c r="E1103" s="51">
        <f t="shared" si="343"/>
        <v>370000</v>
      </c>
      <c r="F1103" s="44">
        <f>F1106</f>
        <v>0</v>
      </c>
      <c r="G1103" s="44">
        <f>G1106</f>
        <v>0</v>
      </c>
      <c r="H1103" s="44">
        <f t="shared" si="344"/>
        <v>0</v>
      </c>
      <c r="I1103" s="51">
        <f>I1106</f>
        <v>0</v>
      </c>
      <c r="J1103" s="51">
        <f>J1106</f>
        <v>0</v>
      </c>
      <c r="K1103" s="42">
        <f t="shared" si="341"/>
        <v>0</v>
      </c>
      <c r="L1103" s="55"/>
      <c r="M1103" s="42">
        <f t="shared" si="342"/>
        <v>0</v>
      </c>
      <c r="N1103" s="5"/>
    </row>
    <row r="1104" spans="1:13" s="52" customFormat="1" ht="18" customHeight="1">
      <c r="A1104" s="61" t="s">
        <v>387</v>
      </c>
      <c r="B1104" s="62"/>
      <c r="C1104" s="42">
        <f>C1105</f>
        <v>289000</v>
      </c>
      <c r="D1104" s="42">
        <f>D1105</f>
        <v>0</v>
      </c>
      <c r="E1104" s="42">
        <f t="shared" si="343"/>
        <v>289000</v>
      </c>
      <c r="F1104" s="42">
        <f>F1105</f>
        <v>3690</v>
      </c>
      <c r="G1104" s="42">
        <f>G1105</f>
        <v>0</v>
      </c>
      <c r="H1104" s="42">
        <f t="shared" si="344"/>
        <v>3690</v>
      </c>
      <c r="I1104" s="42">
        <f>I1105</f>
        <v>0</v>
      </c>
      <c r="J1104" s="42">
        <f>J1105</f>
        <v>0</v>
      </c>
      <c r="K1104" s="42">
        <f t="shared" si="341"/>
        <v>1.2768166089965398</v>
      </c>
      <c r="L1104" s="55"/>
      <c r="M1104" s="42">
        <f t="shared" si="342"/>
        <v>1.2768166089965398</v>
      </c>
    </row>
    <row r="1105" spans="1:13" s="52" customFormat="1" ht="18" customHeight="1">
      <c r="A1105" s="28" t="s">
        <v>388</v>
      </c>
      <c r="B1105" s="69"/>
      <c r="C1105" s="44">
        <f>C1107</f>
        <v>289000</v>
      </c>
      <c r="D1105" s="44">
        <f>D1107</f>
        <v>0</v>
      </c>
      <c r="E1105" s="44">
        <f t="shared" si="343"/>
        <v>289000</v>
      </c>
      <c r="F1105" s="44">
        <f>F1107</f>
        <v>3690</v>
      </c>
      <c r="G1105" s="44">
        <f>G1107</f>
        <v>0</v>
      </c>
      <c r="H1105" s="44">
        <f t="shared" si="344"/>
        <v>3690</v>
      </c>
      <c r="I1105" s="44">
        <f>I1107</f>
        <v>0</v>
      </c>
      <c r="J1105" s="44">
        <f>J1107</f>
        <v>0</v>
      </c>
      <c r="K1105" s="44">
        <f t="shared" si="341"/>
        <v>1.2768166089965398</v>
      </c>
      <c r="L1105" s="44"/>
      <c r="M1105" s="44">
        <f t="shared" si="342"/>
        <v>1.2768166089965398</v>
      </c>
    </row>
    <row r="1106" spans="1:13" ht="18" customHeight="1">
      <c r="A1106" s="63" t="s">
        <v>28</v>
      </c>
      <c r="B1106" s="48" t="s">
        <v>29</v>
      </c>
      <c r="C1106" s="51">
        <v>370000</v>
      </c>
      <c r="D1106" s="51"/>
      <c r="E1106" s="51">
        <f>C1106+D1106</f>
        <v>370000</v>
      </c>
      <c r="F1106" s="51"/>
      <c r="G1106" s="51"/>
      <c r="H1106" s="51">
        <f t="shared" si="344"/>
        <v>0</v>
      </c>
      <c r="I1106" s="30"/>
      <c r="J1106" s="30"/>
      <c r="K1106" s="30">
        <f>F1106/C1106*100</f>
        <v>0</v>
      </c>
      <c r="L1106" s="51"/>
      <c r="M1106" s="30">
        <f>H1106/E1106*100</f>
        <v>0</v>
      </c>
    </row>
    <row r="1107" spans="1:13" ht="18" customHeight="1">
      <c r="A1107" s="63" t="s">
        <v>270</v>
      </c>
      <c r="B1107" s="48" t="s">
        <v>58</v>
      </c>
      <c r="C1107" s="51">
        <v>289000</v>
      </c>
      <c r="D1107" s="51"/>
      <c r="E1107" s="51">
        <f>C1107+D1107</f>
        <v>289000</v>
      </c>
      <c r="F1107" s="51">
        <v>3690</v>
      </c>
      <c r="G1107" s="51"/>
      <c r="H1107" s="51">
        <f t="shared" si="344"/>
        <v>3690</v>
      </c>
      <c r="I1107" s="30"/>
      <c r="J1107" s="51"/>
      <c r="K1107" s="30">
        <f>F1107/C1107*100</f>
        <v>1.2768166089965398</v>
      </c>
      <c r="L1107" s="51"/>
      <c r="M1107" s="30">
        <f>H1107/E1107*100</f>
        <v>1.2768166089965398</v>
      </c>
    </row>
    <row r="1108" spans="1:13" ht="15.75" customHeight="1">
      <c r="A1108" s="41"/>
      <c r="B1108" s="57"/>
      <c r="C1108" s="51"/>
      <c r="D1108" s="51"/>
      <c r="E1108" s="51"/>
      <c r="F1108" s="51"/>
      <c r="G1108" s="51"/>
      <c r="H1108" s="51"/>
      <c r="I1108" s="51"/>
      <c r="J1108" s="51"/>
      <c r="K1108" s="57"/>
      <c r="L1108" s="57"/>
      <c r="M1108" s="51"/>
    </row>
    <row r="1109" spans="1:13" s="52" customFormat="1" ht="18" customHeight="1">
      <c r="A1109" s="65" t="s">
        <v>173</v>
      </c>
      <c r="B1109" s="62">
        <v>90003</v>
      </c>
      <c r="C1109" s="42">
        <f aca="true" t="shared" si="345" ref="C1109:D1112">C1110</f>
        <v>2530460</v>
      </c>
      <c r="D1109" s="42">
        <f t="shared" si="345"/>
        <v>0</v>
      </c>
      <c r="E1109" s="42">
        <f>C1109+D1109</f>
        <v>2530460</v>
      </c>
      <c r="F1109" s="42">
        <f aca="true" t="shared" si="346" ref="F1109:G1112">F1110</f>
        <v>938109.75</v>
      </c>
      <c r="G1109" s="42">
        <f t="shared" si="346"/>
        <v>0</v>
      </c>
      <c r="H1109" s="42">
        <f>F1109+G1109</f>
        <v>938109.75</v>
      </c>
      <c r="I1109" s="42">
        <f aca="true" t="shared" si="347" ref="I1109:J1112">I1110</f>
        <v>0</v>
      </c>
      <c r="J1109" s="42">
        <f t="shared" si="347"/>
        <v>0</v>
      </c>
      <c r="K1109" s="42">
        <f>F1109/C1109*100</f>
        <v>37.07269626866261</v>
      </c>
      <c r="L1109" s="42">
        <v>0</v>
      </c>
      <c r="M1109" s="42">
        <f>H1109/E1109*100</f>
        <v>37.07269626866261</v>
      </c>
    </row>
    <row r="1110" spans="1:13" s="52" customFormat="1" ht="18" customHeight="1">
      <c r="A1110" s="20" t="s">
        <v>378</v>
      </c>
      <c r="B1110" s="62"/>
      <c r="C1110" s="42">
        <f t="shared" si="345"/>
        <v>2530460</v>
      </c>
      <c r="D1110" s="42">
        <f t="shared" si="345"/>
        <v>0</v>
      </c>
      <c r="E1110" s="42">
        <f>C1110+D1110</f>
        <v>2530460</v>
      </c>
      <c r="F1110" s="42">
        <f t="shared" si="346"/>
        <v>938109.75</v>
      </c>
      <c r="G1110" s="42">
        <f t="shared" si="346"/>
        <v>0</v>
      </c>
      <c r="H1110" s="42">
        <f>F1110+G1110</f>
        <v>938109.75</v>
      </c>
      <c r="I1110" s="42">
        <f t="shared" si="347"/>
        <v>0</v>
      </c>
      <c r="J1110" s="42">
        <f t="shared" si="347"/>
        <v>0</v>
      </c>
      <c r="K1110" s="42">
        <f>F1110/C1110*100</f>
        <v>37.07269626866261</v>
      </c>
      <c r="L1110" s="42"/>
      <c r="M1110" s="42">
        <f>H1110/E1110*100</f>
        <v>37.07269626866261</v>
      </c>
    </row>
    <row r="1111" spans="1:13" s="52" customFormat="1" ht="18" customHeight="1">
      <c r="A1111" s="21" t="s">
        <v>379</v>
      </c>
      <c r="B1111" s="69"/>
      <c r="C1111" s="44">
        <f t="shared" si="345"/>
        <v>2530460</v>
      </c>
      <c r="D1111" s="44">
        <f t="shared" si="345"/>
        <v>0</v>
      </c>
      <c r="E1111" s="44">
        <f>C1111+D1111</f>
        <v>2530460</v>
      </c>
      <c r="F1111" s="44">
        <f t="shared" si="346"/>
        <v>938109.75</v>
      </c>
      <c r="G1111" s="44">
        <f t="shared" si="346"/>
        <v>0</v>
      </c>
      <c r="H1111" s="44">
        <f>F1111+G1111</f>
        <v>938109.75</v>
      </c>
      <c r="I1111" s="44">
        <f t="shared" si="347"/>
        <v>0</v>
      </c>
      <c r="J1111" s="44">
        <f t="shared" si="347"/>
        <v>0</v>
      </c>
      <c r="K1111" s="44">
        <f>F1111/C1111*100</f>
        <v>37.07269626866261</v>
      </c>
      <c r="L1111" s="44"/>
      <c r="M1111" s="44">
        <f>H1111/E1111*100</f>
        <v>37.07269626866261</v>
      </c>
    </row>
    <row r="1112" spans="1:13" s="52" customFormat="1" ht="18" customHeight="1">
      <c r="A1112" s="25" t="s">
        <v>381</v>
      </c>
      <c r="B1112" s="69"/>
      <c r="C1112" s="44">
        <f t="shared" si="345"/>
        <v>2530460</v>
      </c>
      <c r="D1112" s="44">
        <f t="shared" si="345"/>
        <v>0</v>
      </c>
      <c r="E1112" s="44">
        <f>C1112+D1112</f>
        <v>2530460</v>
      </c>
      <c r="F1112" s="44">
        <f t="shared" si="346"/>
        <v>938109.75</v>
      </c>
      <c r="G1112" s="44">
        <f t="shared" si="346"/>
        <v>0</v>
      </c>
      <c r="H1112" s="44">
        <f>F1112+G1112</f>
        <v>938109.75</v>
      </c>
      <c r="I1112" s="44">
        <f t="shared" si="347"/>
        <v>0</v>
      </c>
      <c r="J1112" s="44">
        <f t="shared" si="347"/>
        <v>0</v>
      </c>
      <c r="K1112" s="44">
        <f>F1112/C1112*100</f>
        <v>37.07269626866261</v>
      </c>
      <c r="L1112" s="44"/>
      <c r="M1112" s="44">
        <f>H1112/E1112*100</f>
        <v>37.07269626866261</v>
      </c>
    </row>
    <row r="1113" spans="1:13" ht="18" customHeight="1">
      <c r="A1113" s="63" t="s">
        <v>28</v>
      </c>
      <c r="B1113" s="48" t="s">
        <v>29</v>
      </c>
      <c r="C1113" s="51">
        <v>2530460</v>
      </c>
      <c r="D1113" s="51"/>
      <c r="E1113" s="51">
        <f>C1113+D1113</f>
        <v>2530460</v>
      </c>
      <c r="F1113" s="51">
        <v>938109.75</v>
      </c>
      <c r="G1113" s="51"/>
      <c r="H1113" s="51">
        <f>F1113+G1113</f>
        <v>938109.75</v>
      </c>
      <c r="I1113" s="44"/>
      <c r="J1113" s="44"/>
      <c r="K1113" s="44">
        <f>F1113/C1113*100</f>
        <v>37.07269626866261</v>
      </c>
      <c r="L1113" s="44"/>
      <c r="M1113" s="44">
        <f>H1113/E1113*100</f>
        <v>37.07269626866261</v>
      </c>
    </row>
    <row r="1114" spans="1:13" ht="15.75" customHeight="1">
      <c r="A1114" s="41"/>
      <c r="B1114" s="57"/>
      <c r="C1114" s="51"/>
      <c r="D1114" s="51"/>
      <c r="E1114" s="51"/>
      <c r="F1114" s="51"/>
      <c r="G1114" s="51"/>
      <c r="H1114" s="51"/>
      <c r="I1114" s="51"/>
      <c r="J1114" s="51"/>
      <c r="K1114" s="57"/>
      <c r="L1114" s="57"/>
      <c r="M1114" s="51"/>
    </row>
    <row r="1115" spans="1:13" s="52" customFormat="1" ht="19.5" customHeight="1">
      <c r="A1115" s="111" t="s">
        <v>289</v>
      </c>
      <c r="B1115" s="62">
        <v>90004</v>
      </c>
      <c r="C1115" s="42">
        <f aca="true" t="shared" si="348" ref="C1115:D1117">C1116</f>
        <v>1400237</v>
      </c>
      <c r="D1115" s="42">
        <f t="shared" si="348"/>
        <v>0</v>
      </c>
      <c r="E1115" s="42">
        <f>C1115+D1115</f>
        <v>1400237</v>
      </c>
      <c r="F1115" s="42">
        <f aca="true" t="shared" si="349" ref="F1115:G1117">F1116</f>
        <v>427599.95</v>
      </c>
      <c r="G1115" s="42">
        <f t="shared" si="349"/>
        <v>0</v>
      </c>
      <c r="H1115" s="42">
        <f>F1115+G1115</f>
        <v>427599.95</v>
      </c>
      <c r="I1115" s="42">
        <f aca="true" t="shared" si="350" ref="I1115:J1117">I1116</f>
        <v>0</v>
      </c>
      <c r="J1115" s="42">
        <f t="shared" si="350"/>
        <v>0</v>
      </c>
      <c r="K1115" s="42">
        <f aca="true" t="shared" si="351" ref="K1115:K1121">F1115/C1115*100</f>
        <v>30.537683977783765</v>
      </c>
      <c r="L1115" s="42">
        <v>0</v>
      </c>
      <c r="M1115" s="42">
        <f aca="true" t="shared" si="352" ref="M1115:M1121">H1115/E1115*100</f>
        <v>30.537683977783765</v>
      </c>
    </row>
    <row r="1116" spans="1:13" s="52" customFormat="1" ht="16.5" customHeight="1">
      <c r="A1116" s="20" t="s">
        <v>378</v>
      </c>
      <c r="B1116" s="62"/>
      <c r="C1116" s="42">
        <f t="shared" si="348"/>
        <v>1400237</v>
      </c>
      <c r="D1116" s="42">
        <f t="shared" si="348"/>
        <v>0</v>
      </c>
      <c r="E1116" s="42">
        <f>C1116+D1116</f>
        <v>1400237</v>
      </c>
      <c r="F1116" s="42">
        <f t="shared" si="349"/>
        <v>427599.95</v>
      </c>
      <c r="G1116" s="42">
        <f t="shared" si="349"/>
        <v>0</v>
      </c>
      <c r="H1116" s="42">
        <f>F1116+G1116</f>
        <v>427599.95</v>
      </c>
      <c r="I1116" s="42">
        <f t="shared" si="350"/>
        <v>0</v>
      </c>
      <c r="J1116" s="42">
        <f t="shared" si="350"/>
        <v>0</v>
      </c>
      <c r="K1116" s="42">
        <f t="shared" si="351"/>
        <v>30.537683977783765</v>
      </c>
      <c r="L1116" s="42"/>
      <c r="M1116" s="42">
        <f t="shared" si="352"/>
        <v>30.537683977783765</v>
      </c>
    </row>
    <row r="1117" spans="1:13" s="52" customFormat="1" ht="19.5" customHeight="1">
      <c r="A1117" s="21" t="s">
        <v>379</v>
      </c>
      <c r="B1117" s="69"/>
      <c r="C1117" s="44">
        <f t="shared" si="348"/>
        <v>1400237</v>
      </c>
      <c r="D1117" s="44">
        <f t="shared" si="348"/>
        <v>0</v>
      </c>
      <c r="E1117" s="44">
        <f>C1117+D1117</f>
        <v>1400237</v>
      </c>
      <c r="F1117" s="44">
        <f t="shared" si="349"/>
        <v>427599.95</v>
      </c>
      <c r="G1117" s="44">
        <f t="shared" si="349"/>
        <v>0</v>
      </c>
      <c r="H1117" s="44">
        <f>F1117+G1117</f>
        <v>427599.95</v>
      </c>
      <c r="I1117" s="44">
        <f t="shared" si="350"/>
        <v>0</v>
      </c>
      <c r="J1117" s="44">
        <f t="shared" si="350"/>
        <v>0</v>
      </c>
      <c r="K1117" s="44">
        <f t="shared" si="351"/>
        <v>30.537683977783765</v>
      </c>
      <c r="L1117" s="44"/>
      <c r="M1117" s="44">
        <f t="shared" si="352"/>
        <v>30.537683977783765</v>
      </c>
    </row>
    <row r="1118" spans="1:13" s="52" customFormat="1" ht="17.25" customHeight="1">
      <c r="A1118" s="25" t="s">
        <v>381</v>
      </c>
      <c r="B1118" s="69"/>
      <c r="C1118" s="44">
        <f>SUM(C1119:C1121)</f>
        <v>1400237</v>
      </c>
      <c r="D1118" s="44">
        <f>SUM(D1119:D1121)</f>
        <v>0</v>
      </c>
      <c r="E1118" s="44">
        <f>C1118+D1118</f>
        <v>1400237</v>
      </c>
      <c r="F1118" s="44">
        <f>SUM(F1119:F1121)</f>
        <v>427599.95</v>
      </c>
      <c r="G1118" s="44">
        <f>SUM(G1119:G1121)</f>
        <v>0</v>
      </c>
      <c r="H1118" s="44">
        <f>F1118+G1118</f>
        <v>427599.95</v>
      </c>
      <c r="I1118" s="44">
        <f>SUM(I1119:I1121)</f>
        <v>0</v>
      </c>
      <c r="J1118" s="44">
        <f>SUM(J1119:J1121)</f>
        <v>0</v>
      </c>
      <c r="K1118" s="44">
        <f t="shared" si="351"/>
        <v>30.537683977783765</v>
      </c>
      <c r="L1118" s="44"/>
      <c r="M1118" s="44">
        <f t="shared" si="352"/>
        <v>30.537683977783765</v>
      </c>
    </row>
    <row r="1119" spans="1:13" s="31" customFormat="1" ht="18" customHeight="1">
      <c r="A1119" s="53" t="s">
        <v>37</v>
      </c>
      <c r="B1119" s="48" t="s">
        <v>38</v>
      </c>
      <c r="C1119" s="30">
        <v>54687</v>
      </c>
      <c r="D1119" s="30"/>
      <c r="E1119" s="30">
        <f>SUM(C1119:D1119)</f>
        <v>54687</v>
      </c>
      <c r="F1119" s="30"/>
      <c r="G1119" s="30"/>
      <c r="H1119" s="30">
        <f>SUM(F1119:G1119)</f>
        <v>0</v>
      </c>
      <c r="I1119" s="30"/>
      <c r="J1119" s="30"/>
      <c r="K1119" s="30">
        <f t="shared" si="351"/>
        <v>0</v>
      </c>
      <c r="L1119" s="42"/>
      <c r="M1119" s="30">
        <f t="shared" si="352"/>
        <v>0</v>
      </c>
    </row>
    <row r="1120" spans="1:13" s="31" customFormat="1" ht="18" customHeight="1">
      <c r="A1120" s="63" t="s">
        <v>47</v>
      </c>
      <c r="B1120" s="48" t="s">
        <v>48</v>
      </c>
      <c r="C1120" s="44">
        <v>10000</v>
      </c>
      <c r="D1120" s="44"/>
      <c r="E1120" s="51">
        <f>C1120+D1120</f>
        <v>10000</v>
      </c>
      <c r="F1120" s="44">
        <v>5742.86</v>
      </c>
      <c r="G1120" s="44"/>
      <c r="H1120" s="51">
        <f>F1120+G1120</f>
        <v>5742.86</v>
      </c>
      <c r="I1120" s="44"/>
      <c r="J1120" s="44">
        <f>SUM(J1121:J1121)</f>
        <v>0</v>
      </c>
      <c r="K1120" s="44">
        <f t="shared" si="351"/>
        <v>57.428599999999996</v>
      </c>
      <c r="L1120" s="42"/>
      <c r="M1120" s="44">
        <f t="shared" si="352"/>
        <v>57.428599999999996</v>
      </c>
    </row>
    <row r="1121" spans="1:13" ht="18" customHeight="1">
      <c r="A1121" s="63" t="s">
        <v>28</v>
      </c>
      <c r="B1121" s="48" t="s">
        <v>29</v>
      </c>
      <c r="C1121" s="51">
        <v>1335550</v>
      </c>
      <c r="D1121" s="51"/>
      <c r="E1121" s="51">
        <f>C1121+D1121</f>
        <v>1335550</v>
      </c>
      <c r="F1121" s="51">
        <v>421857.09</v>
      </c>
      <c r="G1121" s="51"/>
      <c r="H1121" s="51">
        <f>F1121+G1121</f>
        <v>421857.09</v>
      </c>
      <c r="I1121" s="51"/>
      <c r="J1121" s="51"/>
      <c r="K1121" s="51">
        <f t="shared" si="351"/>
        <v>31.58676874695818</v>
      </c>
      <c r="L1121" s="42"/>
      <c r="M1121" s="51">
        <f t="shared" si="352"/>
        <v>31.58676874695818</v>
      </c>
    </row>
    <row r="1122" spans="1:13" ht="15" customHeight="1">
      <c r="A1122" s="63"/>
      <c r="B1122" s="48"/>
      <c r="C1122" s="51"/>
      <c r="D1122" s="51"/>
      <c r="E1122" s="51"/>
      <c r="F1122" s="51"/>
      <c r="G1122" s="51"/>
      <c r="H1122" s="51"/>
      <c r="I1122" s="51"/>
      <c r="J1122" s="44"/>
      <c r="K1122" s="51"/>
      <c r="L1122" s="51"/>
      <c r="M1122" s="51"/>
    </row>
    <row r="1123" spans="1:13" s="52" customFormat="1" ht="18" customHeight="1">
      <c r="A1123" s="65" t="s">
        <v>174</v>
      </c>
      <c r="B1123" s="62">
        <v>90013</v>
      </c>
      <c r="C1123" s="42">
        <f>C1124+C1127</f>
        <v>767239</v>
      </c>
      <c r="D1123" s="42">
        <f>D1124+D1127</f>
        <v>0</v>
      </c>
      <c r="E1123" s="42">
        <f aca="true" t="shared" si="353" ref="E1123:E1128">SUM(C1123:D1123)</f>
        <v>767239</v>
      </c>
      <c r="F1123" s="42">
        <f>F1124+F1127</f>
        <v>162961</v>
      </c>
      <c r="G1123" s="42">
        <f>G1124+G1127</f>
        <v>0</v>
      </c>
      <c r="H1123" s="42">
        <f aca="true" t="shared" si="354" ref="H1123:H1128">SUM(F1123:G1123)</f>
        <v>162961</v>
      </c>
      <c r="I1123" s="42">
        <f>I1124+I1127</f>
        <v>0</v>
      </c>
      <c r="J1123" s="42">
        <f>J1124+J1127</f>
        <v>0</v>
      </c>
      <c r="K1123" s="42">
        <f aca="true" t="shared" si="355" ref="K1123:K1128">F1123/C1123*100</f>
        <v>21.239926541794667</v>
      </c>
      <c r="L1123" s="42">
        <v>0</v>
      </c>
      <c r="M1123" s="42">
        <f aca="true" t="shared" si="356" ref="M1123:M1128">H1123/E1123*100</f>
        <v>21.239926541794667</v>
      </c>
    </row>
    <row r="1124" spans="1:13" s="52" customFormat="1" ht="18" customHeight="1">
      <c r="A1124" s="20" t="s">
        <v>378</v>
      </c>
      <c r="B1124" s="62"/>
      <c r="C1124" s="42">
        <f>C1125</f>
        <v>425000</v>
      </c>
      <c r="D1124" s="42">
        <f>D1125</f>
        <v>0</v>
      </c>
      <c r="E1124" s="42">
        <f t="shared" si="353"/>
        <v>425000</v>
      </c>
      <c r="F1124" s="42">
        <f>F1125</f>
        <v>162961</v>
      </c>
      <c r="G1124" s="42">
        <f>G1125</f>
        <v>0</v>
      </c>
      <c r="H1124" s="42">
        <f t="shared" si="354"/>
        <v>162961</v>
      </c>
      <c r="I1124" s="42">
        <f>I1125</f>
        <v>0</v>
      </c>
      <c r="J1124" s="42">
        <f>J1125</f>
        <v>0</v>
      </c>
      <c r="K1124" s="42">
        <f t="shared" si="355"/>
        <v>38.34376470588236</v>
      </c>
      <c r="L1124" s="42"/>
      <c r="M1124" s="42">
        <f t="shared" si="356"/>
        <v>38.34376470588236</v>
      </c>
    </row>
    <row r="1125" spans="1:13" s="52" customFormat="1" ht="18" customHeight="1">
      <c r="A1125" s="21" t="s">
        <v>379</v>
      </c>
      <c r="B1125" s="69"/>
      <c r="C1125" s="44">
        <f>C1126</f>
        <v>425000</v>
      </c>
      <c r="D1125" s="44">
        <f>D1126</f>
        <v>0</v>
      </c>
      <c r="E1125" s="44">
        <f t="shared" si="353"/>
        <v>425000</v>
      </c>
      <c r="F1125" s="44">
        <f>F1126</f>
        <v>162961</v>
      </c>
      <c r="G1125" s="44">
        <f>G1126</f>
        <v>0</v>
      </c>
      <c r="H1125" s="44">
        <f t="shared" si="354"/>
        <v>162961</v>
      </c>
      <c r="I1125" s="44">
        <f>I1126</f>
        <v>0</v>
      </c>
      <c r="J1125" s="44">
        <f>J1126</f>
        <v>0</v>
      </c>
      <c r="K1125" s="44">
        <f t="shared" si="355"/>
        <v>38.34376470588236</v>
      </c>
      <c r="L1125" s="44"/>
      <c r="M1125" s="44">
        <f t="shared" si="356"/>
        <v>38.34376470588236</v>
      </c>
    </row>
    <row r="1126" spans="1:13" s="52" customFormat="1" ht="18" customHeight="1">
      <c r="A1126" s="25" t="s">
        <v>381</v>
      </c>
      <c r="B1126" s="69"/>
      <c r="C1126" s="44">
        <f>C1129</f>
        <v>425000</v>
      </c>
      <c r="D1126" s="44">
        <f>D1129</f>
        <v>0</v>
      </c>
      <c r="E1126" s="44">
        <f t="shared" si="353"/>
        <v>425000</v>
      </c>
      <c r="F1126" s="44">
        <f>F1129</f>
        <v>162961</v>
      </c>
      <c r="G1126" s="44">
        <f>G1129</f>
        <v>0</v>
      </c>
      <c r="H1126" s="44">
        <f t="shared" si="354"/>
        <v>162961</v>
      </c>
      <c r="I1126" s="44">
        <f>I1129</f>
        <v>0</v>
      </c>
      <c r="J1126" s="44">
        <f>J1129</f>
        <v>0</v>
      </c>
      <c r="K1126" s="44">
        <f t="shared" si="355"/>
        <v>38.34376470588236</v>
      </c>
      <c r="L1126" s="44"/>
      <c r="M1126" s="44">
        <f t="shared" si="356"/>
        <v>38.34376470588236</v>
      </c>
    </row>
    <row r="1127" spans="1:13" s="52" customFormat="1" ht="18" customHeight="1">
      <c r="A1127" s="61" t="s">
        <v>387</v>
      </c>
      <c r="B1127" s="62"/>
      <c r="C1127" s="42">
        <f>C1128</f>
        <v>342239</v>
      </c>
      <c r="D1127" s="42">
        <f>D1128</f>
        <v>0</v>
      </c>
      <c r="E1127" s="42">
        <f t="shared" si="353"/>
        <v>342239</v>
      </c>
      <c r="F1127" s="42">
        <f>F1128</f>
        <v>0</v>
      </c>
      <c r="G1127" s="42">
        <f>G1128</f>
        <v>0</v>
      </c>
      <c r="H1127" s="42">
        <f t="shared" si="354"/>
        <v>0</v>
      </c>
      <c r="I1127" s="42">
        <f>I1128</f>
        <v>0</v>
      </c>
      <c r="J1127" s="42">
        <f>J1128</f>
        <v>0</v>
      </c>
      <c r="K1127" s="42">
        <f t="shared" si="355"/>
        <v>0</v>
      </c>
      <c r="L1127" s="42"/>
      <c r="M1127" s="42">
        <f t="shared" si="356"/>
        <v>0</v>
      </c>
    </row>
    <row r="1128" spans="1:13" s="31" customFormat="1" ht="18" customHeight="1">
      <c r="A1128" s="28" t="s">
        <v>388</v>
      </c>
      <c r="B1128" s="29"/>
      <c r="C1128" s="30">
        <f>C1130</f>
        <v>342239</v>
      </c>
      <c r="D1128" s="30">
        <f>D1130</f>
        <v>0</v>
      </c>
      <c r="E1128" s="30">
        <f t="shared" si="353"/>
        <v>342239</v>
      </c>
      <c r="F1128" s="30">
        <f>F1130</f>
        <v>0</v>
      </c>
      <c r="G1128" s="30">
        <f>G1130</f>
        <v>0</v>
      </c>
      <c r="H1128" s="30">
        <f t="shared" si="354"/>
        <v>0</v>
      </c>
      <c r="I1128" s="30">
        <f>I1130</f>
        <v>0</v>
      </c>
      <c r="J1128" s="30">
        <f>J1130</f>
        <v>0</v>
      </c>
      <c r="K1128" s="30">
        <f t="shared" si="355"/>
        <v>0</v>
      </c>
      <c r="L1128" s="42"/>
      <c r="M1128" s="30">
        <f t="shared" si="356"/>
        <v>0</v>
      </c>
    </row>
    <row r="1129" spans="1:13" ht="18" customHeight="1">
      <c r="A1129" s="63" t="s">
        <v>28</v>
      </c>
      <c r="B1129" s="48" t="s">
        <v>29</v>
      </c>
      <c r="C1129" s="51">
        <v>425000</v>
      </c>
      <c r="D1129" s="51"/>
      <c r="E1129" s="51">
        <f>C1129+D1129</f>
        <v>425000</v>
      </c>
      <c r="F1129" s="51">
        <v>162961</v>
      </c>
      <c r="G1129" s="51"/>
      <c r="H1129" s="51">
        <f>F1129+G1129</f>
        <v>162961</v>
      </c>
      <c r="I1129" s="51"/>
      <c r="J1129" s="51"/>
      <c r="K1129" s="30">
        <f>F1129/C1129*100</f>
        <v>38.34376470588236</v>
      </c>
      <c r="L1129" s="44"/>
      <c r="M1129" s="30">
        <f>H1129/E1129*100</f>
        <v>38.34376470588236</v>
      </c>
    </row>
    <row r="1130" spans="1:13" ht="18" customHeight="1">
      <c r="A1130" s="63" t="s">
        <v>270</v>
      </c>
      <c r="B1130" s="48" t="s">
        <v>58</v>
      </c>
      <c r="C1130" s="51">
        <v>342239</v>
      </c>
      <c r="D1130" s="51"/>
      <c r="E1130" s="51">
        <f>C1130+D1130</f>
        <v>342239</v>
      </c>
      <c r="F1130" s="51"/>
      <c r="G1130" s="51"/>
      <c r="H1130" s="51">
        <f>F1130+G1130</f>
        <v>0</v>
      </c>
      <c r="I1130" s="51"/>
      <c r="J1130" s="51"/>
      <c r="K1130" s="51">
        <f>F1130/C1130*100</f>
        <v>0</v>
      </c>
      <c r="L1130" s="44"/>
      <c r="M1130" s="51">
        <f>H1130/E1130*100</f>
        <v>0</v>
      </c>
    </row>
    <row r="1131" spans="1:13" ht="16.5" customHeight="1">
      <c r="A1131" s="48"/>
      <c r="B1131" s="48"/>
      <c r="C1131" s="51"/>
      <c r="D1131" s="51"/>
      <c r="E1131" s="51"/>
      <c r="F1131" s="51"/>
      <c r="G1131" s="51"/>
      <c r="H1131" s="51"/>
      <c r="I1131" s="51"/>
      <c r="J1131" s="51"/>
      <c r="K1131" s="57"/>
      <c r="L1131" s="57"/>
      <c r="M1131" s="51"/>
    </row>
    <row r="1132" spans="1:13" s="52" customFormat="1" ht="18" customHeight="1">
      <c r="A1132" s="65" t="s">
        <v>175</v>
      </c>
      <c r="B1132" s="62">
        <v>90015</v>
      </c>
      <c r="C1132" s="42">
        <f>C1133+C1136</f>
        <v>3900904.42</v>
      </c>
      <c r="D1132" s="42">
        <f>D1133+D1136</f>
        <v>0</v>
      </c>
      <c r="E1132" s="42">
        <f aca="true" t="shared" si="357" ref="E1132:E1137">SUM(C1132:D1132)</f>
        <v>3900904.42</v>
      </c>
      <c r="F1132" s="42">
        <f>F1133+F1136</f>
        <v>1870874.25</v>
      </c>
      <c r="G1132" s="42">
        <f>G1133+G1136</f>
        <v>0</v>
      </c>
      <c r="H1132" s="42">
        <f aca="true" t="shared" si="358" ref="H1132:H1137">SUM(F1132:G1132)</f>
        <v>1870874.25</v>
      </c>
      <c r="I1132" s="42">
        <f>I1133+I1136</f>
        <v>103979.09</v>
      </c>
      <c r="J1132" s="42">
        <f>J1133+J1136</f>
        <v>0</v>
      </c>
      <c r="K1132" s="42">
        <f aca="true" t="shared" si="359" ref="K1132:K1141">F1132/C1132*100</f>
        <v>47.960012565496285</v>
      </c>
      <c r="L1132" s="42">
        <v>0</v>
      </c>
      <c r="M1132" s="42">
        <f aca="true" t="shared" si="360" ref="M1132:M1141">H1132/E1132*100</f>
        <v>47.960012565496285</v>
      </c>
    </row>
    <row r="1133" spans="1:13" s="52" customFormat="1" ht="18" customHeight="1">
      <c r="A1133" s="20" t="s">
        <v>378</v>
      </c>
      <c r="B1133" s="62"/>
      <c r="C1133" s="42">
        <f>C1134</f>
        <v>2850000</v>
      </c>
      <c r="D1133" s="42">
        <f>D1134</f>
        <v>0</v>
      </c>
      <c r="E1133" s="42">
        <f t="shared" si="357"/>
        <v>2850000</v>
      </c>
      <c r="F1133" s="42">
        <f>F1134</f>
        <v>1103921.76</v>
      </c>
      <c r="G1133" s="42">
        <f>G1134</f>
        <v>0</v>
      </c>
      <c r="H1133" s="42">
        <f t="shared" si="358"/>
        <v>1103921.76</v>
      </c>
      <c r="I1133" s="42">
        <f>I1134</f>
        <v>103979.09</v>
      </c>
      <c r="J1133" s="42">
        <f>J1134</f>
        <v>0</v>
      </c>
      <c r="K1133" s="42">
        <f t="shared" si="359"/>
        <v>38.73409684210527</v>
      </c>
      <c r="L1133" s="42"/>
      <c r="M1133" s="42">
        <f t="shared" si="360"/>
        <v>38.73409684210527</v>
      </c>
    </row>
    <row r="1134" spans="1:13" s="52" customFormat="1" ht="18" customHeight="1">
      <c r="A1134" s="21" t="s">
        <v>379</v>
      </c>
      <c r="B1134" s="69"/>
      <c r="C1134" s="44">
        <f>C1135</f>
        <v>2850000</v>
      </c>
      <c r="D1134" s="44">
        <f>D1135</f>
        <v>0</v>
      </c>
      <c r="E1134" s="44">
        <f t="shared" si="357"/>
        <v>2850000</v>
      </c>
      <c r="F1134" s="44">
        <f>F1135</f>
        <v>1103921.76</v>
      </c>
      <c r="G1134" s="44">
        <f>G1135</f>
        <v>0</v>
      </c>
      <c r="H1134" s="44">
        <f t="shared" si="358"/>
        <v>1103921.76</v>
      </c>
      <c r="I1134" s="44">
        <f>I1135</f>
        <v>103979.09</v>
      </c>
      <c r="J1134" s="44">
        <f>J1135</f>
        <v>0</v>
      </c>
      <c r="K1134" s="44">
        <f t="shared" si="359"/>
        <v>38.73409684210527</v>
      </c>
      <c r="L1134" s="44"/>
      <c r="M1134" s="44">
        <f t="shared" si="360"/>
        <v>38.73409684210527</v>
      </c>
    </row>
    <row r="1135" spans="1:13" s="52" customFormat="1" ht="18" customHeight="1">
      <c r="A1135" s="25" t="s">
        <v>381</v>
      </c>
      <c r="B1135" s="69"/>
      <c r="C1135" s="44">
        <f>SUM(C1138:C1140)</f>
        <v>2850000</v>
      </c>
      <c r="D1135" s="44">
        <f>SUM(D1138:D1140)</f>
        <v>0</v>
      </c>
      <c r="E1135" s="44">
        <f t="shared" si="357"/>
        <v>2850000</v>
      </c>
      <c r="F1135" s="44">
        <f>SUM(F1138:F1140)</f>
        <v>1103921.76</v>
      </c>
      <c r="G1135" s="44">
        <f>SUM(G1138:G1140)</f>
        <v>0</v>
      </c>
      <c r="H1135" s="44">
        <f t="shared" si="358"/>
        <v>1103921.76</v>
      </c>
      <c r="I1135" s="44">
        <f>SUM(I1138:I1140)</f>
        <v>103979.09</v>
      </c>
      <c r="J1135" s="44">
        <f>SUM(J1138:J1140)</f>
        <v>0</v>
      </c>
      <c r="K1135" s="44">
        <f t="shared" si="359"/>
        <v>38.73409684210527</v>
      </c>
      <c r="L1135" s="44"/>
      <c r="M1135" s="44">
        <f t="shared" si="360"/>
        <v>38.73409684210527</v>
      </c>
    </row>
    <row r="1136" spans="1:13" s="52" customFormat="1" ht="18" customHeight="1">
      <c r="A1136" s="61" t="s">
        <v>387</v>
      </c>
      <c r="B1136" s="62"/>
      <c r="C1136" s="42">
        <f>C1137</f>
        <v>1050904.42</v>
      </c>
      <c r="D1136" s="42">
        <f>D1137</f>
        <v>0</v>
      </c>
      <c r="E1136" s="42">
        <f t="shared" si="357"/>
        <v>1050904.42</v>
      </c>
      <c r="F1136" s="42">
        <f>F1137</f>
        <v>766952.49</v>
      </c>
      <c r="G1136" s="42">
        <f>G1137</f>
        <v>0</v>
      </c>
      <c r="H1136" s="42">
        <f t="shared" si="358"/>
        <v>766952.49</v>
      </c>
      <c r="I1136" s="42">
        <f>I1137</f>
        <v>0</v>
      </c>
      <c r="J1136" s="42">
        <f>J1137</f>
        <v>0</v>
      </c>
      <c r="K1136" s="42">
        <f t="shared" si="359"/>
        <v>72.98023258861163</v>
      </c>
      <c r="L1136" s="42"/>
      <c r="M1136" s="42">
        <f t="shared" si="360"/>
        <v>72.98023258861163</v>
      </c>
    </row>
    <row r="1137" spans="1:13" s="52" customFormat="1" ht="18" customHeight="1">
      <c r="A1137" s="28" t="s">
        <v>388</v>
      </c>
      <c r="B1137" s="69"/>
      <c r="C1137" s="44">
        <f>SUM(C1141:C1141)</f>
        <v>1050904.42</v>
      </c>
      <c r="D1137" s="44">
        <f>SUM(D1141:D1141)</f>
        <v>0</v>
      </c>
      <c r="E1137" s="44">
        <f t="shared" si="357"/>
        <v>1050904.42</v>
      </c>
      <c r="F1137" s="44">
        <f>SUM(F1141:F1141)</f>
        <v>766952.49</v>
      </c>
      <c r="G1137" s="44">
        <f>SUM(G1141:G1141)</f>
        <v>0</v>
      </c>
      <c r="H1137" s="44">
        <f t="shared" si="358"/>
        <v>766952.49</v>
      </c>
      <c r="I1137" s="44">
        <f>SUM(I1141:I1141)</f>
        <v>0</v>
      </c>
      <c r="J1137" s="44">
        <f>SUM(J1141:J1141)</f>
        <v>0</v>
      </c>
      <c r="K1137" s="44">
        <f t="shared" si="359"/>
        <v>72.98023258861163</v>
      </c>
      <c r="L1137" s="44"/>
      <c r="M1137" s="44">
        <f t="shared" si="360"/>
        <v>72.98023258861163</v>
      </c>
    </row>
    <row r="1138" spans="1:13" ht="18" customHeight="1">
      <c r="A1138" s="63" t="s">
        <v>47</v>
      </c>
      <c r="B1138" s="48" t="s">
        <v>48</v>
      </c>
      <c r="C1138" s="51">
        <v>2100000</v>
      </c>
      <c r="D1138" s="51"/>
      <c r="E1138" s="51">
        <f>C1138+D1138</f>
        <v>2100000</v>
      </c>
      <c r="F1138" s="51">
        <v>1017486.42</v>
      </c>
      <c r="G1138" s="51"/>
      <c r="H1138" s="51">
        <f>F1138+G1138</f>
        <v>1017486.42</v>
      </c>
      <c r="I1138" s="51">
        <v>86021.09</v>
      </c>
      <c r="J1138" s="51"/>
      <c r="K1138" s="51">
        <f t="shared" si="359"/>
        <v>48.45173428571429</v>
      </c>
      <c r="L1138" s="51"/>
      <c r="M1138" s="51">
        <f t="shared" si="360"/>
        <v>48.45173428571429</v>
      </c>
    </row>
    <row r="1139" spans="1:13" ht="18" customHeight="1">
      <c r="A1139" s="53" t="s">
        <v>39</v>
      </c>
      <c r="B1139" s="48" t="s">
        <v>40</v>
      </c>
      <c r="C1139" s="51">
        <v>735000</v>
      </c>
      <c r="D1139" s="51"/>
      <c r="E1139" s="51">
        <f>C1139+D1139</f>
        <v>735000</v>
      </c>
      <c r="F1139" s="51">
        <v>71435.34</v>
      </c>
      <c r="G1139" s="51"/>
      <c r="H1139" s="51">
        <f>F1139+G1139</f>
        <v>71435.34</v>
      </c>
      <c r="I1139" s="51">
        <v>17958</v>
      </c>
      <c r="J1139" s="51"/>
      <c r="K1139" s="51">
        <f t="shared" si="359"/>
        <v>9.71909387755102</v>
      </c>
      <c r="L1139" s="51"/>
      <c r="M1139" s="51">
        <f t="shared" si="360"/>
        <v>9.71909387755102</v>
      </c>
    </row>
    <row r="1140" spans="1:13" ht="18" customHeight="1">
      <c r="A1140" s="63" t="s">
        <v>366</v>
      </c>
      <c r="B1140" s="48" t="s">
        <v>56</v>
      </c>
      <c r="C1140" s="51">
        <v>15000</v>
      </c>
      <c r="D1140" s="51"/>
      <c r="E1140" s="51">
        <f>C1140+D1140</f>
        <v>15000</v>
      </c>
      <c r="F1140" s="51">
        <v>15000</v>
      </c>
      <c r="G1140" s="51"/>
      <c r="H1140" s="51">
        <f>F1140+G1140</f>
        <v>15000</v>
      </c>
      <c r="I1140" s="51"/>
      <c r="J1140" s="51"/>
      <c r="K1140" s="51">
        <f t="shared" si="359"/>
        <v>100</v>
      </c>
      <c r="L1140" s="51"/>
      <c r="M1140" s="51">
        <f t="shared" si="360"/>
        <v>100</v>
      </c>
    </row>
    <row r="1141" spans="1:13" ht="18" customHeight="1">
      <c r="A1141" s="63" t="s">
        <v>57</v>
      </c>
      <c r="B1141" s="48" t="s">
        <v>58</v>
      </c>
      <c r="C1141" s="51">
        <v>1050904.42</v>
      </c>
      <c r="D1141" s="51"/>
      <c r="E1141" s="51">
        <f>C1141+D1141</f>
        <v>1050904.42</v>
      </c>
      <c r="F1141" s="51">
        <v>766952.49</v>
      </c>
      <c r="G1141" s="51"/>
      <c r="H1141" s="51">
        <f>F1141+G1141</f>
        <v>766952.49</v>
      </c>
      <c r="I1141" s="51"/>
      <c r="J1141" s="51"/>
      <c r="K1141" s="51">
        <f t="shared" si="359"/>
        <v>72.98023258861163</v>
      </c>
      <c r="L1141" s="51"/>
      <c r="M1141" s="51">
        <f t="shared" si="360"/>
        <v>72.98023258861163</v>
      </c>
    </row>
    <row r="1142" spans="1:13" ht="15" customHeight="1">
      <c r="A1142" s="48"/>
      <c r="B1142" s="48"/>
      <c r="C1142" s="51"/>
      <c r="D1142" s="51"/>
      <c r="E1142" s="51"/>
      <c r="F1142" s="51"/>
      <c r="G1142" s="51"/>
      <c r="H1142" s="51"/>
      <c r="I1142" s="51"/>
      <c r="J1142" s="51"/>
      <c r="K1142" s="57"/>
      <c r="L1142" s="57"/>
      <c r="M1142" s="51"/>
    </row>
    <row r="1143" spans="1:13" s="52" customFormat="1" ht="18" customHeight="1">
      <c r="A1143" s="65" t="s">
        <v>176</v>
      </c>
      <c r="B1143" s="62">
        <v>90095</v>
      </c>
      <c r="C1143" s="42">
        <f>C1144+C1149</f>
        <v>18771791.35</v>
      </c>
      <c r="D1143" s="42">
        <f>D1144+D1149</f>
        <v>20924302.82</v>
      </c>
      <c r="E1143" s="42">
        <f>SUM(C1143:D1143)</f>
        <v>39696094.17</v>
      </c>
      <c r="F1143" s="42">
        <f>F1144+F1149</f>
        <v>3242586.7199999997</v>
      </c>
      <c r="G1143" s="42">
        <f>G1144+G1149</f>
        <v>1435080.92</v>
      </c>
      <c r="H1143" s="42">
        <f>SUM(F1143:G1143)</f>
        <v>4677667.64</v>
      </c>
      <c r="I1143" s="42">
        <f>I1144+I1149</f>
        <v>51582.149999999994</v>
      </c>
      <c r="J1143" s="42">
        <f>J1144+J1149</f>
        <v>0</v>
      </c>
      <c r="K1143" s="42">
        <f aca="true" t="shared" si="361" ref="K1143:K1155">F1143/C1143*100</f>
        <v>17.273720230221926</v>
      </c>
      <c r="L1143" s="55">
        <f>G1143/D1143*100</f>
        <v>6.858440791768277</v>
      </c>
      <c r="M1143" s="42">
        <f aca="true" t="shared" si="362" ref="M1143:M1155">H1143/E1143*100</f>
        <v>11.783697458918033</v>
      </c>
    </row>
    <row r="1144" spans="1:13" s="52" customFormat="1" ht="18" customHeight="1">
      <c r="A1144" s="20" t="s">
        <v>378</v>
      </c>
      <c r="B1144" s="62"/>
      <c r="C1144" s="42">
        <f>C1145+C1148</f>
        <v>2304673.64</v>
      </c>
      <c r="D1144" s="42">
        <f>D1145+D1148</f>
        <v>0</v>
      </c>
      <c r="E1144" s="42">
        <f aca="true" t="shared" si="363" ref="E1144:E1149">SUM(C1144:D1144)</f>
        <v>2304673.64</v>
      </c>
      <c r="F1144" s="42">
        <f>F1145+F1148</f>
        <v>735375.48</v>
      </c>
      <c r="G1144" s="42">
        <f>G1145+G1148</f>
        <v>0</v>
      </c>
      <c r="H1144" s="42">
        <f aca="true" t="shared" si="364" ref="H1144:H1149">SUM(F1144:G1144)</f>
        <v>735375.48</v>
      </c>
      <c r="I1144" s="42">
        <f>I1145+I1148</f>
        <v>27417.92</v>
      </c>
      <c r="J1144" s="42">
        <f>J1145+J1148</f>
        <v>0</v>
      </c>
      <c r="K1144" s="42">
        <f t="shared" si="361"/>
        <v>31.908009326648084</v>
      </c>
      <c r="L1144" s="55"/>
      <c r="M1144" s="42">
        <f t="shared" si="362"/>
        <v>31.908009326648084</v>
      </c>
    </row>
    <row r="1145" spans="1:13" s="52" customFormat="1" ht="18" customHeight="1">
      <c r="A1145" s="21" t="s">
        <v>379</v>
      </c>
      <c r="B1145" s="69"/>
      <c r="C1145" s="44">
        <f>C1147+C1146</f>
        <v>2272873.64</v>
      </c>
      <c r="D1145" s="44">
        <f>D1147+D1146</f>
        <v>0</v>
      </c>
      <c r="E1145" s="44">
        <f t="shared" si="363"/>
        <v>2272873.64</v>
      </c>
      <c r="F1145" s="44">
        <f>F1147+F1146</f>
        <v>726097.02</v>
      </c>
      <c r="G1145" s="44">
        <f>G1147+G1146</f>
        <v>0</v>
      </c>
      <c r="H1145" s="44">
        <f t="shared" si="364"/>
        <v>726097.02</v>
      </c>
      <c r="I1145" s="44">
        <f>I1147+I1146</f>
        <v>27417.92</v>
      </c>
      <c r="J1145" s="44">
        <f>J1147+J1146</f>
        <v>0</v>
      </c>
      <c r="K1145" s="44">
        <f t="shared" si="361"/>
        <v>31.946211492865924</v>
      </c>
      <c r="L1145" s="55"/>
      <c r="M1145" s="44">
        <f t="shared" si="362"/>
        <v>31.946211492865924</v>
      </c>
    </row>
    <row r="1146" spans="1:13" s="52" customFormat="1" ht="18" customHeight="1">
      <c r="A1146" s="25" t="s">
        <v>380</v>
      </c>
      <c r="B1146" s="69"/>
      <c r="C1146" s="44">
        <f>SUM(C1154:C1158)</f>
        <v>297900</v>
      </c>
      <c r="D1146" s="44">
        <f>SUM(D1154:D1158)</f>
        <v>0</v>
      </c>
      <c r="E1146" s="44">
        <f t="shared" si="363"/>
        <v>297900</v>
      </c>
      <c r="F1146" s="44">
        <f>SUM(F1154:F1158)</f>
        <v>163889.61</v>
      </c>
      <c r="G1146" s="44">
        <f>SUM(G1154:G1158)</f>
        <v>0</v>
      </c>
      <c r="H1146" s="44">
        <f t="shared" si="364"/>
        <v>163889.61</v>
      </c>
      <c r="I1146" s="44">
        <f>SUM(I1154:I1158)</f>
        <v>22457.19</v>
      </c>
      <c r="J1146" s="44">
        <f>SUM(J1154:J1158)</f>
        <v>0</v>
      </c>
      <c r="K1146" s="44">
        <f t="shared" si="361"/>
        <v>55.01497482376636</v>
      </c>
      <c r="L1146" s="55"/>
      <c r="M1146" s="44">
        <f t="shared" si="362"/>
        <v>55.01497482376636</v>
      </c>
    </row>
    <row r="1147" spans="1:13" s="52" customFormat="1" ht="18" customHeight="1">
      <c r="A1147" s="25" t="s">
        <v>381</v>
      </c>
      <c r="B1147" s="69"/>
      <c r="C1147" s="44">
        <f>SUM(C1159:C1171)</f>
        <v>1974973.6400000001</v>
      </c>
      <c r="D1147" s="44">
        <f>SUM(D1159:D1171)</f>
        <v>0</v>
      </c>
      <c r="E1147" s="44">
        <f t="shared" si="363"/>
        <v>1974973.6400000001</v>
      </c>
      <c r="F1147" s="44">
        <f>SUM(F1159:F1171)</f>
        <v>562207.41</v>
      </c>
      <c r="G1147" s="44">
        <f>SUM(G1159:G1171)</f>
        <v>0</v>
      </c>
      <c r="H1147" s="44">
        <f t="shared" si="364"/>
        <v>562207.41</v>
      </c>
      <c r="I1147" s="44">
        <f>SUM(I1159:I1171)</f>
        <v>4960.73</v>
      </c>
      <c r="J1147" s="44">
        <f>SUM(J1159:J1171)</f>
        <v>0</v>
      </c>
      <c r="K1147" s="44">
        <f t="shared" si="361"/>
        <v>28.466577913414582</v>
      </c>
      <c r="L1147" s="55"/>
      <c r="M1147" s="44">
        <f t="shared" si="362"/>
        <v>28.466577913414582</v>
      </c>
    </row>
    <row r="1148" spans="1:13" s="52" customFormat="1" ht="18" customHeight="1">
      <c r="A1148" s="25" t="s">
        <v>383</v>
      </c>
      <c r="B1148" s="69"/>
      <c r="C1148" s="44">
        <f>SUM(C1152:C1153)</f>
        <v>31800</v>
      </c>
      <c r="D1148" s="44">
        <f>SUM(D1152:D1153)</f>
        <v>0</v>
      </c>
      <c r="E1148" s="44">
        <f t="shared" si="363"/>
        <v>31800</v>
      </c>
      <c r="F1148" s="44">
        <f>SUM(F1152:F1153)</f>
        <v>9278.460000000001</v>
      </c>
      <c r="G1148" s="44">
        <f>SUM(G1152:G1153)</f>
        <v>0</v>
      </c>
      <c r="H1148" s="44">
        <f t="shared" si="364"/>
        <v>9278.460000000001</v>
      </c>
      <c r="I1148" s="44">
        <f>SUM(I1152:I1153)</f>
        <v>0</v>
      </c>
      <c r="J1148" s="44">
        <f>SUM(J1152:J1153)</f>
        <v>0</v>
      </c>
      <c r="K1148" s="44">
        <f t="shared" si="361"/>
        <v>29.177547169811323</v>
      </c>
      <c r="L1148" s="55"/>
      <c r="M1148" s="44">
        <f t="shared" si="362"/>
        <v>29.177547169811323</v>
      </c>
    </row>
    <row r="1149" spans="1:13" s="52" customFormat="1" ht="18" customHeight="1">
      <c r="A1149" s="61" t="s">
        <v>387</v>
      </c>
      <c r="B1149" s="62"/>
      <c r="C1149" s="42">
        <f>C1150</f>
        <v>16467117.71</v>
      </c>
      <c r="D1149" s="42">
        <f>D1150</f>
        <v>20924302.82</v>
      </c>
      <c r="E1149" s="42">
        <f t="shared" si="363"/>
        <v>37391420.53</v>
      </c>
      <c r="F1149" s="42">
        <f>F1150</f>
        <v>2507211.2399999998</v>
      </c>
      <c r="G1149" s="42">
        <f>G1150</f>
        <v>1435080.92</v>
      </c>
      <c r="H1149" s="42">
        <f t="shared" si="364"/>
        <v>3942292.1599999997</v>
      </c>
      <c r="I1149" s="42">
        <f>I1150</f>
        <v>24164.23</v>
      </c>
      <c r="J1149" s="42">
        <f>J1150</f>
        <v>0</v>
      </c>
      <c r="K1149" s="42">
        <f t="shared" si="361"/>
        <v>15.225562142410892</v>
      </c>
      <c r="L1149" s="55">
        <f>G1149/D1149*100</f>
        <v>6.858440791768277</v>
      </c>
      <c r="M1149" s="42">
        <f t="shared" si="362"/>
        <v>10.543306737536241</v>
      </c>
    </row>
    <row r="1150" spans="1:13" s="31" customFormat="1" ht="18" customHeight="1">
      <c r="A1150" s="28" t="s">
        <v>388</v>
      </c>
      <c r="B1150" s="29"/>
      <c r="C1150" s="30">
        <f>SUM(C1172:C1175)</f>
        <v>16467117.71</v>
      </c>
      <c r="D1150" s="30">
        <f>SUM(D1172:D1175)</f>
        <v>20924302.82</v>
      </c>
      <c r="E1150" s="30">
        <f>SUM(C1150:D1150)</f>
        <v>37391420.53</v>
      </c>
      <c r="F1150" s="30">
        <f>SUM(F1172:F1175)</f>
        <v>2507211.2399999998</v>
      </c>
      <c r="G1150" s="30">
        <f>SUM(G1172:G1175)</f>
        <v>1435080.92</v>
      </c>
      <c r="H1150" s="30">
        <f>SUM(F1150:G1150)</f>
        <v>3942292.1599999997</v>
      </c>
      <c r="I1150" s="30">
        <f>SUM(I1172:I1175)</f>
        <v>24164.23</v>
      </c>
      <c r="J1150" s="30">
        <f>SUM(J1172:J1175)</f>
        <v>0</v>
      </c>
      <c r="K1150" s="30">
        <f t="shared" si="361"/>
        <v>15.225562142410892</v>
      </c>
      <c r="L1150" s="44">
        <f>G1150/D1150*100</f>
        <v>6.858440791768277</v>
      </c>
      <c r="M1150" s="30">
        <f t="shared" si="362"/>
        <v>10.543306737536241</v>
      </c>
    </row>
    <row r="1151" spans="1:13" s="31" customFormat="1" ht="45" customHeight="1">
      <c r="A1151" s="37" t="s">
        <v>389</v>
      </c>
      <c r="B1151" s="29"/>
      <c r="C1151" s="30">
        <f>C1173+C1174+C1175</f>
        <v>12650510.34</v>
      </c>
      <c r="D1151" s="30">
        <f>D1173+D1174+D1175</f>
        <v>20659102.82</v>
      </c>
      <c r="E1151" s="30">
        <f>SUM(C1151:D1151)</f>
        <v>33309613.16</v>
      </c>
      <c r="F1151" s="30">
        <f>F1173+F1174+F1175</f>
        <v>1902502.5499999998</v>
      </c>
      <c r="G1151" s="30">
        <f>G1173+G1174+G1175</f>
        <v>1435080.92</v>
      </c>
      <c r="H1151" s="30">
        <f>SUM(F1151:G1151)</f>
        <v>3337583.4699999997</v>
      </c>
      <c r="I1151" s="30">
        <f>I1173+I1174+I1175</f>
        <v>23968.75</v>
      </c>
      <c r="J1151" s="30">
        <f>J1173+J1174+J1175</f>
        <v>0</v>
      </c>
      <c r="K1151" s="30">
        <f t="shared" si="361"/>
        <v>15.03893913263265</v>
      </c>
      <c r="L1151" s="44">
        <f>G1151/D1151*100</f>
        <v>6.94648229646596</v>
      </c>
      <c r="M1151" s="30">
        <f t="shared" si="362"/>
        <v>10.019880609144845</v>
      </c>
    </row>
    <row r="1152" spans="1:13" ht="18" customHeight="1">
      <c r="A1152" s="53" t="s">
        <v>297</v>
      </c>
      <c r="B1152" s="48" t="s">
        <v>46</v>
      </c>
      <c r="C1152" s="51">
        <v>2500</v>
      </c>
      <c r="D1152" s="51"/>
      <c r="E1152" s="51">
        <f>C1152+D1152</f>
        <v>2500</v>
      </c>
      <c r="F1152" s="51">
        <v>502.19</v>
      </c>
      <c r="G1152" s="51"/>
      <c r="H1152" s="51">
        <f>F1152+G1152</f>
        <v>502.19</v>
      </c>
      <c r="I1152" s="51"/>
      <c r="J1152" s="51"/>
      <c r="K1152" s="51">
        <f t="shared" si="361"/>
        <v>20.0876</v>
      </c>
      <c r="L1152" s="44"/>
      <c r="M1152" s="51">
        <f t="shared" si="362"/>
        <v>20.0876</v>
      </c>
    </row>
    <row r="1153" spans="1:13" ht="18" customHeight="1">
      <c r="A1153" s="53" t="s">
        <v>404</v>
      </c>
      <c r="B1153" s="48" t="s">
        <v>84</v>
      </c>
      <c r="C1153" s="51">
        <v>29300</v>
      </c>
      <c r="D1153" s="51"/>
      <c r="E1153" s="51">
        <f>C1153+D1153</f>
        <v>29300</v>
      </c>
      <c r="F1153" s="51">
        <v>8776.27</v>
      </c>
      <c r="G1153" s="51"/>
      <c r="H1153" s="51">
        <f>F1153+G1153</f>
        <v>8776.27</v>
      </c>
      <c r="I1153" s="51"/>
      <c r="J1153" s="51"/>
      <c r="K1153" s="51">
        <f t="shared" si="361"/>
        <v>29.953139931740612</v>
      </c>
      <c r="L1153" s="44"/>
      <c r="M1153" s="51">
        <f t="shared" si="362"/>
        <v>29.953139931740612</v>
      </c>
    </row>
    <row r="1154" spans="1:13" ht="18" customHeight="1">
      <c r="A1154" s="63" t="s">
        <v>33</v>
      </c>
      <c r="B1154" s="48" t="s">
        <v>34</v>
      </c>
      <c r="C1154" s="51">
        <v>235479</v>
      </c>
      <c r="D1154" s="51"/>
      <c r="E1154" s="51">
        <f>C1154+D1154</f>
        <v>235479</v>
      </c>
      <c r="F1154" s="51">
        <v>128400.26</v>
      </c>
      <c r="G1154" s="51"/>
      <c r="H1154" s="51">
        <f>F1154+G1154</f>
        <v>128400.26</v>
      </c>
      <c r="I1154" s="51">
        <v>16804.91</v>
      </c>
      <c r="J1154" s="51"/>
      <c r="K1154" s="51">
        <f t="shared" si="361"/>
        <v>54.527265700975455</v>
      </c>
      <c r="L1154" s="44"/>
      <c r="M1154" s="51">
        <f t="shared" si="362"/>
        <v>54.527265700975455</v>
      </c>
    </row>
    <row r="1155" spans="1:13" ht="18" customHeight="1">
      <c r="A1155" s="63" t="s">
        <v>35</v>
      </c>
      <c r="B1155" s="48" t="s">
        <v>36</v>
      </c>
      <c r="C1155" s="51">
        <v>15561</v>
      </c>
      <c r="D1155" s="51"/>
      <c r="E1155" s="51">
        <f>C1155+D1155</f>
        <v>15561</v>
      </c>
      <c r="F1155" s="51">
        <v>15560.35</v>
      </c>
      <c r="G1155" s="51"/>
      <c r="H1155" s="51">
        <f>F1155+G1155</f>
        <v>15560.35</v>
      </c>
      <c r="I1155" s="51"/>
      <c r="J1155" s="51"/>
      <c r="K1155" s="51">
        <f t="shared" si="361"/>
        <v>99.99582289055974</v>
      </c>
      <c r="L1155" s="44"/>
      <c r="M1155" s="51">
        <f t="shared" si="362"/>
        <v>99.99582289055974</v>
      </c>
    </row>
    <row r="1156" spans="1:13" ht="18" customHeight="1">
      <c r="A1156" s="53" t="s">
        <v>22</v>
      </c>
      <c r="B1156" s="48" t="s">
        <v>23</v>
      </c>
      <c r="C1156" s="51">
        <v>37220</v>
      </c>
      <c r="D1156" s="51"/>
      <c r="E1156" s="51">
        <f aca="true" t="shared" si="365" ref="E1156:E1175">C1156+D1156</f>
        <v>37220</v>
      </c>
      <c r="F1156" s="51">
        <v>17795.11</v>
      </c>
      <c r="G1156" s="51"/>
      <c r="H1156" s="51">
        <f aca="true" t="shared" si="366" ref="H1156:H1175">F1156+G1156</f>
        <v>17795.11</v>
      </c>
      <c r="I1156" s="51">
        <v>5190.76</v>
      </c>
      <c r="J1156" s="51"/>
      <c r="K1156" s="51">
        <f aca="true" t="shared" si="367" ref="K1156:L1172">F1156/C1156*100</f>
        <v>47.81061257388501</v>
      </c>
      <c r="L1156" s="44"/>
      <c r="M1156" s="51">
        <f aca="true" t="shared" si="368" ref="M1156:M1174">H1156/E1156*100</f>
        <v>47.81061257388501</v>
      </c>
    </row>
    <row r="1157" spans="1:13" ht="18" customHeight="1">
      <c r="A1157" s="63" t="s">
        <v>24</v>
      </c>
      <c r="B1157" s="48" t="s">
        <v>25</v>
      </c>
      <c r="C1157" s="51">
        <v>6040</v>
      </c>
      <c r="D1157" s="51"/>
      <c r="E1157" s="51">
        <f t="shared" si="365"/>
        <v>6040</v>
      </c>
      <c r="F1157" s="51">
        <v>2133.89</v>
      </c>
      <c r="G1157" s="51"/>
      <c r="H1157" s="51">
        <f t="shared" si="366"/>
        <v>2133.89</v>
      </c>
      <c r="I1157" s="51">
        <v>461.52</v>
      </c>
      <c r="J1157" s="51"/>
      <c r="K1157" s="51">
        <f t="shared" si="367"/>
        <v>35.32930463576159</v>
      </c>
      <c r="L1157" s="44"/>
      <c r="M1157" s="51">
        <f t="shared" si="368"/>
        <v>35.32930463576159</v>
      </c>
    </row>
    <row r="1158" spans="1:13" ht="18" customHeight="1">
      <c r="A1158" s="53" t="s">
        <v>26</v>
      </c>
      <c r="B1158" s="48" t="s">
        <v>27</v>
      </c>
      <c r="C1158" s="51">
        <v>3600</v>
      </c>
      <c r="D1158" s="51"/>
      <c r="E1158" s="51">
        <f>C1158+D1158</f>
        <v>3600</v>
      </c>
      <c r="F1158" s="51"/>
      <c r="G1158" s="51"/>
      <c r="H1158" s="51">
        <f>F1158+G1158</f>
        <v>0</v>
      </c>
      <c r="I1158" s="51"/>
      <c r="J1158" s="51"/>
      <c r="K1158" s="51">
        <f t="shared" si="367"/>
        <v>0</v>
      </c>
      <c r="L1158" s="44"/>
      <c r="M1158" s="51">
        <f t="shared" si="368"/>
        <v>0</v>
      </c>
    </row>
    <row r="1159" spans="1:13" ht="18" customHeight="1">
      <c r="A1159" s="53" t="s">
        <v>37</v>
      </c>
      <c r="B1159" s="48" t="s">
        <v>38</v>
      </c>
      <c r="C1159" s="51">
        <v>79530</v>
      </c>
      <c r="D1159" s="51"/>
      <c r="E1159" s="51">
        <f t="shared" si="365"/>
        <v>79530</v>
      </c>
      <c r="F1159" s="51">
        <v>45000.57</v>
      </c>
      <c r="G1159" s="51"/>
      <c r="H1159" s="51">
        <f t="shared" si="366"/>
        <v>45000.57</v>
      </c>
      <c r="I1159" s="51"/>
      <c r="J1159" s="51"/>
      <c r="K1159" s="51">
        <f t="shared" si="367"/>
        <v>56.583138438325165</v>
      </c>
      <c r="L1159" s="44"/>
      <c r="M1159" s="51">
        <f t="shared" si="368"/>
        <v>56.583138438325165</v>
      </c>
    </row>
    <row r="1160" spans="1:13" ht="18" customHeight="1">
      <c r="A1160" s="63" t="s">
        <v>47</v>
      </c>
      <c r="B1160" s="48" t="s">
        <v>48</v>
      </c>
      <c r="C1160" s="51">
        <v>234000</v>
      </c>
      <c r="D1160" s="51"/>
      <c r="E1160" s="51">
        <f t="shared" si="365"/>
        <v>234000</v>
      </c>
      <c r="F1160" s="51">
        <v>72831.46</v>
      </c>
      <c r="G1160" s="51"/>
      <c r="H1160" s="51">
        <f t="shared" si="366"/>
        <v>72831.46</v>
      </c>
      <c r="I1160" s="51">
        <v>3214.43</v>
      </c>
      <c r="J1160" s="51"/>
      <c r="K1160" s="51">
        <f t="shared" si="367"/>
        <v>31.12455555555556</v>
      </c>
      <c r="L1160" s="44"/>
      <c r="M1160" s="51">
        <f t="shared" si="368"/>
        <v>31.12455555555556</v>
      </c>
    </row>
    <row r="1161" spans="1:13" ht="18" customHeight="1">
      <c r="A1161" s="53" t="s">
        <v>39</v>
      </c>
      <c r="B1161" s="48" t="s">
        <v>40</v>
      </c>
      <c r="C1161" s="51">
        <v>92008</v>
      </c>
      <c r="D1161" s="51"/>
      <c r="E1161" s="51">
        <f t="shared" si="365"/>
        <v>92008</v>
      </c>
      <c r="F1161" s="51">
        <v>29858.25</v>
      </c>
      <c r="G1161" s="51"/>
      <c r="H1161" s="51">
        <f t="shared" si="366"/>
        <v>29858.25</v>
      </c>
      <c r="I1161" s="51"/>
      <c r="J1161" s="51"/>
      <c r="K1161" s="51">
        <f t="shared" si="367"/>
        <v>32.45179766976784</v>
      </c>
      <c r="L1161" s="44"/>
      <c r="M1161" s="51">
        <f t="shared" si="368"/>
        <v>32.45179766976784</v>
      </c>
    </row>
    <row r="1162" spans="1:13" ht="18" customHeight="1">
      <c r="A1162" s="53" t="s">
        <v>254</v>
      </c>
      <c r="B1162" s="48" t="s">
        <v>211</v>
      </c>
      <c r="C1162" s="51">
        <v>220</v>
      </c>
      <c r="D1162" s="51"/>
      <c r="E1162" s="51">
        <f t="shared" si="365"/>
        <v>220</v>
      </c>
      <c r="F1162" s="51">
        <v>105</v>
      </c>
      <c r="G1162" s="51"/>
      <c r="H1162" s="51">
        <f t="shared" si="366"/>
        <v>105</v>
      </c>
      <c r="I1162" s="51"/>
      <c r="J1162" s="51"/>
      <c r="K1162" s="51">
        <f t="shared" si="367"/>
        <v>47.72727272727273</v>
      </c>
      <c r="L1162" s="44"/>
      <c r="M1162" s="51">
        <f t="shared" si="368"/>
        <v>47.72727272727273</v>
      </c>
    </row>
    <row r="1163" spans="1:13" ht="18" customHeight="1">
      <c r="A1163" s="63" t="s">
        <v>28</v>
      </c>
      <c r="B1163" s="48" t="s">
        <v>29</v>
      </c>
      <c r="C1163" s="51">
        <v>983628.64</v>
      </c>
      <c r="D1163" s="51"/>
      <c r="E1163" s="51">
        <f t="shared" si="365"/>
        <v>983628.64</v>
      </c>
      <c r="F1163" s="51">
        <v>185964.66</v>
      </c>
      <c r="G1163" s="51"/>
      <c r="H1163" s="51">
        <f t="shared" si="366"/>
        <v>185964.66</v>
      </c>
      <c r="I1163" s="51"/>
      <c r="J1163" s="51"/>
      <c r="K1163" s="51">
        <f t="shared" si="367"/>
        <v>18.905982648085562</v>
      </c>
      <c r="L1163" s="44"/>
      <c r="M1163" s="51">
        <f t="shared" si="368"/>
        <v>18.905982648085562</v>
      </c>
    </row>
    <row r="1164" spans="1:13" ht="18" customHeight="1">
      <c r="A1164" s="56" t="s">
        <v>284</v>
      </c>
      <c r="B1164" s="48" t="s">
        <v>263</v>
      </c>
      <c r="C1164" s="51">
        <v>132000</v>
      </c>
      <c r="D1164" s="51"/>
      <c r="E1164" s="51">
        <f t="shared" si="365"/>
        <v>132000</v>
      </c>
      <c r="F1164" s="51">
        <v>21438.9</v>
      </c>
      <c r="G1164" s="51"/>
      <c r="H1164" s="51">
        <f t="shared" si="366"/>
        <v>21438.9</v>
      </c>
      <c r="I1164" s="51"/>
      <c r="J1164" s="51"/>
      <c r="K1164" s="51">
        <f t="shared" si="367"/>
        <v>16.24159090909091</v>
      </c>
      <c r="L1164" s="44"/>
      <c r="M1164" s="51">
        <f t="shared" si="368"/>
        <v>16.24159090909091</v>
      </c>
    </row>
    <row r="1165" spans="1:13" ht="18" customHeight="1">
      <c r="A1165" s="56" t="s">
        <v>427</v>
      </c>
      <c r="B1165" s="48" t="s">
        <v>264</v>
      </c>
      <c r="C1165" s="51">
        <v>600</v>
      </c>
      <c r="D1165" s="51"/>
      <c r="E1165" s="51">
        <f t="shared" si="365"/>
        <v>600</v>
      </c>
      <c r="F1165" s="51">
        <v>267.33</v>
      </c>
      <c r="G1165" s="51"/>
      <c r="H1165" s="51">
        <f t="shared" si="366"/>
        <v>267.33</v>
      </c>
      <c r="I1165" s="51"/>
      <c r="J1165" s="51"/>
      <c r="K1165" s="51">
        <f t="shared" si="367"/>
        <v>44.55499999999999</v>
      </c>
      <c r="L1165" s="44"/>
      <c r="M1165" s="51">
        <f t="shared" si="368"/>
        <v>44.55499999999999</v>
      </c>
    </row>
    <row r="1166" spans="1:13" ht="18" customHeight="1">
      <c r="A1166" s="63" t="s">
        <v>66</v>
      </c>
      <c r="B1166" s="48" t="s">
        <v>67</v>
      </c>
      <c r="C1166" s="51">
        <v>412500</v>
      </c>
      <c r="D1166" s="51"/>
      <c r="E1166" s="51">
        <f t="shared" si="365"/>
        <v>412500</v>
      </c>
      <c r="F1166" s="51">
        <v>191593.59</v>
      </c>
      <c r="G1166" s="51"/>
      <c r="H1166" s="51">
        <f t="shared" si="366"/>
        <v>191593.59</v>
      </c>
      <c r="I1166" s="51"/>
      <c r="J1166" s="51"/>
      <c r="K1166" s="51">
        <f t="shared" si="367"/>
        <v>46.4469309090909</v>
      </c>
      <c r="L1166" s="44"/>
      <c r="M1166" s="51">
        <f t="shared" si="368"/>
        <v>46.4469309090909</v>
      </c>
    </row>
    <row r="1167" spans="1:13" ht="18" customHeight="1">
      <c r="A1167" s="63" t="s">
        <v>41</v>
      </c>
      <c r="B1167" s="48" t="s">
        <v>42</v>
      </c>
      <c r="C1167" s="51">
        <v>6987</v>
      </c>
      <c r="D1167" s="51"/>
      <c r="E1167" s="51">
        <f t="shared" si="365"/>
        <v>6987</v>
      </c>
      <c r="F1167" s="51">
        <v>5240</v>
      </c>
      <c r="G1167" s="51"/>
      <c r="H1167" s="51">
        <f t="shared" si="366"/>
        <v>5240</v>
      </c>
      <c r="I1167" s="51">
        <v>1746.3</v>
      </c>
      <c r="J1167" s="51"/>
      <c r="K1167" s="51">
        <f t="shared" si="367"/>
        <v>74.9964219264348</v>
      </c>
      <c r="L1167" s="44"/>
      <c r="M1167" s="51">
        <f t="shared" si="368"/>
        <v>74.9964219264348</v>
      </c>
    </row>
    <row r="1168" spans="1:13" ht="18" customHeight="1">
      <c r="A1168" s="53" t="s">
        <v>94</v>
      </c>
      <c r="B1168" s="48" t="s">
        <v>95</v>
      </c>
      <c r="C1168" s="51">
        <v>7000</v>
      </c>
      <c r="D1168" s="51"/>
      <c r="E1168" s="51">
        <f>C1168+D1168</f>
        <v>7000</v>
      </c>
      <c r="F1168" s="51">
        <v>5952</v>
      </c>
      <c r="G1168" s="51"/>
      <c r="H1168" s="51">
        <f>F1168+G1168</f>
        <v>5952</v>
      </c>
      <c r="I1168" s="51"/>
      <c r="J1168" s="51"/>
      <c r="K1168" s="51">
        <f t="shared" si="367"/>
        <v>85.02857142857142</v>
      </c>
      <c r="L1168" s="44"/>
      <c r="M1168" s="51">
        <f t="shared" si="368"/>
        <v>85.02857142857142</v>
      </c>
    </row>
    <row r="1169" spans="1:13" ht="18" customHeight="1">
      <c r="A1169" s="53" t="s">
        <v>290</v>
      </c>
      <c r="B1169" s="48" t="s">
        <v>53</v>
      </c>
      <c r="C1169" s="51">
        <v>15000</v>
      </c>
      <c r="D1169" s="51"/>
      <c r="E1169" s="51">
        <f t="shared" si="365"/>
        <v>15000</v>
      </c>
      <c r="F1169" s="51">
        <v>2340</v>
      </c>
      <c r="G1169" s="51"/>
      <c r="H1169" s="51">
        <f t="shared" si="366"/>
        <v>2340</v>
      </c>
      <c r="I1169" s="51"/>
      <c r="J1169" s="51"/>
      <c r="K1169" s="51">
        <f t="shared" si="367"/>
        <v>15.6</v>
      </c>
      <c r="L1169" s="44"/>
      <c r="M1169" s="51">
        <f t="shared" si="368"/>
        <v>15.6</v>
      </c>
    </row>
    <row r="1170" spans="1:13" ht="18" customHeight="1">
      <c r="A1170" s="53" t="s">
        <v>405</v>
      </c>
      <c r="B1170" s="48" t="s">
        <v>56</v>
      </c>
      <c r="C1170" s="51">
        <v>1500</v>
      </c>
      <c r="D1170" s="51"/>
      <c r="E1170" s="51">
        <f t="shared" si="365"/>
        <v>1500</v>
      </c>
      <c r="F1170" s="51"/>
      <c r="G1170" s="51"/>
      <c r="H1170" s="51">
        <f t="shared" si="366"/>
        <v>0</v>
      </c>
      <c r="I1170" s="51"/>
      <c r="J1170" s="51"/>
      <c r="K1170" s="51">
        <f t="shared" si="367"/>
        <v>0</v>
      </c>
      <c r="L1170" s="44"/>
      <c r="M1170" s="51">
        <f t="shared" si="368"/>
        <v>0</v>
      </c>
    </row>
    <row r="1171" spans="1:13" ht="18" customHeight="1">
      <c r="A1171" s="63" t="s">
        <v>338</v>
      </c>
      <c r="B1171" s="48" t="s">
        <v>266</v>
      </c>
      <c r="C1171" s="51">
        <v>10000</v>
      </c>
      <c r="D1171" s="51"/>
      <c r="E1171" s="51">
        <f t="shared" si="365"/>
        <v>10000</v>
      </c>
      <c r="F1171" s="51">
        <v>1615.65</v>
      </c>
      <c r="G1171" s="51"/>
      <c r="H1171" s="51">
        <f t="shared" si="366"/>
        <v>1615.65</v>
      </c>
      <c r="I1171" s="51"/>
      <c r="J1171" s="51"/>
      <c r="K1171" s="51">
        <f t="shared" si="367"/>
        <v>16.1565</v>
      </c>
      <c r="L1171" s="44"/>
      <c r="M1171" s="51">
        <f t="shared" si="368"/>
        <v>16.1565</v>
      </c>
    </row>
    <row r="1172" spans="1:13" ht="18" customHeight="1">
      <c r="A1172" s="63" t="s">
        <v>57</v>
      </c>
      <c r="B1172" s="48" t="s">
        <v>58</v>
      </c>
      <c r="C1172" s="51">
        <v>3816607.37</v>
      </c>
      <c r="D1172" s="51">
        <v>265200</v>
      </c>
      <c r="E1172" s="51">
        <f t="shared" si="365"/>
        <v>4081807.37</v>
      </c>
      <c r="F1172" s="51">
        <v>604708.69</v>
      </c>
      <c r="G1172" s="51"/>
      <c r="H1172" s="51">
        <f t="shared" si="366"/>
        <v>604708.69</v>
      </c>
      <c r="I1172" s="51">
        <v>195.48</v>
      </c>
      <c r="J1172" s="51"/>
      <c r="K1172" s="51">
        <f t="shared" si="367"/>
        <v>15.844141966324399</v>
      </c>
      <c r="L1172" s="51">
        <f t="shared" si="367"/>
        <v>0</v>
      </c>
      <c r="M1172" s="51">
        <f t="shared" si="368"/>
        <v>14.814728750906243</v>
      </c>
    </row>
    <row r="1173" spans="1:13" ht="18" customHeight="1">
      <c r="A1173" s="63" t="s">
        <v>57</v>
      </c>
      <c r="B1173" s="48" t="s">
        <v>406</v>
      </c>
      <c r="C1173" s="51"/>
      <c r="D1173" s="51">
        <v>20659102.82</v>
      </c>
      <c r="E1173" s="51">
        <f t="shared" si="365"/>
        <v>20659102.82</v>
      </c>
      <c r="F1173" s="51"/>
      <c r="G1173" s="51">
        <v>1435080.92</v>
      </c>
      <c r="H1173" s="51">
        <f t="shared" si="366"/>
        <v>1435080.92</v>
      </c>
      <c r="I1173" s="51">
        <v>16717.97</v>
      </c>
      <c r="J1173" s="51"/>
      <c r="K1173" s="51"/>
      <c r="L1173" s="44">
        <f>G1173/D1173*100</f>
        <v>6.94648229646596</v>
      </c>
      <c r="M1173" s="51">
        <f t="shared" si="368"/>
        <v>6.94648229646596</v>
      </c>
    </row>
    <row r="1174" spans="1:13" ht="18" customHeight="1">
      <c r="A1174" s="63" t="s">
        <v>270</v>
      </c>
      <c r="B1174" s="48" t="s">
        <v>199</v>
      </c>
      <c r="C1174" s="51">
        <v>11746849</v>
      </c>
      <c r="D1174" s="51"/>
      <c r="E1174" s="51">
        <f t="shared" si="365"/>
        <v>11746849</v>
      </c>
      <c r="F1174" s="51">
        <v>998841.21</v>
      </c>
      <c r="G1174" s="51"/>
      <c r="H1174" s="51">
        <f t="shared" si="366"/>
        <v>998841.21</v>
      </c>
      <c r="I1174" s="51">
        <v>7250.78</v>
      </c>
      <c r="J1174" s="51"/>
      <c r="K1174" s="51">
        <f>F1174/C1174*100</f>
        <v>8.50305652179576</v>
      </c>
      <c r="L1174" s="44"/>
      <c r="M1174" s="51">
        <f t="shared" si="368"/>
        <v>8.50305652179576</v>
      </c>
    </row>
    <row r="1175" spans="1:13" ht="18" customHeight="1">
      <c r="A1175" s="63" t="s">
        <v>457</v>
      </c>
      <c r="B1175" s="48" t="s">
        <v>456</v>
      </c>
      <c r="C1175" s="51">
        <v>903661.34</v>
      </c>
      <c r="D1175" s="51"/>
      <c r="E1175" s="51">
        <f t="shared" si="365"/>
        <v>903661.34</v>
      </c>
      <c r="F1175" s="51">
        <v>903661.34</v>
      </c>
      <c r="G1175" s="51"/>
      <c r="H1175" s="51">
        <f t="shared" si="366"/>
        <v>903661.34</v>
      </c>
      <c r="I1175" s="51"/>
      <c r="J1175" s="51"/>
      <c r="K1175" s="51">
        <f>F1175/C1175*100</f>
        <v>100</v>
      </c>
      <c r="L1175" s="44"/>
      <c r="M1175" s="51">
        <f>H1175/E1175*100</f>
        <v>100</v>
      </c>
    </row>
    <row r="1176" spans="1:13" ht="15" customHeight="1">
      <c r="A1176" s="57"/>
      <c r="B1176" s="57"/>
      <c r="C1176" s="51"/>
      <c r="D1176" s="51"/>
      <c r="E1176" s="51"/>
      <c r="F1176" s="51"/>
      <c r="G1176" s="51"/>
      <c r="H1176" s="51"/>
      <c r="I1176" s="51"/>
      <c r="J1176" s="51"/>
      <c r="K1176" s="57"/>
      <c r="L1176" s="57"/>
      <c r="M1176" s="51"/>
    </row>
    <row r="1177" spans="1:13" ht="18" customHeight="1">
      <c r="A1177" s="115" t="s">
        <v>291</v>
      </c>
      <c r="B1177" s="14" t="s">
        <v>177</v>
      </c>
      <c r="C1177" s="42">
        <f>C1178+C1184</f>
        <v>7768689.220000001</v>
      </c>
      <c r="D1177" s="42">
        <f>D1178+D1184</f>
        <v>8390887</v>
      </c>
      <c r="E1177" s="42">
        <f>C1177+D1177</f>
        <v>16159576.22</v>
      </c>
      <c r="F1177" s="42">
        <f>F1178+F1184</f>
        <v>2376360.44</v>
      </c>
      <c r="G1177" s="42">
        <f>G1178+G1184</f>
        <v>2421124.75</v>
      </c>
      <c r="H1177" s="42">
        <f>F1177+G1177</f>
        <v>4797485.1899999995</v>
      </c>
      <c r="I1177" s="42">
        <f>I1178+I1184</f>
        <v>9022</v>
      </c>
      <c r="J1177" s="42">
        <f>J1178+J1184</f>
        <v>0</v>
      </c>
      <c r="K1177" s="42">
        <f aca="true" t="shared" si="369" ref="K1177:M1185">F1177/C1177*100</f>
        <v>30.588949727609254</v>
      </c>
      <c r="L1177" s="42">
        <f t="shared" si="369"/>
        <v>28.85421708098321</v>
      </c>
      <c r="M1177" s="42">
        <f t="shared" si="369"/>
        <v>29.688186897267528</v>
      </c>
    </row>
    <row r="1178" spans="1:13" ht="18" customHeight="1">
      <c r="A1178" s="20" t="s">
        <v>378</v>
      </c>
      <c r="B1178" s="14"/>
      <c r="C1178" s="42">
        <f>C1179+C1182+C1183</f>
        <v>2941064.22</v>
      </c>
      <c r="D1178" s="42">
        <f>D1179+D1182+D1183</f>
        <v>0</v>
      </c>
      <c r="E1178" s="42">
        <f aca="true" t="shared" si="370" ref="E1178:E1185">C1178+D1178</f>
        <v>2941064.22</v>
      </c>
      <c r="F1178" s="42">
        <f>F1179+F1182+F1183</f>
        <v>1421806.13</v>
      </c>
      <c r="G1178" s="42">
        <f>G1179+G1182+G1183</f>
        <v>0</v>
      </c>
      <c r="H1178" s="42">
        <f aca="true" t="shared" si="371" ref="H1178:H1185">F1178+G1178</f>
        <v>1421806.13</v>
      </c>
      <c r="I1178" s="42">
        <f>I1179+I1182+I1183</f>
        <v>2254</v>
      </c>
      <c r="J1178" s="42">
        <f>J1179+J1182+J1183</f>
        <v>0</v>
      </c>
      <c r="K1178" s="42">
        <f t="shared" si="369"/>
        <v>48.34325344993656</v>
      </c>
      <c r="L1178" s="42">
        <v>0</v>
      </c>
      <c r="M1178" s="42">
        <f t="shared" si="369"/>
        <v>48.34325344993656</v>
      </c>
    </row>
    <row r="1179" spans="1:13" ht="18" customHeight="1">
      <c r="A1179" s="21" t="s">
        <v>379</v>
      </c>
      <c r="B1179" s="14"/>
      <c r="C1179" s="44">
        <f>C1180+C1181</f>
        <v>703064.2200000001</v>
      </c>
      <c r="D1179" s="44">
        <f>D1180+D1181</f>
        <v>0</v>
      </c>
      <c r="E1179" s="44">
        <f t="shared" si="370"/>
        <v>703064.2200000001</v>
      </c>
      <c r="F1179" s="44">
        <f>F1180+F1181</f>
        <v>289456.13</v>
      </c>
      <c r="G1179" s="44">
        <f>G1180+G1181</f>
        <v>0</v>
      </c>
      <c r="H1179" s="44">
        <f t="shared" si="371"/>
        <v>289456.13</v>
      </c>
      <c r="I1179" s="44">
        <f>I1180+I1181</f>
        <v>2254</v>
      </c>
      <c r="J1179" s="44">
        <f>J1180+J1181</f>
        <v>0</v>
      </c>
      <c r="K1179" s="44">
        <f t="shared" si="369"/>
        <v>41.170652945473456</v>
      </c>
      <c r="L1179" s="44">
        <v>0</v>
      </c>
      <c r="M1179" s="44">
        <f t="shared" si="369"/>
        <v>41.170652945473456</v>
      </c>
    </row>
    <row r="1180" spans="1:13" ht="18" customHeight="1">
      <c r="A1180" s="25" t="s">
        <v>380</v>
      </c>
      <c r="B1180" s="14"/>
      <c r="C1180" s="44">
        <f>C1209</f>
        <v>50974.8</v>
      </c>
      <c r="D1180" s="44">
        <f>D1209</f>
        <v>0</v>
      </c>
      <c r="E1180" s="44">
        <f t="shared" si="370"/>
        <v>50974.8</v>
      </c>
      <c r="F1180" s="44">
        <f>F1209</f>
        <v>4047</v>
      </c>
      <c r="G1180" s="44">
        <f>G1209</f>
        <v>0</v>
      </c>
      <c r="H1180" s="44">
        <f t="shared" si="371"/>
        <v>4047</v>
      </c>
      <c r="I1180" s="44">
        <f>I1209</f>
        <v>153</v>
      </c>
      <c r="J1180" s="44">
        <f>J1209</f>
        <v>0</v>
      </c>
      <c r="K1180" s="44">
        <f t="shared" si="369"/>
        <v>7.939217024882883</v>
      </c>
      <c r="L1180" s="44">
        <v>0</v>
      </c>
      <c r="M1180" s="44">
        <f t="shared" si="369"/>
        <v>7.939217024882883</v>
      </c>
    </row>
    <row r="1181" spans="1:13" ht="18" customHeight="1">
      <c r="A1181" s="25" t="s">
        <v>381</v>
      </c>
      <c r="B1181" s="14"/>
      <c r="C1181" s="44">
        <f>C1210</f>
        <v>652089.42</v>
      </c>
      <c r="D1181" s="44">
        <f>D1210</f>
        <v>0</v>
      </c>
      <c r="E1181" s="44">
        <f t="shared" si="370"/>
        <v>652089.42</v>
      </c>
      <c r="F1181" s="44">
        <f>F1210</f>
        <v>285409.13</v>
      </c>
      <c r="G1181" s="44">
        <f>G1210</f>
        <v>0</v>
      </c>
      <c r="H1181" s="44">
        <f t="shared" si="371"/>
        <v>285409.13</v>
      </c>
      <c r="I1181" s="44">
        <f>I1210</f>
        <v>2101</v>
      </c>
      <c r="J1181" s="44">
        <f>J1210</f>
        <v>0</v>
      </c>
      <c r="K1181" s="44">
        <f t="shared" si="369"/>
        <v>43.76840372597979</v>
      </c>
      <c r="L1181" s="44">
        <v>0</v>
      </c>
      <c r="M1181" s="44">
        <f t="shared" si="369"/>
        <v>43.76840372597979</v>
      </c>
    </row>
    <row r="1182" spans="1:13" ht="18" customHeight="1">
      <c r="A1182" s="21" t="s">
        <v>396</v>
      </c>
      <c r="B1182" s="14"/>
      <c r="C1182" s="44">
        <f>C1190+C1195+C1203</f>
        <v>2212000</v>
      </c>
      <c r="D1182" s="44">
        <f>D1190+D1195+D1203</f>
        <v>0</v>
      </c>
      <c r="E1182" s="44">
        <f t="shared" si="370"/>
        <v>2212000</v>
      </c>
      <c r="F1182" s="44">
        <f>F1190+F1195+F1203</f>
        <v>1122100</v>
      </c>
      <c r="G1182" s="44">
        <f>G1190+G1195+G1203</f>
        <v>0</v>
      </c>
      <c r="H1182" s="44">
        <f t="shared" si="371"/>
        <v>1122100</v>
      </c>
      <c r="I1182" s="44">
        <f>I1190+I1195+I1203</f>
        <v>0</v>
      </c>
      <c r="J1182" s="44">
        <f>J1190+J1195+J1203</f>
        <v>0</v>
      </c>
      <c r="K1182" s="44">
        <f t="shared" si="369"/>
        <v>50.72784810126583</v>
      </c>
      <c r="L1182" s="44">
        <v>0</v>
      </c>
      <c r="M1182" s="44">
        <f t="shared" si="369"/>
        <v>50.72784810126583</v>
      </c>
    </row>
    <row r="1183" spans="1:13" ht="18" customHeight="1">
      <c r="A1183" s="25" t="s">
        <v>383</v>
      </c>
      <c r="B1183" s="14"/>
      <c r="C1183" s="44">
        <f>C1211</f>
        <v>26000</v>
      </c>
      <c r="D1183" s="44">
        <f>D1211</f>
        <v>0</v>
      </c>
      <c r="E1183" s="44">
        <f t="shared" si="370"/>
        <v>26000</v>
      </c>
      <c r="F1183" s="44">
        <f>F1211</f>
        <v>10250</v>
      </c>
      <c r="G1183" s="44">
        <f>G1211</f>
        <v>0</v>
      </c>
      <c r="H1183" s="44">
        <f t="shared" si="371"/>
        <v>10250</v>
      </c>
      <c r="I1183" s="44">
        <f>I1211</f>
        <v>0</v>
      </c>
      <c r="J1183" s="44">
        <f>J1211</f>
        <v>0</v>
      </c>
      <c r="K1183" s="44">
        <f t="shared" si="369"/>
        <v>39.42307692307692</v>
      </c>
      <c r="L1183" s="44">
        <v>0</v>
      </c>
      <c r="M1183" s="44">
        <f t="shared" si="369"/>
        <v>39.42307692307692</v>
      </c>
    </row>
    <row r="1184" spans="1:13" ht="18" customHeight="1">
      <c r="A1184" s="61" t="s">
        <v>387</v>
      </c>
      <c r="B1184" s="14"/>
      <c r="C1184" s="42">
        <f>C1185</f>
        <v>4827625</v>
      </c>
      <c r="D1184" s="42">
        <f>D1185</f>
        <v>8390887</v>
      </c>
      <c r="E1184" s="42">
        <f t="shared" si="370"/>
        <v>13218512</v>
      </c>
      <c r="F1184" s="42">
        <f>F1185</f>
        <v>954554.3099999999</v>
      </c>
      <c r="G1184" s="42">
        <f>G1185</f>
        <v>2421124.75</v>
      </c>
      <c r="H1184" s="42">
        <f t="shared" si="371"/>
        <v>3375679.06</v>
      </c>
      <c r="I1184" s="42">
        <f>I1185</f>
        <v>6768</v>
      </c>
      <c r="J1184" s="42">
        <f>J1185</f>
        <v>0</v>
      </c>
      <c r="K1184" s="42">
        <f t="shared" si="369"/>
        <v>19.772751818958596</v>
      </c>
      <c r="L1184" s="42">
        <f>G1184/D1184*100</f>
        <v>28.85421708098321</v>
      </c>
      <c r="M1184" s="42">
        <f t="shared" si="369"/>
        <v>25.537511786500627</v>
      </c>
    </row>
    <row r="1185" spans="1:13" ht="15" customHeight="1">
      <c r="A1185" s="28" t="s">
        <v>388</v>
      </c>
      <c r="B1185" s="60"/>
      <c r="C1185" s="44">
        <f>C1213+C1197</f>
        <v>4827625</v>
      </c>
      <c r="D1185" s="44">
        <f>D1213+D1197</f>
        <v>8390887</v>
      </c>
      <c r="E1185" s="44">
        <f t="shared" si="370"/>
        <v>13218512</v>
      </c>
      <c r="F1185" s="44">
        <f>F1213+F1197</f>
        <v>954554.3099999999</v>
      </c>
      <c r="G1185" s="44">
        <f>G1213+G1197</f>
        <v>2421124.75</v>
      </c>
      <c r="H1185" s="44">
        <f t="shared" si="371"/>
        <v>3375679.06</v>
      </c>
      <c r="I1185" s="44">
        <f>I1213+I1197</f>
        <v>6768</v>
      </c>
      <c r="J1185" s="44">
        <f>J1213+J1197</f>
        <v>0</v>
      </c>
      <c r="K1185" s="44">
        <f t="shared" si="369"/>
        <v>19.772751818958596</v>
      </c>
      <c r="L1185" s="44">
        <f>G1185/D1185*100</f>
        <v>28.85421708098321</v>
      </c>
      <c r="M1185" s="44">
        <f t="shared" si="369"/>
        <v>25.537511786500627</v>
      </c>
    </row>
    <row r="1186" spans="1:13" ht="42.75" customHeight="1">
      <c r="A1186" s="37" t="s">
        <v>389</v>
      </c>
      <c r="B1186" s="14"/>
      <c r="C1186" s="39">
        <f>C1214</f>
        <v>2968330</v>
      </c>
      <c r="D1186" s="39">
        <f>D1214</f>
        <v>8390887</v>
      </c>
      <c r="E1186" s="39">
        <f>SUM(C1186:D1186)</f>
        <v>11359217</v>
      </c>
      <c r="F1186" s="39">
        <f>F1214</f>
        <v>864100.94</v>
      </c>
      <c r="G1186" s="39">
        <f>G1214</f>
        <v>2421124.75</v>
      </c>
      <c r="H1186" s="39">
        <f>SUM(F1186:G1186)</f>
        <v>3285225.69</v>
      </c>
      <c r="I1186" s="39">
        <f>I1214</f>
        <v>0</v>
      </c>
      <c r="J1186" s="39">
        <f>J1214</f>
        <v>0</v>
      </c>
      <c r="K1186" s="39">
        <f>F1186/C1186*100</f>
        <v>29.1106763735838</v>
      </c>
      <c r="L1186" s="44">
        <v>0</v>
      </c>
      <c r="M1186" s="30">
        <f>H1186/E1186*100</f>
        <v>28.921233655453538</v>
      </c>
    </row>
    <row r="1187" spans="1:13" ht="12" customHeight="1">
      <c r="A1187" s="57"/>
      <c r="B1187" s="57"/>
      <c r="C1187" s="51"/>
      <c r="D1187" s="51"/>
      <c r="E1187" s="51"/>
      <c r="F1187" s="51"/>
      <c r="G1187" s="51"/>
      <c r="H1187" s="51"/>
      <c r="I1187" s="51"/>
      <c r="J1187" s="116" t="s">
        <v>275</v>
      </c>
      <c r="K1187" s="51"/>
      <c r="L1187" s="51"/>
      <c r="M1187" s="51"/>
    </row>
    <row r="1188" spans="1:13" s="52" customFormat="1" ht="18" customHeight="1">
      <c r="A1188" s="41" t="s">
        <v>178</v>
      </c>
      <c r="B1188" s="62">
        <v>92105</v>
      </c>
      <c r="C1188" s="42">
        <f aca="true" t="shared" si="372" ref="C1188:D1190">C1189</f>
        <v>190000</v>
      </c>
      <c r="D1188" s="42">
        <f t="shared" si="372"/>
        <v>0</v>
      </c>
      <c r="E1188" s="42">
        <f>C1188+D1188</f>
        <v>190000</v>
      </c>
      <c r="F1188" s="42">
        <f aca="true" t="shared" si="373" ref="F1188:G1190">F1189</f>
        <v>130000</v>
      </c>
      <c r="G1188" s="42">
        <f t="shared" si="373"/>
        <v>0</v>
      </c>
      <c r="H1188" s="42">
        <f>F1188+G1188</f>
        <v>130000</v>
      </c>
      <c r="I1188" s="42">
        <f aca="true" t="shared" si="374" ref="I1188:J1190">I1189</f>
        <v>0</v>
      </c>
      <c r="J1188" s="42">
        <f t="shared" si="374"/>
        <v>0</v>
      </c>
      <c r="K1188" s="42">
        <f>F1188/C1188*100</f>
        <v>68.42105263157895</v>
      </c>
      <c r="L1188" s="42">
        <v>0</v>
      </c>
      <c r="M1188" s="42">
        <f>H1188/E1188*100</f>
        <v>68.42105263157895</v>
      </c>
    </row>
    <row r="1189" spans="1:13" s="52" customFormat="1" ht="18" customHeight="1">
      <c r="A1189" s="20" t="s">
        <v>378</v>
      </c>
      <c r="B1189" s="62"/>
      <c r="C1189" s="42">
        <f t="shared" si="372"/>
        <v>190000</v>
      </c>
      <c r="D1189" s="42">
        <f t="shared" si="372"/>
        <v>0</v>
      </c>
      <c r="E1189" s="42">
        <f>C1189+D1189</f>
        <v>190000</v>
      </c>
      <c r="F1189" s="42">
        <f t="shared" si="373"/>
        <v>130000</v>
      </c>
      <c r="G1189" s="42">
        <f t="shared" si="373"/>
        <v>0</v>
      </c>
      <c r="H1189" s="42">
        <f>F1189+G1189</f>
        <v>130000</v>
      </c>
      <c r="I1189" s="42">
        <f t="shared" si="374"/>
        <v>0</v>
      </c>
      <c r="J1189" s="42">
        <f t="shared" si="374"/>
        <v>0</v>
      </c>
      <c r="K1189" s="42">
        <f>F1189/C1189*100</f>
        <v>68.42105263157895</v>
      </c>
      <c r="L1189" s="42"/>
      <c r="M1189" s="42">
        <f>H1189/E1189*100</f>
        <v>68.42105263157895</v>
      </c>
    </row>
    <row r="1190" spans="1:13" s="52" customFormat="1" ht="18" customHeight="1">
      <c r="A1190" s="21" t="s">
        <v>396</v>
      </c>
      <c r="B1190" s="69"/>
      <c r="C1190" s="44">
        <f t="shared" si="372"/>
        <v>190000</v>
      </c>
      <c r="D1190" s="44">
        <f t="shared" si="372"/>
        <v>0</v>
      </c>
      <c r="E1190" s="44">
        <f>C1190+D1190</f>
        <v>190000</v>
      </c>
      <c r="F1190" s="44">
        <f t="shared" si="373"/>
        <v>130000</v>
      </c>
      <c r="G1190" s="44">
        <f t="shared" si="373"/>
        <v>0</v>
      </c>
      <c r="H1190" s="44">
        <f>F1190+G1190</f>
        <v>130000</v>
      </c>
      <c r="I1190" s="44">
        <f t="shared" si="374"/>
        <v>0</v>
      </c>
      <c r="J1190" s="44">
        <f t="shared" si="374"/>
        <v>0</v>
      </c>
      <c r="K1190" s="44">
        <f>F1190/C1190*100</f>
        <v>68.42105263157895</v>
      </c>
      <c r="L1190" s="44"/>
      <c r="M1190" s="44">
        <f>H1190/E1190*100</f>
        <v>68.42105263157895</v>
      </c>
    </row>
    <row r="1191" spans="1:13" s="52" customFormat="1" ht="18" customHeight="1">
      <c r="A1191" s="21" t="s">
        <v>459</v>
      </c>
      <c r="B1191" s="60" t="s">
        <v>458</v>
      </c>
      <c r="C1191" s="44">
        <v>190000</v>
      </c>
      <c r="D1191" s="44"/>
      <c r="E1191" s="44">
        <f>SUM(C1191:D1191)</f>
        <v>190000</v>
      </c>
      <c r="F1191" s="44">
        <v>130000</v>
      </c>
      <c r="G1191" s="44"/>
      <c r="H1191" s="44">
        <f>F1191+G1191</f>
        <v>130000</v>
      </c>
      <c r="I1191" s="44"/>
      <c r="J1191" s="44"/>
      <c r="K1191" s="44">
        <f>F1191/C1191*100</f>
        <v>68.42105263157895</v>
      </c>
      <c r="L1191" s="44"/>
      <c r="M1191" s="44">
        <f>H1191/E1191*100</f>
        <v>68.42105263157895</v>
      </c>
    </row>
    <row r="1192" spans="1:13" ht="13.5" customHeight="1">
      <c r="A1192" s="57"/>
      <c r="B1192" s="57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</row>
    <row r="1193" spans="1:13" s="52" customFormat="1" ht="17.25" customHeight="1">
      <c r="A1193" s="41" t="s">
        <v>179</v>
      </c>
      <c r="B1193" s="62">
        <v>92109</v>
      </c>
      <c r="C1193" s="42">
        <f>C1194+C1196</f>
        <v>2005900</v>
      </c>
      <c r="D1193" s="42">
        <f>D1194+D1196</f>
        <v>0</v>
      </c>
      <c r="E1193" s="42">
        <f aca="true" t="shared" si="375" ref="E1193:E1199">C1193+D1193</f>
        <v>2005900</v>
      </c>
      <c r="F1193" s="42">
        <f>F1194+F1196</f>
        <v>993900</v>
      </c>
      <c r="G1193" s="42">
        <f>G1194+G1196</f>
        <v>0</v>
      </c>
      <c r="H1193" s="42">
        <f>SUM(F1193:G1193)</f>
        <v>993900</v>
      </c>
      <c r="I1193" s="42">
        <f>I1194+I1196</f>
        <v>0</v>
      </c>
      <c r="J1193" s="42">
        <f>J1194+J1196</f>
        <v>0</v>
      </c>
      <c r="K1193" s="42">
        <f aca="true" t="shared" si="376" ref="K1193:K1198">F1193/C1193*100</f>
        <v>49.54883094870134</v>
      </c>
      <c r="L1193" s="42">
        <v>0</v>
      </c>
      <c r="M1193" s="42">
        <f aca="true" t="shared" si="377" ref="M1193:M1203">H1193/E1193*100</f>
        <v>49.54883094870134</v>
      </c>
    </row>
    <row r="1194" spans="1:13" s="52" customFormat="1" ht="18" customHeight="1">
      <c r="A1194" s="20" t="s">
        <v>378</v>
      </c>
      <c r="B1194" s="62"/>
      <c r="C1194" s="42">
        <f>C1195</f>
        <v>1987000</v>
      </c>
      <c r="D1194" s="42">
        <f>D1195</f>
        <v>0</v>
      </c>
      <c r="E1194" s="42">
        <f t="shared" si="375"/>
        <v>1987000</v>
      </c>
      <c r="F1194" s="42">
        <f>F1195</f>
        <v>975000</v>
      </c>
      <c r="G1194" s="42">
        <f>G1195</f>
        <v>0</v>
      </c>
      <c r="H1194" s="42">
        <f>SUM(F1194:G1194)</f>
        <v>975000</v>
      </c>
      <c r="I1194" s="42">
        <f>I1195</f>
        <v>0</v>
      </c>
      <c r="J1194" s="42">
        <f>J1195</f>
        <v>0</v>
      </c>
      <c r="K1194" s="42">
        <f t="shared" si="376"/>
        <v>49.068948163059886</v>
      </c>
      <c r="L1194" s="42"/>
      <c r="M1194" s="42">
        <f t="shared" si="377"/>
        <v>49.068948163059886</v>
      </c>
    </row>
    <row r="1195" spans="1:13" s="52" customFormat="1" ht="18" customHeight="1">
      <c r="A1195" s="21" t="s">
        <v>396</v>
      </c>
      <c r="B1195" s="69"/>
      <c r="C1195" s="44">
        <f>C1198</f>
        <v>1987000</v>
      </c>
      <c r="D1195" s="44">
        <f>D1198</f>
        <v>0</v>
      </c>
      <c r="E1195" s="44">
        <f t="shared" si="375"/>
        <v>1987000</v>
      </c>
      <c r="F1195" s="44">
        <f>F1198</f>
        <v>975000</v>
      </c>
      <c r="G1195" s="44">
        <f>G1198</f>
        <v>0</v>
      </c>
      <c r="H1195" s="44">
        <f>SUM(F1195:G1195)</f>
        <v>975000</v>
      </c>
      <c r="I1195" s="44">
        <f>I1198</f>
        <v>0</v>
      </c>
      <c r="J1195" s="44">
        <f>J1198</f>
        <v>0</v>
      </c>
      <c r="K1195" s="44">
        <f t="shared" si="376"/>
        <v>49.068948163059886</v>
      </c>
      <c r="L1195" s="44"/>
      <c r="M1195" s="44">
        <f>H1195/E1195*100</f>
        <v>49.068948163059886</v>
      </c>
    </row>
    <row r="1196" spans="1:13" s="52" customFormat="1" ht="18" customHeight="1">
      <c r="A1196" s="61" t="s">
        <v>387</v>
      </c>
      <c r="B1196" s="62"/>
      <c r="C1196" s="42">
        <f>C1197</f>
        <v>18900</v>
      </c>
      <c r="D1196" s="42">
        <f>D1197</f>
        <v>0</v>
      </c>
      <c r="E1196" s="55">
        <f t="shared" si="375"/>
        <v>18900</v>
      </c>
      <c r="F1196" s="42">
        <f>F1197</f>
        <v>18900</v>
      </c>
      <c r="G1196" s="42">
        <f>G1197</f>
        <v>0</v>
      </c>
      <c r="H1196" s="55">
        <f>SUM(F1196:G1196)</f>
        <v>18900</v>
      </c>
      <c r="I1196" s="42">
        <f>I1197</f>
        <v>0</v>
      </c>
      <c r="J1196" s="42">
        <f>J1197</f>
        <v>0</v>
      </c>
      <c r="K1196" s="44">
        <f t="shared" si="376"/>
        <v>100</v>
      </c>
      <c r="L1196" s="44"/>
      <c r="M1196" s="44">
        <f>H1196/E1196*100</f>
        <v>100</v>
      </c>
    </row>
    <row r="1197" spans="1:13" s="52" customFormat="1" ht="17.25" customHeight="1">
      <c r="A1197" s="28" t="s">
        <v>388</v>
      </c>
      <c r="B1197" s="62"/>
      <c r="C1197" s="42">
        <f>C1199</f>
        <v>18900</v>
      </c>
      <c r="D1197" s="42">
        <f>D1199</f>
        <v>0</v>
      </c>
      <c r="E1197" s="55">
        <f t="shared" si="375"/>
        <v>18900</v>
      </c>
      <c r="F1197" s="42">
        <f>F1199</f>
        <v>18900</v>
      </c>
      <c r="G1197" s="42">
        <f>G1199</f>
        <v>0</v>
      </c>
      <c r="H1197" s="55">
        <f>SUM(F1197:G1197)</f>
        <v>18900</v>
      </c>
      <c r="I1197" s="42">
        <f>I1199</f>
        <v>0</v>
      </c>
      <c r="J1197" s="42">
        <f>J1199</f>
        <v>0</v>
      </c>
      <c r="K1197" s="44">
        <f t="shared" si="376"/>
        <v>100</v>
      </c>
      <c r="L1197" s="44"/>
      <c r="M1197" s="44">
        <f>H1197/E1197*100</f>
        <v>100</v>
      </c>
    </row>
    <row r="1198" spans="1:13" ht="18" customHeight="1">
      <c r="A1198" s="67" t="s">
        <v>180</v>
      </c>
      <c r="B1198" s="48" t="s">
        <v>181</v>
      </c>
      <c r="C1198" s="51">
        <v>1987000</v>
      </c>
      <c r="D1198" s="51"/>
      <c r="E1198" s="51">
        <f t="shared" si="375"/>
        <v>1987000</v>
      </c>
      <c r="F1198" s="51">
        <v>975000</v>
      </c>
      <c r="G1198" s="51"/>
      <c r="H1198" s="51">
        <f>F1198+G1198</f>
        <v>975000</v>
      </c>
      <c r="I1198" s="51"/>
      <c r="J1198" s="51"/>
      <c r="K1198" s="44">
        <f t="shared" si="376"/>
        <v>49.068948163059886</v>
      </c>
      <c r="L1198" s="44"/>
      <c r="M1198" s="44">
        <f>H1198/E1198*100</f>
        <v>49.068948163059886</v>
      </c>
    </row>
    <row r="1199" spans="1:13" ht="18" customHeight="1">
      <c r="A1199" s="67" t="s">
        <v>460</v>
      </c>
      <c r="B1199" s="48" t="s">
        <v>415</v>
      </c>
      <c r="C1199" s="51">
        <v>18900</v>
      </c>
      <c r="D1199" s="51"/>
      <c r="E1199" s="51">
        <f t="shared" si="375"/>
        <v>18900</v>
      </c>
      <c r="F1199" s="51">
        <v>18900</v>
      </c>
      <c r="G1199" s="51"/>
      <c r="H1199" s="51">
        <f>F1199+G1199</f>
        <v>18900</v>
      </c>
      <c r="I1199" s="51"/>
      <c r="J1199" s="51"/>
      <c r="K1199" s="44"/>
      <c r="L1199" s="44"/>
      <c r="M1199" s="44"/>
    </row>
    <row r="1200" spans="1:13" ht="14.25" customHeight="1">
      <c r="A1200" s="53"/>
      <c r="B1200" s="48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</row>
    <row r="1201" spans="1:13" s="52" customFormat="1" ht="18" customHeight="1">
      <c r="A1201" s="41" t="s">
        <v>257</v>
      </c>
      <c r="B1201" s="117">
        <v>92114</v>
      </c>
      <c r="C1201" s="42">
        <f aca="true" t="shared" si="378" ref="C1201:D1203">C1202</f>
        <v>35000</v>
      </c>
      <c r="D1201" s="42">
        <f t="shared" si="378"/>
        <v>0</v>
      </c>
      <c r="E1201" s="42">
        <f>SUM(C1201:D1201)</f>
        <v>35000</v>
      </c>
      <c r="F1201" s="42">
        <f aca="true" t="shared" si="379" ref="F1201:G1203">F1202</f>
        <v>17100</v>
      </c>
      <c r="G1201" s="42">
        <f t="shared" si="379"/>
        <v>0</v>
      </c>
      <c r="H1201" s="42">
        <f>SUM(F1201:G1201)</f>
        <v>17100</v>
      </c>
      <c r="I1201" s="42">
        <f aca="true" t="shared" si="380" ref="I1201:J1203">I1202</f>
        <v>0</v>
      </c>
      <c r="J1201" s="42">
        <f t="shared" si="380"/>
        <v>0</v>
      </c>
      <c r="K1201" s="55">
        <f>F1201/C1201*100</f>
        <v>48.857142857142854</v>
      </c>
      <c r="L1201" s="42">
        <v>0</v>
      </c>
      <c r="M1201" s="55">
        <f t="shared" si="377"/>
        <v>48.857142857142854</v>
      </c>
    </row>
    <row r="1202" spans="1:13" s="52" customFormat="1" ht="18" customHeight="1">
      <c r="A1202" s="20" t="s">
        <v>378</v>
      </c>
      <c r="B1202" s="117"/>
      <c r="C1202" s="42">
        <f t="shared" si="378"/>
        <v>35000</v>
      </c>
      <c r="D1202" s="42">
        <f t="shared" si="378"/>
        <v>0</v>
      </c>
      <c r="E1202" s="42">
        <f>SUM(C1202:D1202)</f>
        <v>35000</v>
      </c>
      <c r="F1202" s="42">
        <f t="shared" si="379"/>
        <v>17100</v>
      </c>
      <c r="G1202" s="42">
        <f t="shared" si="379"/>
        <v>0</v>
      </c>
      <c r="H1202" s="42">
        <f>SUM(F1202:G1202)</f>
        <v>17100</v>
      </c>
      <c r="I1202" s="42">
        <f t="shared" si="380"/>
        <v>0</v>
      </c>
      <c r="J1202" s="42">
        <f t="shared" si="380"/>
        <v>0</v>
      </c>
      <c r="K1202" s="55">
        <f>F1202/C1202*100</f>
        <v>48.857142857142854</v>
      </c>
      <c r="L1202" s="42"/>
      <c r="M1202" s="55">
        <f t="shared" si="377"/>
        <v>48.857142857142854</v>
      </c>
    </row>
    <row r="1203" spans="1:13" s="52" customFormat="1" ht="18" customHeight="1">
      <c r="A1203" s="21" t="s">
        <v>396</v>
      </c>
      <c r="B1203" s="118"/>
      <c r="C1203" s="44">
        <f t="shared" si="378"/>
        <v>35000</v>
      </c>
      <c r="D1203" s="44">
        <f t="shared" si="378"/>
        <v>0</v>
      </c>
      <c r="E1203" s="44">
        <f>SUM(C1203:D1203)</f>
        <v>35000</v>
      </c>
      <c r="F1203" s="44">
        <f t="shared" si="379"/>
        <v>17100</v>
      </c>
      <c r="G1203" s="44">
        <f t="shared" si="379"/>
        <v>0</v>
      </c>
      <c r="H1203" s="44">
        <f>SUM(F1203:G1203)</f>
        <v>17100</v>
      </c>
      <c r="I1203" s="44">
        <f t="shared" si="380"/>
        <v>0</v>
      </c>
      <c r="J1203" s="44">
        <f t="shared" si="380"/>
        <v>0</v>
      </c>
      <c r="K1203" s="44">
        <f>F1203/C1203*100</f>
        <v>48.857142857142854</v>
      </c>
      <c r="L1203" s="44"/>
      <c r="M1203" s="44">
        <f t="shared" si="377"/>
        <v>48.857142857142854</v>
      </c>
    </row>
    <row r="1204" spans="1:13" ht="18" customHeight="1">
      <c r="A1204" s="67" t="s">
        <v>180</v>
      </c>
      <c r="B1204" s="60" t="s">
        <v>181</v>
      </c>
      <c r="C1204" s="44">
        <v>35000</v>
      </c>
      <c r="D1204" s="44"/>
      <c r="E1204" s="44">
        <f>C1204+D1204</f>
        <v>35000</v>
      </c>
      <c r="F1204" s="44">
        <v>17100</v>
      </c>
      <c r="G1204" s="44"/>
      <c r="H1204" s="44">
        <f>F1204+G1204</f>
        <v>17100</v>
      </c>
      <c r="I1204" s="44"/>
      <c r="J1204" s="44"/>
      <c r="K1204" s="39">
        <f>F1204/C1204*100</f>
        <v>48.857142857142854</v>
      </c>
      <c r="L1204" s="44"/>
      <c r="M1204" s="44">
        <f>H1204/E1204*100</f>
        <v>48.857142857142854</v>
      </c>
    </row>
    <row r="1205" spans="1:13" ht="17.25" customHeight="1">
      <c r="A1205" s="68"/>
      <c r="B1205" s="48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</row>
    <row r="1206" spans="1:13" s="52" customFormat="1" ht="18" customHeight="1">
      <c r="A1206" s="41" t="s">
        <v>182</v>
      </c>
      <c r="B1206" s="62">
        <v>92195</v>
      </c>
      <c r="C1206" s="42">
        <f>C1207+C1212</f>
        <v>5537789.22</v>
      </c>
      <c r="D1206" s="42">
        <f>D1207+D1212</f>
        <v>8390887</v>
      </c>
      <c r="E1206" s="42">
        <f>C1206+D1206</f>
        <v>13928676.219999999</v>
      </c>
      <c r="F1206" s="42">
        <f>F1207+F1212</f>
        <v>1235360.44</v>
      </c>
      <c r="G1206" s="42">
        <f>G1207+G1212</f>
        <v>2421124.75</v>
      </c>
      <c r="H1206" s="42">
        <f>F1206+G1206</f>
        <v>3656485.19</v>
      </c>
      <c r="I1206" s="42">
        <f>I1207+I1212</f>
        <v>9022</v>
      </c>
      <c r="J1206" s="42">
        <f>J1207+J1212</f>
        <v>0</v>
      </c>
      <c r="K1206" s="42">
        <f>F1206/C1206*100</f>
        <v>22.307827021267524</v>
      </c>
      <c r="L1206" s="42">
        <f>G1206/D1206*100</f>
        <v>28.85421708098321</v>
      </c>
      <c r="M1206" s="42">
        <f>H1206/E1206*100</f>
        <v>26.251491040833457</v>
      </c>
    </row>
    <row r="1207" spans="1:13" s="52" customFormat="1" ht="18" customHeight="1">
      <c r="A1207" s="20" t="s">
        <v>378</v>
      </c>
      <c r="B1207" s="62"/>
      <c r="C1207" s="42">
        <f>C1208+C1211</f>
        <v>729064.2200000001</v>
      </c>
      <c r="D1207" s="42">
        <f>D1208+D1211</f>
        <v>0</v>
      </c>
      <c r="E1207" s="42">
        <f aca="true" t="shared" si="381" ref="E1207:E1223">C1207+D1207</f>
        <v>729064.2200000001</v>
      </c>
      <c r="F1207" s="42">
        <f>F1208+F1211</f>
        <v>299706.13</v>
      </c>
      <c r="G1207" s="42">
        <f>G1208+G1211</f>
        <v>0</v>
      </c>
      <c r="H1207" s="42">
        <f aca="true" t="shared" si="382" ref="H1207:H1223">F1207+G1207</f>
        <v>299706.13</v>
      </c>
      <c r="I1207" s="42">
        <f>I1208+I1211</f>
        <v>2254</v>
      </c>
      <c r="J1207" s="42">
        <f>J1208+J1211</f>
        <v>0</v>
      </c>
      <c r="K1207" s="42">
        <f>F1207/C1207*100</f>
        <v>41.10833062140945</v>
      </c>
      <c r="L1207" s="42"/>
      <c r="M1207" s="42">
        <f aca="true" t="shared" si="383" ref="L1207:M1223">H1207/E1207*100</f>
        <v>41.10833062140945</v>
      </c>
    </row>
    <row r="1208" spans="1:13" s="52" customFormat="1" ht="18" customHeight="1">
      <c r="A1208" s="21" t="s">
        <v>379</v>
      </c>
      <c r="B1208" s="69"/>
      <c r="C1208" s="44">
        <f>C1209+C1210</f>
        <v>703064.2200000001</v>
      </c>
      <c r="D1208" s="44">
        <f>D1209+D1210</f>
        <v>0</v>
      </c>
      <c r="E1208" s="44">
        <f t="shared" si="381"/>
        <v>703064.2200000001</v>
      </c>
      <c r="F1208" s="44">
        <f>F1209+F1210</f>
        <v>289456.13</v>
      </c>
      <c r="G1208" s="44">
        <f>G1209+G1210</f>
        <v>0</v>
      </c>
      <c r="H1208" s="44">
        <f t="shared" si="382"/>
        <v>289456.13</v>
      </c>
      <c r="I1208" s="44">
        <f>I1209+I1210</f>
        <v>2254</v>
      </c>
      <c r="J1208" s="44">
        <f>J1209+J1210</f>
        <v>0</v>
      </c>
      <c r="K1208" s="44">
        <f aca="true" t="shared" si="384" ref="K1208:K1214">F1208/C1208*100</f>
        <v>41.170652945473456</v>
      </c>
      <c r="L1208" s="44"/>
      <c r="M1208" s="44">
        <f t="shared" si="383"/>
        <v>41.170652945473456</v>
      </c>
    </row>
    <row r="1209" spans="1:13" s="52" customFormat="1" ht="18" customHeight="1">
      <c r="A1209" s="25" t="s">
        <v>380</v>
      </c>
      <c r="B1209" s="69"/>
      <c r="C1209" s="44">
        <f>SUM(C1217:C1220)</f>
        <v>50974.8</v>
      </c>
      <c r="D1209" s="44">
        <f>SUM(D1217:D1220)</f>
        <v>0</v>
      </c>
      <c r="E1209" s="44">
        <f t="shared" si="381"/>
        <v>50974.8</v>
      </c>
      <c r="F1209" s="44">
        <f>SUM(F1217:F1220)</f>
        <v>4047</v>
      </c>
      <c r="G1209" s="44">
        <f>SUM(G1217:G1220)</f>
        <v>0</v>
      </c>
      <c r="H1209" s="44">
        <f t="shared" si="382"/>
        <v>4047</v>
      </c>
      <c r="I1209" s="44">
        <f>SUM(I1217:I1220)</f>
        <v>153</v>
      </c>
      <c r="J1209" s="44">
        <f>SUM(J1217:J1220)</f>
        <v>0</v>
      </c>
      <c r="K1209" s="44">
        <f t="shared" si="384"/>
        <v>7.939217024882883</v>
      </c>
      <c r="L1209" s="44"/>
      <c r="M1209" s="44">
        <f t="shared" si="383"/>
        <v>7.939217024882883</v>
      </c>
    </row>
    <row r="1210" spans="1:13" s="52" customFormat="1" ht="18" customHeight="1">
      <c r="A1210" s="25" t="s">
        <v>381</v>
      </c>
      <c r="B1210" s="69"/>
      <c r="C1210" s="44">
        <f>SUM(C1221:C1225)</f>
        <v>652089.42</v>
      </c>
      <c r="D1210" s="44">
        <f>SUM(D1221:D1225)</f>
        <v>0</v>
      </c>
      <c r="E1210" s="44">
        <f t="shared" si="381"/>
        <v>652089.42</v>
      </c>
      <c r="F1210" s="44">
        <f>SUM(F1221:F1225)</f>
        <v>285409.13</v>
      </c>
      <c r="G1210" s="44">
        <f>SUM(G1221:G1225)</f>
        <v>0</v>
      </c>
      <c r="H1210" s="44">
        <f t="shared" si="382"/>
        <v>285409.13</v>
      </c>
      <c r="I1210" s="44">
        <f>SUM(I1221:I1225)</f>
        <v>2101</v>
      </c>
      <c r="J1210" s="44">
        <f>SUM(J1221:J1225)</f>
        <v>0</v>
      </c>
      <c r="K1210" s="44">
        <f t="shared" si="384"/>
        <v>43.76840372597979</v>
      </c>
      <c r="L1210" s="44"/>
      <c r="M1210" s="44">
        <f t="shared" si="383"/>
        <v>43.76840372597979</v>
      </c>
    </row>
    <row r="1211" spans="1:13" s="52" customFormat="1" ht="18" customHeight="1">
      <c r="A1211" s="25" t="s">
        <v>383</v>
      </c>
      <c r="B1211" s="69"/>
      <c r="C1211" s="44">
        <f>SUM(C1215:C1216)</f>
        <v>26000</v>
      </c>
      <c r="D1211" s="44">
        <f>SUM(D1215:D1216)</f>
        <v>0</v>
      </c>
      <c r="E1211" s="44">
        <f t="shared" si="381"/>
        <v>26000</v>
      </c>
      <c r="F1211" s="44">
        <f>SUM(F1215:F1216)</f>
        <v>10250</v>
      </c>
      <c r="G1211" s="44">
        <f>SUM(G1215:G1216)</f>
        <v>0</v>
      </c>
      <c r="H1211" s="44">
        <f t="shared" si="382"/>
        <v>10250</v>
      </c>
      <c r="I1211" s="44">
        <f>SUM(I1215:I1216)</f>
        <v>0</v>
      </c>
      <c r="J1211" s="44">
        <f>SUM(J1215:J1216)</f>
        <v>0</v>
      </c>
      <c r="K1211" s="44">
        <f t="shared" si="384"/>
        <v>39.42307692307692</v>
      </c>
      <c r="L1211" s="44"/>
      <c r="M1211" s="44">
        <f t="shared" si="383"/>
        <v>39.42307692307692</v>
      </c>
    </row>
    <row r="1212" spans="1:13" s="52" customFormat="1" ht="18" customHeight="1">
      <c r="A1212" s="61" t="s">
        <v>387</v>
      </c>
      <c r="B1212" s="62"/>
      <c r="C1212" s="42">
        <f>C1213</f>
        <v>4808725</v>
      </c>
      <c r="D1212" s="42">
        <f>D1213</f>
        <v>8390887</v>
      </c>
      <c r="E1212" s="42">
        <f t="shared" si="381"/>
        <v>13199612</v>
      </c>
      <c r="F1212" s="42">
        <f>F1213</f>
        <v>935654.3099999999</v>
      </c>
      <c r="G1212" s="42">
        <f>G1213</f>
        <v>2421124.75</v>
      </c>
      <c r="H1212" s="42">
        <f t="shared" si="382"/>
        <v>3356779.06</v>
      </c>
      <c r="I1212" s="42">
        <f>I1213</f>
        <v>6768</v>
      </c>
      <c r="J1212" s="42">
        <f>J1213</f>
        <v>0</v>
      </c>
      <c r="K1212" s="42">
        <f t="shared" si="384"/>
        <v>19.45743019199476</v>
      </c>
      <c r="L1212" s="42">
        <f t="shared" si="383"/>
        <v>28.85421708098321</v>
      </c>
      <c r="M1212" s="42">
        <f t="shared" si="383"/>
        <v>25.430891908034877</v>
      </c>
    </row>
    <row r="1213" spans="1:13" s="52" customFormat="1" ht="20.25" customHeight="1">
      <c r="A1213" s="28" t="s">
        <v>388</v>
      </c>
      <c r="B1213" s="62"/>
      <c r="C1213" s="44">
        <f>SUM(C1226:C1228)</f>
        <v>4808725</v>
      </c>
      <c r="D1213" s="44">
        <f>SUM(D1226:D1228)</f>
        <v>8390887</v>
      </c>
      <c r="E1213" s="44">
        <f t="shared" si="381"/>
        <v>13199612</v>
      </c>
      <c r="F1213" s="44">
        <f>SUM(F1226:F1228)</f>
        <v>935654.3099999999</v>
      </c>
      <c r="G1213" s="44">
        <f>SUM(G1226:G1228)</f>
        <v>2421124.75</v>
      </c>
      <c r="H1213" s="44">
        <f t="shared" si="382"/>
        <v>3356779.06</v>
      </c>
      <c r="I1213" s="44">
        <f>SUM(I1226:I1228)</f>
        <v>6768</v>
      </c>
      <c r="J1213" s="44">
        <f>SUM(J1226:J1228)</f>
        <v>0</v>
      </c>
      <c r="K1213" s="44">
        <f t="shared" si="384"/>
        <v>19.45743019199476</v>
      </c>
      <c r="L1213" s="44">
        <f t="shared" si="383"/>
        <v>28.85421708098321</v>
      </c>
      <c r="M1213" s="44">
        <f t="shared" si="383"/>
        <v>25.430891908034877</v>
      </c>
    </row>
    <row r="1214" spans="1:13" s="52" customFormat="1" ht="42.75" customHeight="1">
      <c r="A1214" s="119" t="s">
        <v>389</v>
      </c>
      <c r="B1214" s="69"/>
      <c r="C1214" s="44">
        <f>C1227+C1228</f>
        <v>2968330</v>
      </c>
      <c r="D1214" s="44">
        <f>D1227+D1228</f>
        <v>8390887</v>
      </c>
      <c r="E1214" s="44">
        <f t="shared" si="381"/>
        <v>11359217</v>
      </c>
      <c r="F1214" s="44">
        <f>F1227+F1228</f>
        <v>864100.94</v>
      </c>
      <c r="G1214" s="44">
        <f>G1227+G1228</f>
        <v>2421124.75</v>
      </c>
      <c r="H1214" s="44">
        <f t="shared" si="382"/>
        <v>3285225.69</v>
      </c>
      <c r="I1214" s="44">
        <f>I1227+I1228</f>
        <v>0</v>
      </c>
      <c r="J1214" s="44">
        <f>J1227+J1228</f>
        <v>0</v>
      </c>
      <c r="K1214" s="44">
        <f t="shared" si="384"/>
        <v>29.1106763735838</v>
      </c>
      <c r="L1214" s="44">
        <f t="shared" si="383"/>
        <v>28.85421708098321</v>
      </c>
      <c r="M1214" s="44">
        <f t="shared" si="383"/>
        <v>28.921233655453538</v>
      </c>
    </row>
    <row r="1215" spans="1:13" ht="18" customHeight="1">
      <c r="A1215" s="67" t="s">
        <v>83</v>
      </c>
      <c r="B1215" s="48" t="s">
        <v>84</v>
      </c>
      <c r="C1215" s="51">
        <v>20000</v>
      </c>
      <c r="D1215" s="51"/>
      <c r="E1215" s="51">
        <f t="shared" si="381"/>
        <v>20000</v>
      </c>
      <c r="F1215" s="51">
        <v>8000</v>
      </c>
      <c r="G1215" s="51"/>
      <c r="H1215" s="51">
        <f t="shared" si="382"/>
        <v>8000</v>
      </c>
      <c r="I1215" s="51"/>
      <c r="J1215" s="51"/>
      <c r="K1215" s="39">
        <f aca="true" t="shared" si="385" ref="K1215:K1226">F1215/C1215*100</f>
        <v>40</v>
      </c>
      <c r="L1215" s="44"/>
      <c r="M1215" s="51">
        <f t="shared" si="383"/>
        <v>40</v>
      </c>
    </row>
    <row r="1216" spans="1:13" ht="18" customHeight="1">
      <c r="A1216" s="67" t="s">
        <v>183</v>
      </c>
      <c r="B1216" s="48" t="s">
        <v>184</v>
      </c>
      <c r="C1216" s="51">
        <v>6000</v>
      </c>
      <c r="D1216" s="51"/>
      <c r="E1216" s="51">
        <f t="shared" si="381"/>
        <v>6000</v>
      </c>
      <c r="F1216" s="51">
        <v>2250</v>
      </c>
      <c r="G1216" s="51"/>
      <c r="H1216" s="51">
        <f t="shared" si="382"/>
        <v>2250</v>
      </c>
      <c r="I1216" s="51"/>
      <c r="J1216" s="51"/>
      <c r="K1216" s="39">
        <f t="shared" si="385"/>
        <v>37.5</v>
      </c>
      <c r="L1216" s="44"/>
      <c r="M1216" s="51">
        <f t="shared" si="383"/>
        <v>37.5</v>
      </c>
    </row>
    <row r="1217" spans="1:13" ht="18" customHeight="1">
      <c r="A1217" s="67" t="s">
        <v>462</v>
      </c>
      <c r="B1217" s="48" t="s">
        <v>461</v>
      </c>
      <c r="C1217" s="51">
        <v>5000</v>
      </c>
      <c r="D1217" s="51"/>
      <c r="E1217" s="51">
        <f t="shared" si="381"/>
        <v>5000</v>
      </c>
      <c r="F1217" s="51">
        <v>0</v>
      </c>
      <c r="G1217" s="51"/>
      <c r="H1217" s="51">
        <f t="shared" si="382"/>
        <v>0</v>
      </c>
      <c r="I1217" s="51"/>
      <c r="J1217" s="51"/>
      <c r="K1217" s="39">
        <f t="shared" si="385"/>
        <v>0</v>
      </c>
      <c r="L1217" s="44"/>
      <c r="M1217" s="51">
        <f t="shared" si="383"/>
        <v>0</v>
      </c>
    </row>
    <row r="1218" spans="1:13" ht="18" customHeight="1">
      <c r="A1218" s="53" t="s">
        <v>22</v>
      </c>
      <c r="B1218" s="48" t="s">
        <v>23</v>
      </c>
      <c r="C1218" s="51">
        <v>1538.25</v>
      </c>
      <c r="D1218" s="51"/>
      <c r="E1218" s="51">
        <f t="shared" si="381"/>
        <v>1538.25</v>
      </c>
      <c r="F1218" s="51">
        <v>0</v>
      </c>
      <c r="G1218" s="51"/>
      <c r="H1218" s="51">
        <f t="shared" si="382"/>
        <v>0</v>
      </c>
      <c r="I1218" s="51"/>
      <c r="J1218" s="51"/>
      <c r="K1218" s="39">
        <f t="shared" si="385"/>
        <v>0</v>
      </c>
      <c r="L1218" s="44"/>
      <c r="M1218" s="51">
        <f t="shared" si="383"/>
        <v>0</v>
      </c>
    </row>
    <row r="1219" spans="1:13" ht="18" customHeight="1">
      <c r="A1219" s="63" t="s">
        <v>24</v>
      </c>
      <c r="B1219" s="48" t="s">
        <v>25</v>
      </c>
      <c r="C1219" s="51">
        <v>249.55</v>
      </c>
      <c r="D1219" s="51"/>
      <c r="E1219" s="51">
        <f t="shared" si="381"/>
        <v>249.55</v>
      </c>
      <c r="F1219" s="51">
        <v>0</v>
      </c>
      <c r="G1219" s="51"/>
      <c r="H1219" s="51">
        <f t="shared" si="382"/>
        <v>0</v>
      </c>
      <c r="I1219" s="51"/>
      <c r="J1219" s="51"/>
      <c r="K1219" s="39">
        <f t="shared" si="385"/>
        <v>0</v>
      </c>
      <c r="L1219" s="44"/>
      <c r="M1219" s="51">
        <f t="shared" si="383"/>
        <v>0</v>
      </c>
    </row>
    <row r="1220" spans="1:13" ht="18" customHeight="1">
      <c r="A1220" s="67" t="s">
        <v>26</v>
      </c>
      <c r="B1220" s="48" t="s">
        <v>27</v>
      </c>
      <c r="C1220" s="51">
        <v>44187</v>
      </c>
      <c r="D1220" s="51"/>
      <c r="E1220" s="51">
        <f t="shared" si="381"/>
        <v>44187</v>
      </c>
      <c r="F1220" s="51">
        <v>4047</v>
      </c>
      <c r="G1220" s="51"/>
      <c r="H1220" s="51">
        <f t="shared" si="382"/>
        <v>4047</v>
      </c>
      <c r="I1220" s="51">
        <v>153</v>
      </c>
      <c r="J1220" s="51"/>
      <c r="K1220" s="39">
        <f t="shared" si="385"/>
        <v>9.158802362685858</v>
      </c>
      <c r="L1220" s="44"/>
      <c r="M1220" s="51">
        <f t="shared" si="383"/>
        <v>9.158802362685858</v>
      </c>
    </row>
    <row r="1221" spans="1:13" ht="18" customHeight="1">
      <c r="A1221" s="67" t="s">
        <v>37</v>
      </c>
      <c r="B1221" s="48" t="s">
        <v>38</v>
      </c>
      <c r="C1221" s="51">
        <v>29817</v>
      </c>
      <c r="D1221" s="51"/>
      <c r="E1221" s="51">
        <f t="shared" si="381"/>
        <v>29817</v>
      </c>
      <c r="F1221" s="51">
        <v>3825.65</v>
      </c>
      <c r="G1221" s="51"/>
      <c r="H1221" s="51">
        <f t="shared" si="382"/>
        <v>3825.65</v>
      </c>
      <c r="I1221" s="51"/>
      <c r="J1221" s="51"/>
      <c r="K1221" s="39">
        <f t="shared" si="385"/>
        <v>12.830432303719356</v>
      </c>
      <c r="L1221" s="44"/>
      <c r="M1221" s="51">
        <f t="shared" si="383"/>
        <v>12.830432303719356</v>
      </c>
    </row>
    <row r="1222" spans="1:13" ht="18" customHeight="1">
      <c r="A1222" s="71" t="s">
        <v>28</v>
      </c>
      <c r="B1222" s="48" t="s">
        <v>29</v>
      </c>
      <c r="C1222" s="51">
        <v>556095.92</v>
      </c>
      <c r="D1222" s="51"/>
      <c r="E1222" s="51">
        <f t="shared" si="381"/>
        <v>556095.92</v>
      </c>
      <c r="F1222" s="51">
        <v>274919.39</v>
      </c>
      <c r="G1222" s="51"/>
      <c r="H1222" s="51">
        <f t="shared" si="382"/>
        <v>274919.39</v>
      </c>
      <c r="I1222" s="51">
        <v>2101</v>
      </c>
      <c r="J1222" s="51"/>
      <c r="K1222" s="39">
        <f t="shared" si="385"/>
        <v>49.437404611779925</v>
      </c>
      <c r="L1222" s="44"/>
      <c r="M1222" s="51">
        <f t="shared" si="383"/>
        <v>49.437404611779925</v>
      </c>
    </row>
    <row r="1223" spans="1:13" ht="18" customHeight="1">
      <c r="A1223" s="71" t="s">
        <v>340</v>
      </c>
      <c r="B1223" s="48" t="s">
        <v>339</v>
      </c>
      <c r="C1223" s="51">
        <v>50000</v>
      </c>
      <c r="D1223" s="51"/>
      <c r="E1223" s="51">
        <f t="shared" si="381"/>
        <v>50000</v>
      </c>
      <c r="F1223" s="51">
        <v>1105.5</v>
      </c>
      <c r="G1223" s="51"/>
      <c r="H1223" s="51">
        <f t="shared" si="382"/>
        <v>1105.5</v>
      </c>
      <c r="I1223" s="51"/>
      <c r="J1223" s="51"/>
      <c r="K1223" s="39">
        <f t="shared" si="385"/>
        <v>2.2110000000000003</v>
      </c>
      <c r="L1223" s="44"/>
      <c r="M1223" s="51">
        <f t="shared" si="383"/>
        <v>2.2110000000000003</v>
      </c>
    </row>
    <row r="1224" spans="1:13" ht="18" customHeight="1">
      <c r="A1224" s="71" t="s">
        <v>85</v>
      </c>
      <c r="B1224" s="48" t="s">
        <v>86</v>
      </c>
      <c r="C1224" s="51">
        <v>15176.5</v>
      </c>
      <c r="D1224" s="51"/>
      <c r="E1224" s="51">
        <f>C1224+D1224</f>
        <v>15176.5</v>
      </c>
      <c r="F1224" s="51">
        <v>5467.72</v>
      </c>
      <c r="G1224" s="51"/>
      <c r="H1224" s="51">
        <f>F1224+G1224</f>
        <v>5467.72</v>
      </c>
      <c r="I1224" s="51"/>
      <c r="J1224" s="51"/>
      <c r="K1224" s="39">
        <f t="shared" si="385"/>
        <v>36.02754258228182</v>
      </c>
      <c r="L1224" s="44"/>
      <c r="M1224" s="51">
        <f>H1224/E1224*100</f>
        <v>36.02754258228182</v>
      </c>
    </row>
    <row r="1225" spans="1:13" ht="18" customHeight="1">
      <c r="A1225" s="71" t="s">
        <v>66</v>
      </c>
      <c r="B1225" s="48" t="s">
        <v>67</v>
      </c>
      <c r="C1225" s="51">
        <v>1000</v>
      </c>
      <c r="D1225" s="51"/>
      <c r="E1225" s="51">
        <f>C1225+D1225</f>
        <v>1000</v>
      </c>
      <c r="F1225" s="51">
        <v>90.87</v>
      </c>
      <c r="G1225" s="51"/>
      <c r="H1225" s="51">
        <f>F1225+G1225</f>
        <v>90.87</v>
      </c>
      <c r="I1225" s="51"/>
      <c r="J1225" s="51"/>
      <c r="K1225" s="39">
        <f t="shared" si="385"/>
        <v>9.087</v>
      </c>
      <c r="L1225" s="44"/>
      <c r="M1225" s="51">
        <f>H1225/E1225*100</f>
        <v>9.087</v>
      </c>
    </row>
    <row r="1226" spans="1:13" ht="18" customHeight="1">
      <c r="A1226" s="63" t="s">
        <v>57</v>
      </c>
      <c r="B1226" s="48" t="s">
        <v>58</v>
      </c>
      <c r="C1226" s="51">
        <v>1840395</v>
      </c>
      <c r="D1226" s="51"/>
      <c r="E1226" s="51">
        <f>C1226+D1226</f>
        <v>1840395</v>
      </c>
      <c r="F1226" s="51">
        <v>71553.37</v>
      </c>
      <c r="G1226" s="51"/>
      <c r="H1226" s="51">
        <f>F1226+G1226</f>
        <v>71553.37</v>
      </c>
      <c r="I1226" s="51">
        <v>6768</v>
      </c>
      <c r="J1226" s="51"/>
      <c r="K1226" s="39">
        <f t="shared" si="385"/>
        <v>3.8879354703745665</v>
      </c>
      <c r="L1226" s="44"/>
      <c r="M1226" s="51">
        <f>H1226/E1226*100</f>
        <v>3.8879354703745665</v>
      </c>
    </row>
    <row r="1227" spans="1:13" ht="18" customHeight="1">
      <c r="A1227" s="63" t="s">
        <v>270</v>
      </c>
      <c r="B1227" s="48" t="s">
        <v>406</v>
      </c>
      <c r="C1227" s="51"/>
      <c r="D1227" s="51">
        <v>8390887</v>
      </c>
      <c r="E1227" s="51">
        <f>C1227+D1227</f>
        <v>8390887</v>
      </c>
      <c r="F1227" s="51"/>
      <c r="G1227" s="51">
        <v>2421124.75</v>
      </c>
      <c r="H1227" s="51">
        <f>F1227+G1227</f>
        <v>2421124.75</v>
      </c>
      <c r="I1227" s="51"/>
      <c r="J1227" s="51"/>
      <c r="K1227" s="39"/>
      <c r="L1227" s="44">
        <f>G1227/D1227*100</f>
        <v>28.85421708098321</v>
      </c>
      <c r="M1227" s="51">
        <f>H1227/E1227*100</f>
        <v>28.85421708098321</v>
      </c>
    </row>
    <row r="1228" spans="1:13" ht="18" customHeight="1">
      <c r="A1228" s="63" t="s">
        <v>270</v>
      </c>
      <c r="B1228" s="48" t="s">
        <v>199</v>
      </c>
      <c r="C1228" s="51">
        <v>2968330</v>
      </c>
      <c r="D1228" s="51"/>
      <c r="E1228" s="51">
        <f>C1228+D1228</f>
        <v>2968330</v>
      </c>
      <c r="F1228" s="51">
        <v>864100.94</v>
      </c>
      <c r="G1228" s="51"/>
      <c r="H1228" s="51">
        <f>F1228+G1228</f>
        <v>864100.94</v>
      </c>
      <c r="I1228" s="51"/>
      <c r="J1228" s="51"/>
      <c r="K1228" s="39">
        <f>F1228/C1228*100</f>
        <v>29.1106763735838</v>
      </c>
      <c r="L1228" s="42"/>
      <c r="M1228" s="51">
        <f>H1228/E1228*100</f>
        <v>29.1106763735838</v>
      </c>
    </row>
    <row r="1229" spans="1:13" ht="15" customHeight="1">
      <c r="A1229" s="120"/>
      <c r="B1229" s="48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</row>
    <row r="1230" spans="1:13" ht="18" customHeight="1">
      <c r="A1230" s="58" t="s">
        <v>185</v>
      </c>
      <c r="B1230" s="14" t="s">
        <v>186</v>
      </c>
      <c r="C1230" s="42">
        <f>C1231+C1237</f>
        <v>11002286.2</v>
      </c>
      <c r="D1230" s="42">
        <f>D1231+D1237</f>
        <v>0</v>
      </c>
      <c r="E1230" s="42">
        <f>C1230+D1230</f>
        <v>11002286.2</v>
      </c>
      <c r="F1230" s="42">
        <f>F1231+F1237</f>
        <v>4521334.92</v>
      </c>
      <c r="G1230" s="42">
        <f>G1231+G1237</f>
        <v>0</v>
      </c>
      <c r="H1230" s="42">
        <f>F1230+G1230</f>
        <v>4521334.92</v>
      </c>
      <c r="I1230" s="42">
        <f>I1231+I1237</f>
        <v>386328.05999999994</v>
      </c>
      <c r="J1230" s="42">
        <f>J1231+J1237</f>
        <v>0</v>
      </c>
      <c r="K1230" s="42">
        <f>F1230/C1230*100</f>
        <v>41.09450379503853</v>
      </c>
      <c r="L1230" s="55">
        <v>0</v>
      </c>
      <c r="M1230" s="42">
        <f>H1230/E1230*100</f>
        <v>41.09450379503853</v>
      </c>
    </row>
    <row r="1231" spans="1:13" ht="16.5" customHeight="1">
      <c r="A1231" s="20" t="s">
        <v>378</v>
      </c>
      <c r="B1231" s="14"/>
      <c r="C1231" s="42">
        <f>C1232+C1235+C1236</f>
        <v>9395420.2</v>
      </c>
      <c r="D1231" s="42">
        <f>D1232+D1235+D1236</f>
        <v>0</v>
      </c>
      <c r="E1231" s="42">
        <f aca="true" t="shared" si="386" ref="E1231:E1238">C1231+D1231</f>
        <v>9395420.2</v>
      </c>
      <c r="F1231" s="42">
        <f>F1232+F1235+F1236</f>
        <v>4476724.72</v>
      </c>
      <c r="G1231" s="42">
        <f>G1232+G1235+G1236</f>
        <v>0</v>
      </c>
      <c r="H1231" s="42">
        <f aca="true" t="shared" si="387" ref="H1231:H1238">F1231+G1231</f>
        <v>4476724.72</v>
      </c>
      <c r="I1231" s="42">
        <f>I1232+I1235+I1236</f>
        <v>386328.05999999994</v>
      </c>
      <c r="J1231" s="42">
        <f>J1232+J1235+J1236</f>
        <v>0</v>
      </c>
      <c r="K1231" s="42">
        <f aca="true" t="shared" si="388" ref="K1231:K1238">F1231/C1231*100</f>
        <v>47.64794575127145</v>
      </c>
      <c r="L1231" s="55">
        <v>0</v>
      </c>
      <c r="M1231" s="42">
        <f aca="true" t="shared" si="389" ref="M1231:M1238">H1231/E1231*100</f>
        <v>47.64794575127145</v>
      </c>
    </row>
    <row r="1232" spans="1:13" ht="18" customHeight="1">
      <c r="A1232" s="21" t="s">
        <v>379</v>
      </c>
      <c r="B1232" s="60"/>
      <c r="C1232" s="44">
        <f>C1233+C1234</f>
        <v>7785487</v>
      </c>
      <c r="D1232" s="44">
        <f>D1233+D1234</f>
        <v>0</v>
      </c>
      <c r="E1232" s="44">
        <f t="shared" si="386"/>
        <v>7785487</v>
      </c>
      <c r="F1232" s="44">
        <f>F1233+F1234</f>
        <v>3620048</v>
      </c>
      <c r="G1232" s="44">
        <f>G1233+G1234</f>
        <v>0</v>
      </c>
      <c r="H1232" s="44">
        <f t="shared" si="387"/>
        <v>3620048</v>
      </c>
      <c r="I1232" s="44">
        <f>I1233+I1234</f>
        <v>374624.57999999996</v>
      </c>
      <c r="J1232" s="44">
        <f>J1233+J1234</f>
        <v>0</v>
      </c>
      <c r="K1232" s="44">
        <f t="shared" si="388"/>
        <v>46.49738674022576</v>
      </c>
      <c r="L1232" s="44">
        <v>0</v>
      </c>
      <c r="M1232" s="44">
        <f t="shared" si="389"/>
        <v>46.49738674022576</v>
      </c>
    </row>
    <row r="1233" spans="1:13" ht="18" customHeight="1">
      <c r="A1233" s="25" t="s">
        <v>380</v>
      </c>
      <c r="B1233" s="60"/>
      <c r="C1233" s="44">
        <f>C1248+C1279</f>
        <v>3803483</v>
      </c>
      <c r="D1233" s="44">
        <f>D1248+D1279</f>
        <v>0</v>
      </c>
      <c r="E1233" s="44">
        <f t="shared" si="386"/>
        <v>3803483</v>
      </c>
      <c r="F1233" s="44">
        <f>F1248+F1279</f>
        <v>1881429.4</v>
      </c>
      <c r="G1233" s="44">
        <f>G1248+G1279</f>
        <v>0</v>
      </c>
      <c r="H1233" s="44">
        <f t="shared" si="387"/>
        <v>1881429.4</v>
      </c>
      <c r="I1233" s="44">
        <f>I1248+I1279</f>
        <v>4614.3</v>
      </c>
      <c r="J1233" s="44">
        <f>J1248+J1279</f>
        <v>0</v>
      </c>
      <c r="K1233" s="44">
        <f t="shared" si="388"/>
        <v>49.46596054195588</v>
      </c>
      <c r="L1233" s="44">
        <v>0</v>
      </c>
      <c r="M1233" s="44">
        <f t="shared" si="389"/>
        <v>49.46596054195588</v>
      </c>
    </row>
    <row r="1234" spans="1:13" ht="18" customHeight="1">
      <c r="A1234" s="25" t="s">
        <v>381</v>
      </c>
      <c r="B1234" s="60"/>
      <c r="C1234" s="44">
        <f>C1249+C1293</f>
        <v>3982004</v>
      </c>
      <c r="D1234" s="44">
        <f>D1249+D1293</f>
        <v>0</v>
      </c>
      <c r="E1234" s="44">
        <f t="shared" si="386"/>
        <v>3982004</v>
      </c>
      <c r="F1234" s="44">
        <f>F1249+F1293</f>
        <v>1738618.5999999999</v>
      </c>
      <c r="G1234" s="44">
        <f>G1249+G1293</f>
        <v>0</v>
      </c>
      <c r="H1234" s="44">
        <f t="shared" si="387"/>
        <v>1738618.5999999999</v>
      </c>
      <c r="I1234" s="44">
        <f>I1249+I1293</f>
        <v>370010.27999999997</v>
      </c>
      <c r="J1234" s="44">
        <f>J1249+J1293</f>
        <v>0</v>
      </c>
      <c r="K1234" s="44">
        <f t="shared" si="388"/>
        <v>43.66189988759429</v>
      </c>
      <c r="L1234" s="44">
        <v>0</v>
      </c>
      <c r="M1234" s="44">
        <f t="shared" si="389"/>
        <v>43.66189988759429</v>
      </c>
    </row>
    <row r="1235" spans="1:13" ht="18" customHeight="1">
      <c r="A1235" s="21" t="s">
        <v>396</v>
      </c>
      <c r="B1235" s="60"/>
      <c r="C1235" s="44">
        <f>C1280</f>
        <v>598000</v>
      </c>
      <c r="D1235" s="44">
        <f>D1280</f>
        <v>0</v>
      </c>
      <c r="E1235" s="44">
        <f t="shared" si="386"/>
        <v>598000</v>
      </c>
      <c r="F1235" s="44">
        <f>F1280</f>
        <v>405000</v>
      </c>
      <c r="G1235" s="44">
        <f>G1280</f>
        <v>0</v>
      </c>
      <c r="H1235" s="44">
        <f t="shared" si="387"/>
        <v>405000</v>
      </c>
      <c r="I1235" s="44">
        <f>I1280</f>
        <v>0</v>
      </c>
      <c r="J1235" s="44">
        <f>J1280</f>
        <v>0</v>
      </c>
      <c r="K1235" s="44">
        <f t="shared" si="388"/>
        <v>67.7257525083612</v>
      </c>
      <c r="L1235" s="44">
        <v>0</v>
      </c>
      <c r="M1235" s="44">
        <f t="shared" si="389"/>
        <v>67.7257525083612</v>
      </c>
    </row>
    <row r="1236" spans="1:13" ht="18" customHeight="1">
      <c r="A1236" s="25" t="s">
        <v>383</v>
      </c>
      <c r="B1236" s="60"/>
      <c r="C1236" s="44">
        <f>C1250+C1281+C1294</f>
        <v>1011933.2</v>
      </c>
      <c r="D1236" s="44">
        <f>D1250+D1281+D1294</f>
        <v>0</v>
      </c>
      <c r="E1236" s="44">
        <f t="shared" si="386"/>
        <v>1011933.2</v>
      </c>
      <c r="F1236" s="44">
        <f>F1250+F1281+F1294</f>
        <v>451676.72</v>
      </c>
      <c r="G1236" s="44">
        <f>G1250+G1281+G1294</f>
        <v>0</v>
      </c>
      <c r="H1236" s="44">
        <f t="shared" si="387"/>
        <v>451676.72</v>
      </c>
      <c r="I1236" s="44">
        <f>I1250+I1281+I1294</f>
        <v>11703.48</v>
      </c>
      <c r="J1236" s="44">
        <f>J1250+J1281+J1294</f>
        <v>0</v>
      </c>
      <c r="K1236" s="44">
        <f t="shared" si="388"/>
        <v>44.63503322156047</v>
      </c>
      <c r="L1236" s="44">
        <v>0</v>
      </c>
      <c r="M1236" s="44">
        <f t="shared" si="389"/>
        <v>44.63503322156047</v>
      </c>
    </row>
    <row r="1237" spans="1:13" ht="18" customHeight="1">
      <c r="A1237" s="61" t="s">
        <v>387</v>
      </c>
      <c r="B1237" s="14"/>
      <c r="C1237" s="42">
        <f>C1238</f>
        <v>1606866</v>
      </c>
      <c r="D1237" s="42">
        <f>D1238</f>
        <v>0</v>
      </c>
      <c r="E1237" s="42">
        <f t="shared" si="386"/>
        <v>1606866</v>
      </c>
      <c r="F1237" s="42">
        <f>F1238</f>
        <v>44610.2</v>
      </c>
      <c r="G1237" s="42">
        <f>G1238</f>
        <v>0</v>
      </c>
      <c r="H1237" s="42">
        <f t="shared" si="387"/>
        <v>44610.2</v>
      </c>
      <c r="I1237" s="42">
        <f>I1238</f>
        <v>0</v>
      </c>
      <c r="J1237" s="42">
        <f>J1238</f>
        <v>0</v>
      </c>
      <c r="K1237" s="42">
        <f t="shared" si="388"/>
        <v>2.776224028637111</v>
      </c>
      <c r="L1237" s="44">
        <v>0</v>
      </c>
      <c r="M1237" s="42">
        <f t="shared" si="389"/>
        <v>2.776224028637111</v>
      </c>
    </row>
    <row r="1238" spans="1:13" ht="18" customHeight="1">
      <c r="A1238" s="28" t="s">
        <v>388</v>
      </c>
      <c r="B1238" s="60"/>
      <c r="C1238" s="44">
        <f>C1242+C1252+C1283+C1296</f>
        <v>1606866</v>
      </c>
      <c r="D1238" s="44">
        <f>D1242+D1252+D1283+D1296</f>
        <v>0</v>
      </c>
      <c r="E1238" s="44">
        <f t="shared" si="386"/>
        <v>1606866</v>
      </c>
      <c r="F1238" s="44">
        <f>F1242+F1252+F1283+F1296</f>
        <v>44610.2</v>
      </c>
      <c r="G1238" s="44">
        <f>G1242+G1252+G1283+G1296</f>
        <v>0</v>
      </c>
      <c r="H1238" s="44">
        <f t="shared" si="387"/>
        <v>44610.2</v>
      </c>
      <c r="I1238" s="44">
        <f>I1242+I1252+I1283+I1296</f>
        <v>0</v>
      </c>
      <c r="J1238" s="44">
        <f>J1242+J1252+J1283+J1296</f>
        <v>0</v>
      </c>
      <c r="K1238" s="44">
        <f t="shared" si="388"/>
        <v>2.776224028637111</v>
      </c>
      <c r="L1238" s="44">
        <v>0</v>
      </c>
      <c r="M1238" s="44">
        <f t="shared" si="389"/>
        <v>2.776224028637111</v>
      </c>
    </row>
    <row r="1239" spans="1:13" ht="15" customHeight="1">
      <c r="A1239" s="58"/>
      <c r="B1239" s="14"/>
      <c r="C1239" s="42"/>
      <c r="D1239" s="42"/>
      <c r="E1239" s="42"/>
      <c r="F1239" s="42"/>
      <c r="G1239" s="42"/>
      <c r="H1239" s="42"/>
      <c r="I1239" s="42"/>
      <c r="J1239" s="42"/>
      <c r="K1239" s="42"/>
      <c r="L1239" s="55"/>
      <c r="M1239" s="42"/>
    </row>
    <row r="1240" spans="1:13" ht="18" customHeight="1">
      <c r="A1240" s="121" t="s">
        <v>268</v>
      </c>
      <c r="B1240" s="117">
        <v>92601</v>
      </c>
      <c r="C1240" s="55">
        <f>SUM(C1243)</f>
        <v>20000</v>
      </c>
      <c r="D1240" s="55">
        <f>SUM(D1243)</f>
        <v>0</v>
      </c>
      <c r="E1240" s="55">
        <f>SUM(C1240:D1240)</f>
        <v>20000</v>
      </c>
      <c r="F1240" s="55">
        <f>SUM(F1243)</f>
        <v>0</v>
      </c>
      <c r="G1240" s="55">
        <f>SUM(G1243)</f>
        <v>0</v>
      </c>
      <c r="H1240" s="55">
        <f>SUM(F1240:G1240)</f>
        <v>0</v>
      </c>
      <c r="I1240" s="55">
        <f>SUM(I1243)</f>
        <v>0</v>
      </c>
      <c r="J1240" s="55">
        <f>SUM(J1243)</f>
        <v>0</v>
      </c>
      <c r="K1240" s="49">
        <f aca="true" t="shared" si="390" ref="K1240:M1243">F1240/C1240*100</f>
        <v>0</v>
      </c>
      <c r="L1240" s="49">
        <v>0</v>
      </c>
      <c r="M1240" s="49">
        <f t="shared" si="390"/>
        <v>0</v>
      </c>
    </row>
    <row r="1241" spans="1:13" ht="18" customHeight="1">
      <c r="A1241" s="61" t="s">
        <v>387</v>
      </c>
      <c r="B1241" s="117"/>
      <c r="C1241" s="55">
        <f>C1242</f>
        <v>20000</v>
      </c>
      <c r="D1241" s="55">
        <f>D1242</f>
        <v>0</v>
      </c>
      <c r="E1241" s="55">
        <f>SUM(C1241:D1241)</f>
        <v>20000</v>
      </c>
      <c r="F1241" s="55">
        <f>F1242</f>
        <v>0</v>
      </c>
      <c r="G1241" s="55">
        <f>G1242</f>
        <v>0</v>
      </c>
      <c r="H1241" s="55">
        <f>SUM(F1241:G1241)</f>
        <v>0</v>
      </c>
      <c r="I1241" s="55">
        <f>I1242</f>
        <v>0</v>
      </c>
      <c r="J1241" s="55">
        <f>J1242</f>
        <v>0</v>
      </c>
      <c r="K1241" s="49">
        <f t="shared" si="390"/>
        <v>0</v>
      </c>
      <c r="L1241" s="49"/>
      <c r="M1241" s="49">
        <f t="shared" si="390"/>
        <v>0</v>
      </c>
    </row>
    <row r="1242" spans="1:13" ht="18" customHeight="1">
      <c r="A1242" s="25" t="s">
        <v>388</v>
      </c>
      <c r="B1242" s="118"/>
      <c r="C1242" s="44">
        <f>C1243</f>
        <v>20000</v>
      </c>
      <c r="D1242" s="44">
        <f>D1243</f>
        <v>0</v>
      </c>
      <c r="E1242" s="44">
        <f>SUM(C1242:D1242)</f>
        <v>20000</v>
      </c>
      <c r="F1242" s="44">
        <f>F1243</f>
        <v>0</v>
      </c>
      <c r="G1242" s="44">
        <f>G1243</f>
        <v>0</v>
      </c>
      <c r="H1242" s="44">
        <f>SUM(F1242:G1242)</f>
        <v>0</v>
      </c>
      <c r="I1242" s="44">
        <f>I1243</f>
        <v>0</v>
      </c>
      <c r="J1242" s="44">
        <f>J1243</f>
        <v>0</v>
      </c>
      <c r="K1242" s="39">
        <f t="shared" si="390"/>
        <v>0</v>
      </c>
      <c r="L1242" s="39"/>
      <c r="M1242" s="39">
        <f t="shared" si="390"/>
        <v>0</v>
      </c>
    </row>
    <row r="1243" spans="1:13" ht="21.75" customHeight="1">
      <c r="A1243" s="53" t="s">
        <v>57</v>
      </c>
      <c r="B1243" s="57" t="s">
        <v>58</v>
      </c>
      <c r="C1243" s="51">
        <v>20000</v>
      </c>
      <c r="D1243" s="51"/>
      <c r="E1243" s="51">
        <f>SUM(C1243:D1243)</f>
        <v>20000</v>
      </c>
      <c r="F1243" s="51"/>
      <c r="G1243" s="51"/>
      <c r="H1243" s="51">
        <f>SUM(F1243:G1243)</f>
        <v>0</v>
      </c>
      <c r="I1243" s="51">
        <v>0</v>
      </c>
      <c r="J1243" s="51"/>
      <c r="K1243" s="30">
        <f t="shared" si="390"/>
        <v>0</v>
      </c>
      <c r="L1243" s="30"/>
      <c r="M1243" s="30">
        <f t="shared" si="390"/>
        <v>0</v>
      </c>
    </row>
    <row r="1244" spans="1:13" ht="20.25" customHeight="1">
      <c r="A1244" s="57"/>
      <c r="B1244" s="57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</row>
    <row r="1245" spans="1:13" s="52" customFormat="1" ht="21" customHeight="1">
      <c r="A1245" s="41" t="s">
        <v>187</v>
      </c>
      <c r="B1245" s="62">
        <v>92604</v>
      </c>
      <c r="C1245" s="42">
        <f>C1246+C1251</f>
        <v>7884477</v>
      </c>
      <c r="D1245" s="42">
        <f>D1246+D1251</f>
        <v>0</v>
      </c>
      <c r="E1245" s="42">
        <f>SUM(C1245:D1245)</f>
        <v>7884477</v>
      </c>
      <c r="F1245" s="42">
        <f>F1246+F1251</f>
        <v>3584329.24</v>
      </c>
      <c r="G1245" s="42">
        <f>G1246+G1251</f>
        <v>0</v>
      </c>
      <c r="H1245" s="42">
        <f>SUM(F1245:G1245)</f>
        <v>3584329.24</v>
      </c>
      <c r="I1245" s="42">
        <f>I1246+I1251</f>
        <v>372046.77999999997</v>
      </c>
      <c r="J1245" s="42">
        <f>J1246+J1251</f>
        <v>0</v>
      </c>
      <c r="K1245" s="42">
        <f aca="true" t="shared" si="391" ref="K1245:K1274">F1245/C1245*100</f>
        <v>45.46058337160474</v>
      </c>
      <c r="L1245" s="49">
        <v>0</v>
      </c>
      <c r="M1245" s="42">
        <f aca="true" t="shared" si="392" ref="M1245:M1274">H1245/E1245*100</f>
        <v>45.46058337160474</v>
      </c>
    </row>
    <row r="1246" spans="1:13" s="52" customFormat="1" ht="18" customHeight="1">
      <c r="A1246" s="20" t="s">
        <v>378</v>
      </c>
      <c r="B1246" s="62"/>
      <c r="C1246" s="42">
        <f>C1247+C1250</f>
        <v>7641477</v>
      </c>
      <c r="D1246" s="42">
        <f>D1247+D1250</f>
        <v>0</v>
      </c>
      <c r="E1246" s="42">
        <f aca="true" t="shared" si="393" ref="E1246:E1252">SUM(C1246:D1246)</f>
        <v>7641477</v>
      </c>
      <c r="F1246" s="42">
        <f>F1247+F1250</f>
        <v>3539719.04</v>
      </c>
      <c r="G1246" s="42">
        <f>G1247+G1250</f>
        <v>0</v>
      </c>
      <c r="H1246" s="42">
        <f aca="true" t="shared" si="394" ref="H1246:H1252">SUM(F1246:G1246)</f>
        <v>3539719.04</v>
      </c>
      <c r="I1246" s="42">
        <f>I1247+I1250</f>
        <v>372046.77999999997</v>
      </c>
      <c r="J1246" s="42">
        <f>J1247+J1250</f>
        <v>0</v>
      </c>
      <c r="K1246" s="42">
        <f t="shared" si="391"/>
        <v>46.32244577847974</v>
      </c>
      <c r="L1246" s="49"/>
      <c r="M1246" s="42">
        <f t="shared" si="392"/>
        <v>46.32244577847974</v>
      </c>
    </row>
    <row r="1247" spans="1:13" s="52" customFormat="1" ht="18" customHeight="1">
      <c r="A1247" s="21" t="s">
        <v>379</v>
      </c>
      <c r="B1247" s="69"/>
      <c r="C1247" s="44">
        <f>C1248+C1249</f>
        <v>7596027</v>
      </c>
      <c r="D1247" s="44">
        <f>D1248+D1249</f>
        <v>0</v>
      </c>
      <c r="E1247" s="44">
        <f t="shared" si="393"/>
        <v>7596027</v>
      </c>
      <c r="F1247" s="44">
        <f>F1248+F1249</f>
        <v>3524822.04</v>
      </c>
      <c r="G1247" s="44">
        <f>G1248+G1249</f>
        <v>0</v>
      </c>
      <c r="H1247" s="44">
        <f t="shared" si="394"/>
        <v>3524822.04</v>
      </c>
      <c r="I1247" s="44">
        <f>I1248+I1249</f>
        <v>372046.77999999997</v>
      </c>
      <c r="J1247" s="44">
        <f>J1248+J1249</f>
        <v>0</v>
      </c>
      <c r="K1247" s="44">
        <f t="shared" si="391"/>
        <v>46.40349540621696</v>
      </c>
      <c r="L1247" s="39"/>
      <c r="M1247" s="44">
        <f t="shared" si="392"/>
        <v>46.40349540621696</v>
      </c>
    </row>
    <row r="1248" spans="1:13" s="52" customFormat="1" ht="18" customHeight="1">
      <c r="A1248" s="25" t="s">
        <v>380</v>
      </c>
      <c r="B1248" s="69"/>
      <c r="C1248" s="44">
        <f>SUM(C1254:C1258)</f>
        <v>3755483</v>
      </c>
      <c r="D1248" s="44">
        <f>SUM(D1254:D1258)</f>
        <v>0</v>
      </c>
      <c r="E1248" s="44">
        <f t="shared" si="393"/>
        <v>3755483</v>
      </c>
      <c r="F1248" s="44">
        <f>SUM(F1254:F1258)</f>
        <v>1870896</v>
      </c>
      <c r="G1248" s="44">
        <f>SUM(G1254:G1258)</f>
        <v>0</v>
      </c>
      <c r="H1248" s="44">
        <f t="shared" si="394"/>
        <v>1870896</v>
      </c>
      <c r="I1248" s="44">
        <f>SUM(I1254:I1258)</f>
        <v>2036.5</v>
      </c>
      <c r="J1248" s="44">
        <f>SUM(J1254:J1258)</f>
        <v>0</v>
      </c>
      <c r="K1248" s="44">
        <f t="shared" si="391"/>
        <v>49.817719851214875</v>
      </c>
      <c r="L1248" s="39"/>
      <c r="M1248" s="44">
        <f t="shared" si="392"/>
        <v>49.817719851214875</v>
      </c>
    </row>
    <row r="1249" spans="1:13" s="52" customFormat="1" ht="18" customHeight="1">
      <c r="A1249" s="25" t="s">
        <v>381</v>
      </c>
      <c r="B1249" s="69"/>
      <c r="C1249" s="44">
        <f>SUM(C1259:C1272)</f>
        <v>3840544</v>
      </c>
      <c r="D1249" s="44">
        <f>SUM(D1259:D1272)</f>
        <v>0</v>
      </c>
      <c r="E1249" s="44">
        <f t="shared" si="393"/>
        <v>3840544</v>
      </c>
      <c r="F1249" s="44">
        <f>SUM(F1259:F1272)</f>
        <v>1653926.0399999998</v>
      </c>
      <c r="G1249" s="44">
        <f>SUM(G1259:G1272)</f>
        <v>0</v>
      </c>
      <c r="H1249" s="44">
        <f t="shared" si="394"/>
        <v>1653926.0399999998</v>
      </c>
      <c r="I1249" s="44">
        <f>SUM(I1259:I1272)</f>
        <v>370010.27999999997</v>
      </c>
      <c r="J1249" s="44">
        <f>SUM(J1259:J1272)</f>
        <v>0</v>
      </c>
      <c r="K1249" s="44">
        <f t="shared" si="391"/>
        <v>43.064889765616535</v>
      </c>
      <c r="L1249" s="39"/>
      <c r="M1249" s="44">
        <f t="shared" si="392"/>
        <v>43.064889765616535</v>
      </c>
    </row>
    <row r="1250" spans="1:13" s="52" customFormat="1" ht="18" customHeight="1">
      <c r="A1250" s="25" t="s">
        <v>383</v>
      </c>
      <c r="B1250" s="69"/>
      <c r="C1250" s="44">
        <f>C1253</f>
        <v>45450</v>
      </c>
      <c r="D1250" s="44">
        <f>D1253</f>
        <v>0</v>
      </c>
      <c r="E1250" s="44">
        <f t="shared" si="393"/>
        <v>45450</v>
      </c>
      <c r="F1250" s="44">
        <f>F1253</f>
        <v>14897</v>
      </c>
      <c r="G1250" s="44">
        <f>G1253</f>
        <v>0</v>
      </c>
      <c r="H1250" s="44">
        <f t="shared" si="394"/>
        <v>14897</v>
      </c>
      <c r="I1250" s="44">
        <f>I1253</f>
        <v>0</v>
      </c>
      <c r="J1250" s="44">
        <f>J1253</f>
        <v>0</v>
      </c>
      <c r="K1250" s="44">
        <f t="shared" si="391"/>
        <v>32.776677667766776</v>
      </c>
      <c r="L1250" s="39"/>
      <c r="M1250" s="44">
        <f t="shared" si="392"/>
        <v>32.776677667766776</v>
      </c>
    </row>
    <row r="1251" spans="1:13" s="52" customFormat="1" ht="18" customHeight="1">
      <c r="A1251" s="61" t="s">
        <v>387</v>
      </c>
      <c r="B1251" s="62"/>
      <c r="C1251" s="42">
        <f>C1252</f>
        <v>243000</v>
      </c>
      <c r="D1251" s="42">
        <f>D1252</f>
        <v>0</v>
      </c>
      <c r="E1251" s="42">
        <f t="shared" si="393"/>
        <v>243000</v>
      </c>
      <c r="F1251" s="42">
        <f>F1252</f>
        <v>44610.2</v>
      </c>
      <c r="G1251" s="42">
        <f>G1252</f>
        <v>0</v>
      </c>
      <c r="H1251" s="42">
        <f t="shared" si="394"/>
        <v>44610.2</v>
      </c>
      <c r="I1251" s="42">
        <f>I1252</f>
        <v>0</v>
      </c>
      <c r="J1251" s="42">
        <f>J1252</f>
        <v>0</v>
      </c>
      <c r="K1251" s="42">
        <f t="shared" si="391"/>
        <v>18.358106995884775</v>
      </c>
      <c r="L1251" s="49"/>
      <c r="M1251" s="42">
        <f t="shared" si="392"/>
        <v>18.358106995884775</v>
      </c>
    </row>
    <row r="1252" spans="1:13" s="31" customFormat="1" ht="18" customHeight="1">
      <c r="A1252" s="28" t="s">
        <v>388</v>
      </c>
      <c r="B1252" s="29"/>
      <c r="C1252" s="39">
        <f>SUM(C1273:C1274)</f>
        <v>243000</v>
      </c>
      <c r="D1252" s="39">
        <f>SUM(D1273:D1274)</f>
        <v>0</v>
      </c>
      <c r="E1252" s="44">
        <f t="shared" si="393"/>
        <v>243000</v>
      </c>
      <c r="F1252" s="30">
        <f>SUM(F1273:F1274)</f>
        <v>44610.2</v>
      </c>
      <c r="G1252" s="30">
        <f>SUM(G1273:G1274)</f>
        <v>0</v>
      </c>
      <c r="H1252" s="42">
        <f t="shared" si="394"/>
        <v>44610.2</v>
      </c>
      <c r="I1252" s="30">
        <f>SUM(I1273:I1274)</f>
        <v>0</v>
      </c>
      <c r="J1252" s="30">
        <f>SUM(J1273:J1274)</f>
        <v>0</v>
      </c>
      <c r="K1252" s="30">
        <f t="shared" si="391"/>
        <v>18.358106995884775</v>
      </c>
      <c r="L1252" s="30"/>
      <c r="M1252" s="30">
        <f t="shared" si="392"/>
        <v>18.358106995884775</v>
      </c>
    </row>
    <row r="1253" spans="1:13" ht="18" customHeight="1">
      <c r="A1253" s="53" t="s">
        <v>299</v>
      </c>
      <c r="B1253" s="48" t="s">
        <v>46</v>
      </c>
      <c r="C1253" s="51">
        <v>45450</v>
      </c>
      <c r="D1253" s="51"/>
      <c r="E1253" s="51">
        <f aca="true" t="shared" si="395" ref="E1253:E1274">C1253+D1253</f>
        <v>45450</v>
      </c>
      <c r="F1253" s="51">
        <v>14897</v>
      </c>
      <c r="G1253" s="51"/>
      <c r="H1253" s="51">
        <f aca="true" t="shared" si="396" ref="H1253:H1274">F1253+G1253</f>
        <v>14897</v>
      </c>
      <c r="I1253" s="51"/>
      <c r="J1253" s="51"/>
      <c r="K1253" s="51">
        <f t="shared" si="391"/>
        <v>32.776677667766776</v>
      </c>
      <c r="L1253" s="30"/>
      <c r="M1253" s="51">
        <f t="shared" si="392"/>
        <v>32.776677667766776</v>
      </c>
    </row>
    <row r="1254" spans="1:13" ht="18" customHeight="1">
      <c r="A1254" s="63" t="s">
        <v>33</v>
      </c>
      <c r="B1254" s="48" t="s">
        <v>34</v>
      </c>
      <c r="C1254" s="51">
        <v>2822000</v>
      </c>
      <c r="D1254" s="51"/>
      <c r="E1254" s="51">
        <f t="shared" si="395"/>
        <v>2822000</v>
      </c>
      <c r="F1254" s="51">
        <v>1310763.76</v>
      </c>
      <c r="G1254" s="51"/>
      <c r="H1254" s="51">
        <f t="shared" si="396"/>
        <v>1310763.76</v>
      </c>
      <c r="I1254" s="51">
        <v>2014</v>
      </c>
      <c r="J1254" s="51"/>
      <c r="K1254" s="51">
        <f t="shared" si="391"/>
        <v>46.44804252303331</v>
      </c>
      <c r="L1254" s="30"/>
      <c r="M1254" s="51">
        <f t="shared" si="392"/>
        <v>46.44804252303331</v>
      </c>
    </row>
    <row r="1255" spans="1:13" ht="18" customHeight="1">
      <c r="A1255" s="63" t="s">
        <v>35</v>
      </c>
      <c r="B1255" s="48" t="s">
        <v>36</v>
      </c>
      <c r="C1255" s="51">
        <v>212000</v>
      </c>
      <c r="D1255" s="51"/>
      <c r="E1255" s="51">
        <f t="shared" si="395"/>
        <v>212000</v>
      </c>
      <c r="F1255" s="51">
        <v>203553.62</v>
      </c>
      <c r="G1255" s="51"/>
      <c r="H1255" s="51">
        <f t="shared" si="396"/>
        <v>203553.62</v>
      </c>
      <c r="I1255" s="51"/>
      <c r="J1255" s="51"/>
      <c r="K1255" s="51">
        <f t="shared" si="391"/>
        <v>96.01585849056603</v>
      </c>
      <c r="L1255" s="30"/>
      <c r="M1255" s="51">
        <f t="shared" si="392"/>
        <v>96.01585849056603</v>
      </c>
    </row>
    <row r="1256" spans="1:13" ht="18" customHeight="1">
      <c r="A1256" s="53" t="s">
        <v>22</v>
      </c>
      <c r="B1256" s="48" t="s">
        <v>23</v>
      </c>
      <c r="C1256" s="51">
        <v>472120</v>
      </c>
      <c r="D1256" s="51"/>
      <c r="E1256" s="51">
        <f t="shared" si="395"/>
        <v>472120</v>
      </c>
      <c r="F1256" s="51">
        <v>233813.82</v>
      </c>
      <c r="G1256" s="51"/>
      <c r="H1256" s="51">
        <f t="shared" si="396"/>
        <v>233813.82</v>
      </c>
      <c r="I1256" s="51"/>
      <c r="J1256" s="51"/>
      <c r="K1256" s="51">
        <f t="shared" si="391"/>
        <v>49.52423536389054</v>
      </c>
      <c r="L1256" s="30"/>
      <c r="M1256" s="51">
        <f t="shared" si="392"/>
        <v>49.52423536389054</v>
      </c>
    </row>
    <row r="1257" spans="1:13" ht="18" customHeight="1">
      <c r="A1257" s="63" t="s">
        <v>24</v>
      </c>
      <c r="B1257" s="48" t="s">
        <v>25</v>
      </c>
      <c r="C1257" s="51">
        <v>78764</v>
      </c>
      <c r="D1257" s="51"/>
      <c r="E1257" s="51">
        <f t="shared" si="395"/>
        <v>78764</v>
      </c>
      <c r="F1257" s="51">
        <v>30428.24</v>
      </c>
      <c r="G1257" s="51"/>
      <c r="H1257" s="51">
        <f t="shared" si="396"/>
        <v>30428.24</v>
      </c>
      <c r="I1257" s="51"/>
      <c r="J1257" s="51"/>
      <c r="K1257" s="51">
        <f t="shared" si="391"/>
        <v>38.63216697983851</v>
      </c>
      <c r="L1257" s="30"/>
      <c r="M1257" s="51">
        <f t="shared" si="392"/>
        <v>38.63216697983851</v>
      </c>
    </row>
    <row r="1258" spans="1:13" ht="18" customHeight="1">
      <c r="A1258" s="53" t="s">
        <v>26</v>
      </c>
      <c r="B1258" s="48" t="s">
        <v>27</v>
      </c>
      <c r="C1258" s="51">
        <v>170599</v>
      </c>
      <c r="D1258" s="51"/>
      <c r="E1258" s="51">
        <f>C1258+D1258</f>
        <v>170599</v>
      </c>
      <c r="F1258" s="51">
        <v>92336.56</v>
      </c>
      <c r="G1258" s="51"/>
      <c r="H1258" s="51">
        <f>F1258+G1258</f>
        <v>92336.56</v>
      </c>
      <c r="I1258" s="51">
        <v>22.5</v>
      </c>
      <c r="J1258" s="51"/>
      <c r="K1258" s="51">
        <f t="shared" si="391"/>
        <v>54.1249128072263</v>
      </c>
      <c r="L1258" s="30"/>
      <c r="M1258" s="51">
        <f t="shared" si="392"/>
        <v>54.1249128072263</v>
      </c>
    </row>
    <row r="1259" spans="1:13" ht="18" customHeight="1">
      <c r="A1259" s="53" t="s">
        <v>37</v>
      </c>
      <c r="B1259" s="48" t="s">
        <v>38</v>
      </c>
      <c r="C1259" s="51">
        <v>615510</v>
      </c>
      <c r="D1259" s="51"/>
      <c r="E1259" s="51">
        <f t="shared" si="395"/>
        <v>615510</v>
      </c>
      <c r="F1259" s="51">
        <v>224383.63</v>
      </c>
      <c r="G1259" s="51"/>
      <c r="H1259" s="51">
        <f t="shared" si="396"/>
        <v>224383.63</v>
      </c>
      <c r="I1259" s="51">
        <v>23989.36</v>
      </c>
      <c r="J1259" s="51"/>
      <c r="K1259" s="51">
        <f t="shared" si="391"/>
        <v>36.45491218664198</v>
      </c>
      <c r="L1259" s="30"/>
      <c r="M1259" s="51">
        <f t="shared" si="392"/>
        <v>36.45491218664198</v>
      </c>
    </row>
    <row r="1260" spans="1:13" ht="18" customHeight="1">
      <c r="A1260" s="63" t="s">
        <v>47</v>
      </c>
      <c r="B1260" s="48" t="s">
        <v>48</v>
      </c>
      <c r="C1260" s="51">
        <v>1114220</v>
      </c>
      <c r="D1260" s="51"/>
      <c r="E1260" s="51">
        <f t="shared" si="395"/>
        <v>1114220</v>
      </c>
      <c r="F1260" s="51">
        <v>724777.42</v>
      </c>
      <c r="G1260" s="51"/>
      <c r="H1260" s="51">
        <f t="shared" si="396"/>
        <v>724777.42</v>
      </c>
      <c r="I1260" s="51">
        <v>20050.46</v>
      </c>
      <c r="J1260" s="51"/>
      <c r="K1260" s="51">
        <f t="shared" si="391"/>
        <v>65.04796359785321</v>
      </c>
      <c r="L1260" s="30"/>
      <c r="M1260" s="51">
        <f t="shared" si="392"/>
        <v>65.04796359785321</v>
      </c>
    </row>
    <row r="1261" spans="1:13" ht="18" customHeight="1">
      <c r="A1261" s="53" t="s">
        <v>39</v>
      </c>
      <c r="B1261" s="48" t="s">
        <v>40</v>
      </c>
      <c r="C1261" s="51">
        <v>996790</v>
      </c>
      <c r="D1261" s="51"/>
      <c r="E1261" s="51">
        <f t="shared" si="395"/>
        <v>996790</v>
      </c>
      <c r="F1261" s="51">
        <v>297777.06</v>
      </c>
      <c r="G1261" s="51"/>
      <c r="H1261" s="51">
        <f t="shared" si="396"/>
        <v>297777.06</v>
      </c>
      <c r="I1261" s="51">
        <v>248818.33</v>
      </c>
      <c r="J1261" s="51"/>
      <c r="K1261" s="51">
        <f t="shared" si="391"/>
        <v>29.873600256824407</v>
      </c>
      <c r="L1261" s="30"/>
      <c r="M1261" s="51">
        <f t="shared" si="392"/>
        <v>29.873600256824407</v>
      </c>
    </row>
    <row r="1262" spans="1:13" ht="18" customHeight="1">
      <c r="A1262" s="53" t="s">
        <v>254</v>
      </c>
      <c r="B1262" s="48" t="s">
        <v>211</v>
      </c>
      <c r="C1262" s="51">
        <v>5050</v>
      </c>
      <c r="D1262" s="51"/>
      <c r="E1262" s="51">
        <f t="shared" si="395"/>
        <v>5050</v>
      </c>
      <c r="F1262" s="51">
        <v>676</v>
      </c>
      <c r="G1262" s="51"/>
      <c r="H1262" s="51">
        <f t="shared" si="396"/>
        <v>676</v>
      </c>
      <c r="I1262" s="51"/>
      <c r="J1262" s="51"/>
      <c r="K1262" s="51">
        <f t="shared" si="391"/>
        <v>13.386138613861387</v>
      </c>
      <c r="L1262" s="30"/>
      <c r="M1262" s="51">
        <f t="shared" si="392"/>
        <v>13.386138613861387</v>
      </c>
    </row>
    <row r="1263" spans="1:13" ht="18" customHeight="1">
      <c r="A1263" s="63" t="s">
        <v>28</v>
      </c>
      <c r="B1263" s="48" t="s">
        <v>29</v>
      </c>
      <c r="C1263" s="51">
        <v>769142</v>
      </c>
      <c r="D1263" s="51"/>
      <c r="E1263" s="51">
        <f t="shared" si="395"/>
        <v>769142</v>
      </c>
      <c r="F1263" s="51">
        <v>212664.74</v>
      </c>
      <c r="G1263" s="51"/>
      <c r="H1263" s="51">
        <f t="shared" si="396"/>
        <v>212664.74</v>
      </c>
      <c r="I1263" s="51">
        <v>12010.13</v>
      </c>
      <c r="J1263" s="51"/>
      <c r="K1263" s="51">
        <f t="shared" si="391"/>
        <v>27.64960696464372</v>
      </c>
      <c r="L1263" s="30"/>
      <c r="M1263" s="51">
        <f t="shared" si="392"/>
        <v>27.64960696464372</v>
      </c>
    </row>
    <row r="1264" spans="1:13" ht="18" customHeight="1">
      <c r="A1264" s="63" t="s">
        <v>73</v>
      </c>
      <c r="B1264" s="48" t="s">
        <v>74</v>
      </c>
      <c r="C1264" s="51">
        <v>9292</v>
      </c>
      <c r="D1264" s="51"/>
      <c r="E1264" s="51">
        <f t="shared" si="395"/>
        <v>9292</v>
      </c>
      <c r="F1264" s="51">
        <v>4221.74</v>
      </c>
      <c r="G1264" s="51"/>
      <c r="H1264" s="51">
        <f t="shared" si="396"/>
        <v>4221.74</v>
      </c>
      <c r="I1264" s="51"/>
      <c r="J1264" s="51"/>
      <c r="K1264" s="51">
        <f t="shared" si="391"/>
        <v>45.43413689195006</v>
      </c>
      <c r="L1264" s="30"/>
      <c r="M1264" s="51">
        <f t="shared" si="392"/>
        <v>45.43413689195006</v>
      </c>
    </row>
    <row r="1265" spans="1:13" ht="23.25" customHeight="1">
      <c r="A1265" s="56" t="s">
        <v>282</v>
      </c>
      <c r="B1265" s="48" t="s">
        <v>261</v>
      </c>
      <c r="C1265" s="51">
        <v>11413</v>
      </c>
      <c r="D1265" s="51"/>
      <c r="E1265" s="51">
        <f t="shared" si="395"/>
        <v>11413</v>
      </c>
      <c r="F1265" s="51">
        <v>4492.21</v>
      </c>
      <c r="G1265" s="51"/>
      <c r="H1265" s="51">
        <f t="shared" si="396"/>
        <v>4492.21</v>
      </c>
      <c r="I1265" s="51"/>
      <c r="J1265" s="51"/>
      <c r="K1265" s="51">
        <f t="shared" si="391"/>
        <v>39.360466135109085</v>
      </c>
      <c r="L1265" s="30"/>
      <c r="M1265" s="51">
        <f t="shared" si="392"/>
        <v>39.360466135109085</v>
      </c>
    </row>
    <row r="1266" spans="1:13" ht="22.5" customHeight="1">
      <c r="A1266" s="56" t="s">
        <v>287</v>
      </c>
      <c r="B1266" s="48" t="s">
        <v>262</v>
      </c>
      <c r="C1266" s="51">
        <v>20806</v>
      </c>
      <c r="D1266" s="51"/>
      <c r="E1266" s="51">
        <f t="shared" si="395"/>
        <v>20806</v>
      </c>
      <c r="F1266" s="51">
        <v>4533.51</v>
      </c>
      <c r="G1266" s="51"/>
      <c r="H1266" s="51">
        <f t="shared" si="396"/>
        <v>4533.51</v>
      </c>
      <c r="I1266" s="51"/>
      <c r="J1266" s="51"/>
      <c r="K1266" s="51">
        <f t="shared" si="391"/>
        <v>21.789435739690475</v>
      </c>
      <c r="L1266" s="30"/>
      <c r="M1266" s="51">
        <f t="shared" si="392"/>
        <v>21.789435739690475</v>
      </c>
    </row>
    <row r="1267" spans="1:13" ht="18" customHeight="1">
      <c r="A1267" s="63" t="s">
        <v>75</v>
      </c>
      <c r="B1267" s="48" t="s">
        <v>76</v>
      </c>
      <c r="C1267" s="51">
        <v>16160</v>
      </c>
      <c r="D1267" s="51"/>
      <c r="E1267" s="51">
        <f t="shared" si="395"/>
        <v>16160</v>
      </c>
      <c r="F1267" s="51">
        <v>5027.15</v>
      </c>
      <c r="G1267" s="51"/>
      <c r="H1267" s="51">
        <f t="shared" si="396"/>
        <v>5027.15</v>
      </c>
      <c r="I1267" s="51"/>
      <c r="J1267" s="51"/>
      <c r="K1267" s="51">
        <f t="shared" si="391"/>
        <v>31.10860148514851</v>
      </c>
      <c r="L1267" s="30"/>
      <c r="M1267" s="51">
        <f t="shared" si="392"/>
        <v>31.10860148514851</v>
      </c>
    </row>
    <row r="1268" spans="1:13" ht="18" customHeight="1">
      <c r="A1268" s="63" t="s">
        <v>66</v>
      </c>
      <c r="B1268" s="48" t="s">
        <v>67</v>
      </c>
      <c r="C1268" s="51">
        <v>12726</v>
      </c>
      <c r="D1268" s="51"/>
      <c r="E1268" s="51">
        <f t="shared" si="395"/>
        <v>12726</v>
      </c>
      <c r="F1268" s="51">
        <v>10855.9</v>
      </c>
      <c r="G1268" s="51"/>
      <c r="H1268" s="51">
        <f t="shared" si="396"/>
        <v>10855.9</v>
      </c>
      <c r="I1268" s="51"/>
      <c r="J1268" s="51"/>
      <c r="K1268" s="51">
        <f t="shared" si="391"/>
        <v>85.3048876316203</v>
      </c>
      <c r="L1268" s="30"/>
      <c r="M1268" s="51">
        <f t="shared" si="392"/>
        <v>85.3048876316203</v>
      </c>
    </row>
    <row r="1269" spans="1:13" ht="18" customHeight="1">
      <c r="A1269" s="63" t="s">
        <v>41</v>
      </c>
      <c r="B1269" s="48" t="s">
        <v>42</v>
      </c>
      <c r="C1269" s="51">
        <v>100000</v>
      </c>
      <c r="D1269" s="51"/>
      <c r="E1269" s="51">
        <f t="shared" si="395"/>
        <v>100000</v>
      </c>
      <c r="F1269" s="51">
        <v>75000</v>
      </c>
      <c r="G1269" s="51"/>
      <c r="H1269" s="51">
        <f t="shared" si="396"/>
        <v>75000</v>
      </c>
      <c r="I1269" s="51"/>
      <c r="J1269" s="51"/>
      <c r="K1269" s="51">
        <f t="shared" si="391"/>
        <v>75</v>
      </c>
      <c r="L1269" s="30"/>
      <c r="M1269" s="51">
        <f t="shared" si="392"/>
        <v>75</v>
      </c>
    </row>
    <row r="1270" spans="1:13" ht="18" customHeight="1">
      <c r="A1270" s="63" t="s">
        <v>49</v>
      </c>
      <c r="B1270" s="48" t="s">
        <v>50</v>
      </c>
      <c r="C1270" s="51">
        <v>143495</v>
      </c>
      <c r="D1270" s="51"/>
      <c r="E1270" s="51">
        <f t="shared" si="395"/>
        <v>143495</v>
      </c>
      <c r="F1270" s="51">
        <v>71455</v>
      </c>
      <c r="G1270" s="51"/>
      <c r="H1270" s="51">
        <f t="shared" si="396"/>
        <v>71455</v>
      </c>
      <c r="I1270" s="51">
        <v>65142</v>
      </c>
      <c r="J1270" s="51"/>
      <c r="K1270" s="51">
        <f t="shared" si="391"/>
        <v>49.796160144952786</v>
      </c>
      <c r="L1270" s="30"/>
      <c r="M1270" s="51">
        <f t="shared" si="392"/>
        <v>49.796160144952786</v>
      </c>
    </row>
    <row r="1271" spans="1:13" ht="18" customHeight="1">
      <c r="A1271" s="63" t="s">
        <v>313</v>
      </c>
      <c r="B1271" s="48" t="s">
        <v>202</v>
      </c>
      <c r="C1271" s="51">
        <v>5540</v>
      </c>
      <c r="D1271" s="51"/>
      <c r="E1271" s="51">
        <f>C1271+D1271</f>
        <v>5540</v>
      </c>
      <c r="F1271" s="51">
        <v>3631.98</v>
      </c>
      <c r="G1271" s="51"/>
      <c r="H1271" s="51">
        <f>F1271+G1271</f>
        <v>3631.98</v>
      </c>
      <c r="I1271" s="51"/>
      <c r="J1271" s="44"/>
      <c r="K1271" s="51">
        <f t="shared" si="391"/>
        <v>65.55920577617329</v>
      </c>
      <c r="L1271" s="30"/>
      <c r="M1271" s="51">
        <f t="shared" si="392"/>
        <v>65.55920577617329</v>
      </c>
    </row>
    <row r="1272" spans="1:13" ht="18" customHeight="1">
      <c r="A1272" s="64" t="s">
        <v>277</v>
      </c>
      <c r="B1272" s="48" t="s">
        <v>266</v>
      </c>
      <c r="C1272" s="51">
        <v>20400</v>
      </c>
      <c r="D1272" s="51"/>
      <c r="E1272" s="51">
        <f t="shared" si="395"/>
        <v>20400</v>
      </c>
      <c r="F1272" s="51">
        <v>14429.7</v>
      </c>
      <c r="G1272" s="51"/>
      <c r="H1272" s="51">
        <f t="shared" si="396"/>
        <v>14429.7</v>
      </c>
      <c r="I1272" s="51"/>
      <c r="J1272" s="51"/>
      <c r="K1272" s="51">
        <f t="shared" si="391"/>
        <v>70.73382352941177</v>
      </c>
      <c r="L1272" s="30"/>
      <c r="M1272" s="51">
        <f t="shared" si="392"/>
        <v>70.73382352941177</v>
      </c>
    </row>
    <row r="1273" spans="1:13" ht="18" customHeight="1">
      <c r="A1273" s="63" t="s">
        <v>57</v>
      </c>
      <c r="B1273" s="48" t="s">
        <v>58</v>
      </c>
      <c r="C1273" s="51">
        <v>37000</v>
      </c>
      <c r="D1273" s="51"/>
      <c r="E1273" s="51">
        <f t="shared" si="395"/>
        <v>37000</v>
      </c>
      <c r="F1273" s="51"/>
      <c r="G1273" s="51"/>
      <c r="H1273" s="51">
        <f t="shared" si="396"/>
        <v>0</v>
      </c>
      <c r="I1273" s="51"/>
      <c r="J1273" s="51"/>
      <c r="K1273" s="51">
        <f t="shared" si="391"/>
        <v>0</v>
      </c>
      <c r="L1273" s="30"/>
      <c r="M1273" s="51">
        <f t="shared" si="392"/>
        <v>0</v>
      </c>
    </row>
    <row r="1274" spans="1:13" ht="18" customHeight="1">
      <c r="A1274" s="63" t="s">
        <v>43</v>
      </c>
      <c r="B1274" s="48" t="s">
        <v>44</v>
      </c>
      <c r="C1274" s="51">
        <v>206000</v>
      </c>
      <c r="D1274" s="51"/>
      <c r="E1274" s="51">
        <f t="shared" si="395"/>
        <v>206000</v>
      </c>
      <c r="F1274" s="51">
        <v>44610.2</v>
      </c>
      <c r="G1274" s="51"/>
      <c r="H1274" s="51">
        <f t="shared" si="396"/>
        <v>44610.2</v>
      </c>
      <c r="I1274" s="51"/>
      <c r="J1274" s="51"/>
      <c r="K1274" s="51">
        <f t="shared" si="391"/>
        <v>21.655436893203884</v>
      </c>
      <c r="L1274" s="30"/>
      <c r="M1274" s="51">
        <f t="shared" si="392"/>
        <v>21.655436893203884</v>
      </c>
    </row>
    <row r="1275" spans="1:13" ht="17.25" customHeight="1">
      <c r="A1275" s="57"/>
      <c r="B1275" s="57"/>
      <c r="C1275" s="51"/>
      <c r="D1275" s="51"/>
      <c r="E1275" s="51"/>
      <c r="F1275" s="51"/>
      <c r="G1275" s="51"/>
      <c r="H1275" s="51"/>
      <c r="I1275" s="51"/>
      <c r="J1275" s="51"/>
      <c r="K1275" s="51"/>
      <c r="L1275" s="30"/>
      <c r="M1275" s="51"/>
    </row>
    <row r="1276" spans="1:13" s="52" customFormat="1" ht="21.75" customHeight="1">
      <c r="A1276" s="41" t="s">
        <v>188</v>
      </c>
      <c r="B1276" s="62">
        <v>92605</v>
      </c>
      <c r="C1276" s="42">
        <f>C1277+C1282</f>
        <v>1702483.2</v>
      </c>
      <c r="D1276" s="42">
        <f>D1277+D1282</f>
        <v>0</v>
      </c>
      <c r="E1276" s="42">
        <f>C1276+D1276</f>
        <v>1702483.2</v>
      </c>
      <c r="F1276" s="42">
        <f>F1277+F1282</f>
        <v>850313.12</v>
      </c>
      <c r="G1276" s="42">
        <f>G1277+G1282</f>
        <v>0</v>
      </c>
      <c r="H1276" s="42">
        <f>F1276+G1276</f>
        <v>850313.12</v>
      </c>
      <c r="I1276" s="42">
        <f>I1277+I1282</f>
        <v>14281.279999999999</v>
      </c>
      <c r="J1276" s="42">
        <f>J1277+J1282</f>
        <v>0</v>
      </c>
      <c r="K1276" s="42">
        <f>F1276/C1276*100</f>
        <v>49.94546319164853</v>
      </c>
      <c r="L1276" s="49">
        <v>0</v>
      </c>
      <c r="M1276" s="42">
        <f>H1276/E1276*100</f>
        <v>49.94546319164853</v>
      </c>
    </row>
    <row r="1277" spans="1:13" s="52" customFormat="1" ht="18" customHeight="1">
      <c r="A1277" s="20" t="s">
        <v>378</v>
      </c>
      <c r="B1277" s="62"/>
      <c r="C1277" s="42">
        <f>C1278+C1280+C1281</f>
        <v>1592483.2</v>
      </c>
      <c r="D1277" s="42">
        <f>D1278+D1280+D1281</f>
        <v>0</v>
      </c>
      <c r="E1277" s="42">
        <f aca="true" t="shared" si="397" ref="E1277:E1283">C1277+D1277</f>
        <v>1592483.2</v>
      </c>
      <c r="F1277" s="42">
        <f>F1278+F1280+F1281</f>
        <v>850313.12</v>
      </c>
      <c r="G1277" s="42">
        <f>G1278+G1280+G1281</f>
        <v>0</v>
      </c>
      <c r="H1277" s="42">
        <f aca="true" t="shared" si="398" ref="H1277:H1283">F1277+G1277</f>
        <v>850313.12</v>
      </c>
      <c r="I1277" s="42">
        <f>I1278+I1280+I1281</f>
        <v>14281.279999999999</v>
      </c>
      <c r="J1277" s="42">
        <f>J1278+J1280+J1281</f>
        <v>0</v>
      </c>
      <c r="K1277" s="42">
        <f aca="true" t="shared" si="399" ref="K1277:K1283">F1277/C1277*100</f>
        <v>53.395421691104815</v>
      </c>
      <c r="L1277" s="30"/>
      <c r="M1277" s="42">
        <f aca="true" t="shared" si="400" ref="M1277:M1283">H1277/E1277*100</f>
        <v>53.395421691104815</v>
      </c>
    </row>
    <row r="1278" spans="1:13" s="52" customFormat="1" ht="18" customHeight="1">
      <c r="A1278" s="21" t="s">
        <v>379</v>
      </c>
      <c r="B1278" s="69"/>
      <c r="C1278" s="44">
        <f>C1279</f>
        <v>48000</v>
      </c>
      <c r="D1278" s="44">
        <f>D1279</f>
        <v>0</v>
      </c>
      <c r="E1278" s="44">
        <f t="shared" si="397"/>
        <v>48000</v>
      </c>
      <c r="F1278" s="44">
        <f>F1279</f>
        <v>10533.4</v>
      </c>
      <c r="G1278" s="44">
        <f>G1279</f>
        <v>0</v>
      </c>
      <c r="H1278" s="44">
        <f t="shared" si="398"/>
        <v>10533.4</v>
      </c>
      <c r="I1278" s="44">
        <f>I1279</f>
        <v>2577.8</v>
      </c>
      <c r="J1278" s="44">
        <f>J1279</f>
        <v>0</v>
      </c>
      <c r="K1278" s="44">
        <f t="shared" si="399"/>
        <v>21.94458333333333</v>
      </c>
      <c r="L1278" s="39"/>
      <c r="M1278" s="44">
        <f t="shared" si="400"/>
        <v>21.94458333333333</v>
      </c>
    </row>
    <row r="1279" spans="1:13" s="52" customFormat="1" ht="18" customHeight="1">
      <c r="A1279" s="25" t="s">
        <v>380</v>
      </c>
      <c r="B1279" s="69"/>
      <c r="C1279" s="44">
        <f>SUM(C1286:C1287)</f>
        <v>48000</v>
      </c>
      <c r="D1279" s="44">
        <f>SUM(D1286:D1287)</f>
        <v>0</v>
      </c>
      <c r="E1279" s="44">
        <f t="shared" si="397"/>
        <v>48000</v>
      </c>
      <c r="F1279" s="44">
        <f>SUM(F1286:F1287)</f>
        <v>10533.4</v>
      </c>
      <c r="G1279" s="44">
        <f>SUM(G1286:G1287)</f>
        <v>0</v>
      </c>
      <c r="H1279" s="44">
        <f t="shared" si="398"/>
        <v>10533.4</v>
      </c>
      <c r="I1279" s="44">
        <f>SUM(I1286:I1287)</f>
        <v>2577.8</v>
      </c>
      <c r="J1279" s="44">
        <f>SUM(J1286:J1287)</f>
        <v>0</v>
      </c>
      <c r="K1279" s="44">
        <f t="shared" si="399"/>
        <v>21.94458333333333</v>
      </c>
      <c r="L1279" s="39"/>
      <c r="M1279" s="44">
        <f t="shared" si="400"/>
        <v>21.94458333333333</v>
      </c>
    </row>
    <row r="1280" spans="1:13" s="52" customFormat="1" ht="18" customHeight="1">
      <c r="A1280" s="21" t="s">
        <v>396</v>
      </c>
      <c r="B1280" s="69"/>
      <c r="C1280" s="44">
        <f>C1284</f>
        <v>598000</v>
      </c>
      <c r="D1280" s="44">
        <f>D1284</f>
        <v>0</v>
      </c>
      <c r="E1280" s="44">
        <f t="shared" si="397"/>
        <v>598000</v>
      </c>
      <c r="F1280" s="44">
        <f>F1284</f>
        <v>405000</v>
      </c>
      <c r="G1280" s="44">
        <f>G1284</f>
        <v>0</v>
      </c>
      <c r="H1280" s="44">
        <f t="shared" si="398"/>
        <v>405000</v>
      </c>
      <c r="I1280" s="44">
        <f>I1284</f>
        <v>0</v>
      </c>
      <c r="J1280" s="44">
        <f>J1284</f>
        <v>0</v>
      </c>
      <c r="K1280" s="44">
        <f t="shared" si="399"/>
        <v>67.7257525083612</v>
      </c>
      <c r="L1280" s="39"/>
      <c r="M1280" s="44">
        <f t="shared" si="400"/>
        <v>67.7257525083612</v>
      </c>
    </row>
    <row r="1281" spans="1:13" s="52" customFormat="1" ht="18" customHeight="1">
      <c r="A1281" s="25" t="s">
        <v>383</v>
      </c>
      <c r="B1281" s="69"/>
      <c r="C1281" s="44">
        <f>C1285</f>
        <v>946483.2</v>
      </c>
      <c r="D1281" s="44">
        <f>D1285</f>
        <v>0</v>
      </c>
      <c r="E1281" s="44">
        <f t="shared" si="397"/>
        <v>946483.2</v>
      </c>
      <c r="F1281" s="44">
        <f>F1285</f>
        <v>434779.72</v>
      </c>
      <c r="G1281" s="44">
        <f>G1285</f>
        <v>0</v>
      </c>
      <c r="H1281" s="44">
        <f t="shared" si="398"/>
        <v>434779.72</v>
      </c>
      <c r="I1281" s="44">
        <f>I1285</f>
        <v>11703.48</v>
      </c>
      <c r="J1281" s="44">
        <f>J1285</f>
        <v>0</v>
      </c>
      <c r="K1281" s="44">
        <f t="shared" si="399"/>
        <v>45.936337802931945</v>
      </c>
      <c r="L1281" s="39"/>
      <c r="M1281" s="44">
        <f t="shared" si="400"/>
        <v>45.936337802931945</v>
      </c>
    </row>
    <row r="1282" spans="1:13" s="52" customFormat="1" ht="18" customHeight="1">
      <c r="A1282" s="61" t="s">
        <v>387</v>
      </c>
      <c r="B1282" s="62"/>
      <c r="C1282" s="42">
        <f>C1283</f>
        <v>110000</v>
      </c>
      <c r="D1282" s="42">
        <f>D1283</f>
        <v>0</v>
      </c>
      <c r="E1282" s="42">
        <f t="shared" si="397"/>
        <v>110000</v>
      </c>
      <c r="F1282" s="42">
        <f>F1283</f>
        <v>0</v>
      </c>
      <c r="G1282" s="42">
        <f>G1283</f>
        <v>0</v>
      </c>
      <c r="H1282" s="42">
        <f t="shared" si="398"/>
        <v>0</v>
      </c>
      <c r="I1282" s="42">
        <f>I1283</f>
        <v>0</v>
      </c>
      <c r="J1282" s="42">
        <f>J1283</f>
        <v>0</v>
      </c>
      <c r="K1282" s="42">
        <f t="shared" si="399"/>
        <v>0</v>
      </c>
      <c r="L1282" s="30"/>
      <c r="M1282" s="42">
        <f t="shared" si="400"/>
        <v>0</v>
      </c>
    </row>
    <row r="1283" spans="1:13" s="52" customFormat="1" ht="18" customHeight="1">
      <c r="A1283" s="28" t="s">
        <v>388</v>
      </c>
      <c r="B1283" s="62"/>
      <c r="C1283" s="42">
        <f>C1288</f>
        <v>110000</v>
      </c>
      <c r="D1283" s="42">
        <f>D1288</f>
        <v>0</v>
      </c>
      <c r="E1283" s="42">
        <f t="shared" si="397"/>
        <v>110000</v>
      </c>
      <c r="F1283" s="42">
        <f>F1288</f>
        <v>0</v>
      </c>
      <c r="G1283" s="42">
        <f>G1288</f>
        <v>0</v>
      </c>
      <c r="H1283" s="42">
        <f t="shared" si="398"/>
        <v>0</v>
      </c>
      <c r="I1283" s="42">
        <f>I1288</f>
        <v>0</v>
      </c>
      <c r="J1283" s="42">
        <f>J1288</f>
        <v>0</v>
      </c>
      <c r="K1283" s="42">
        <f t="shared" si="399"/>
        <v>0</v>
      </c>
      <c r="L1283" s="30"/>
      <c r="M1283" s="42">
        <f t="shared" si="400"/>
        <v>0</v>
      </c>
    </row>
    <row r="1284" spans="1:13" ht="18" customHeight="1">
      <c r="A1284" s="63" t="s">
        <v>133</v>
      </c>
      <c r="B1284" s="48" t="s">
        <v>134</v>
      </c>
      <c r="C1284" s="51">
        <v>598000</v>
      </c>
      <c r="D1284" s="51"/>
      <c r="E1284" s="51">
        <f>C1284+D1284</f>
        <v>598000</v>
      </c>
      <c r="F1284" s="51">
        <v>405000</v>
      </c>
      <c r="G1284" s="51"/>
      <c r="H1284" s="51">
        <f>F1284+G1284</f>
        <v>405000</v>
      </c>
      <c r="I1284" s="51"/>
      <c r="J1284" s="51"/>
      <c r="K1284" s="51">
        <f>F1284/C1284*100</f>
        <v>67.7257525083612</v>
      </c>
      <c r="L1284" s="30"/>
      <c r="M1284" s="51">
        <f>H1284/E1284*100</f>
        <v>67.7257525083612</v>
      </c>
    </row>
    <row r="1285" spans="1:15" ht="18" customHeight="1">
      <c r="A1285" s="53" t="s">
        <v>183</v>
      </c>
      <c r="B1285" s="48" t="s">
        <v>184</v>
      </c>
      <c r="C1285" s="51">
        <v>946483.2</v>
      </c>
      <c r="D1285" s="51"/>
      <c r="E1285" s="51">
        <f>C1285+D1285</f>
        <v>946483.2</v>
      </c>
      <c r="F1285" s="51">
        <v>434779.72</v>
      </c>
      <c r="G1285" s="51"/>
      <c r="H1285" s="51">
        <f>F1285+G1285</f>
        <v>434779.72</v>
      </c>
      <c r="I1285" s="51">
        <v>11703.48</v>
      </c>
      <c r="J1285" s="51"/>
      <c r="K1285" s="51">
        <f>F1285/C1285*100</f>
        <v>45.936337802931945</v>
      </c>
      <c r="L1285" s="30"/>
      <c r="M1285" s="51">
        <f>H1285/E1285*100</f>
        <v>45.936337802931945</v>
      </c>
      <c r="O1285" s="1"/>
    </row>
    <row r="1286" spans="1:13" ht="18" customHeight="1">
      <c r="A1286" s="53" t="s">
        <v>22</v>
      </c>
      <c r="B1286" s="48" t="s">
        <v>23</v>
      </c>
      <c r="C1286" s="51">
        <v>42000</v>
      </c>
      <c r="D1286" s="51"/>
      <c r="E1286" s="51">
        <f>C1286+D1286</f>
        <v>42000</v>
      </c>
      <c r="F1286" s="51">
        <v>8818.4</v>
      </c>
      <c r="G1286" s="51"/>
      <c r="H1286" s="51">
        <f>F1286+G1286</f>
        <v>8818.4</v>
      </c>
      <c r="I1286" s="51">
        <v>2234.8</v>
      </c>
      <c r="J1286" s="51"/>
      <c r="K1286" s="51">
        <f>F1286/C1286*100</f>
        <v>20.996190476190478</v>
      </c>
      <c r="L1286" s="30"/>
      <c r="M1286" s="51">
        <f>H1286/E1286*100</f>
        <v>20.996190476190478</v>
      </c>
    </row>
    <row r="1287" spans="1:13" ht="18" customHeight="1">
      <c r="A1287" s="63" t="s">
        <v>24</v>
      </c>
      <c r="B1287" s="48" t="s">
        <v>25</v>
      </c>
      <c r="C1287" s="51">
        <v>6000</v>
      </c>
      <c r="D1287" s="51"/>
      <c r="E1287" s="51">
        <f>C1287+D1287</f>
        <v>6000</v>
      </c>
      <c r="F1287" s="51">
        <v>1715</v>
      </c>
      <c r="G1287" s="51"/>
      <c r="H1287" s="51">
        <f>F1287+G1287</f>
        <v>1715</v>
      </c>
      <c r="I1287" s="51">
        <v>343</v>
      </c>
      <c r="J1287" s="51"/>
      <c r="K1287" s="51">
        <f>F1287/C1287*100</f>
        <v>28.583333333333332</v>
      </c>
      <c r="L1287" s="30"/>
      <c r="M1287" s="51">
        <f>H1287/E1287*100</f>
        <v>28.583333333333332</v>
      </c>
    </row>
    <row r="1288" spans="1:13" ht="18" customHeight="1">
      <c r="A1288" s="63" t="s">
        <v>57</v>
      </c>
      <c r="B1288" s="48" t="s">
        <v>58</v>
      </c>
      <c r="C1288" s="51">
        <v>110000</v>
      </c>
      <c r="D1288" s="51"/>
      <c r="E1288" s="51">
        <f>C1288+D1288</f>
        <v>110000</v>
      </c>
      <c r="F1288" s="51"/>
      <c r="G1288" s="51"/>
      <c r="H1288" s="51">
        <f>F1288+G1288</f>
        <v>0</v>
      </c>
      <c r="I1288" s="51"/>
      <c r="J1288" s="51"/>
      <c r="K1288" s="51">
        <f>F1288/C1288*100</f>
        <v>0</v>
      </c>
      <c r="L1288" s="30"/>
      <c r="M1288" s="51">
        <f>H1288/E1288*100</f>
        <v>0</v>
      </c>
    </row>
    <row r="1289" spans="1:13" ht="18.75" customHeight="1">
      <c r="A1289" s="48"/>
      <c r="B1289" s="48"/>
      <c r="C1289" s="51"/>
      <c r="D1289" s="51"/>
      <c r="E1289" s="51"/>
      <c r="F1289" s="51"/>
      <c r="G1289" s="51"/>
      <c r="H1289" s="51"/>
      <c r="I1289" s="51"/>
      <c r="J1289" s="51"/>
      <c r="K1289" s="57"/>
      <c r="L1289" s="30"/>
      <c r="M1289" s="51"/>
    </row>
    <row r="1290" spans="1:13" s="52" customFormat="1" ht="18.75" customHeight="1">
      <c r="A1290" s="65" t="s">
        <v>189</v>
      </c>
      <c r="B1290" s="62">
        <v>92695</v>
      </c>
      <c r="C1290" s="42">
        <f>C1291+C1295</f>
        <v>1395326</v>
      </c>
      <c r="D1290" s="42">
        <f>D1291+D1295</f>
        <v>0</v>
      </c>
      <c r="E1290" s="42">
        <f>SUM(C1290:D1290)</f>
        <v>1395326</v>
      </c>
      <c r="F1290" s="42">
        <f>F1291+F1295</f>
        <v>86692.56</v>
      </c>
      <c r="G1290" s="42">
        <f>G1291+G1295</f>
        <v>0</v>
      </c>
      <c r="H1290" s="42">
        <f>SUM(F1290:G1290)</f>
        <v>86692.56</v>
      </c>
      <c r="I1290" s="42">
        <f>I1291+I1295</f>
        <v>0</v>
      </c>
      <c r="J1290" s="42">
        <f>J1291+J1295</f>
        <v>0</v>
      </c>
      <c r="K1290" s="42">
        <f>F1290/C1290*100</f>
        <v>6.213068487220907</v>
      </c>
      <c r="L1290" s="49">
        <v>0</v>
      </c>
      <c r="M1290" s="42">
        <f aca="true" t="shared" si="401" ref="M1290:M1300">H1290/E1290*100</f>
        <v>6.213068487220907</v>
      </c>
    </row>
    <row r="1291" spans="1:13" s="52" customFormat="1" ht="18" customHeight="1">
      <c r="A1291" s="20" t="s">
        <v>378</v>
      </c>
      <c r="B1291" s="62"/>
      <c r="C1291" s="42">
        <f>C1292+C1294</f>
        <v>161460</v>
      </c>
      <c r="D1291" s="42">
        <f>D1292+D1294</f>
        <v>0</v>
      </c>
      <c r="E1291" s="42">
        <f aca="true" t="shared" si="402" ref="E1291:E1296">SUM(C1291:D1291)</f>
        <v>161460</v>
      </c>
      <c r="F1291" s="42">
        <f>F1292+F1294</f>
        <v>86692.56</v>
      </c>
      <c r="G1291" s="42">
        <f>G1292+G1294</f>
        <v>0</v>
      </c>
      <c r="H1291" s="42">
        <f aca="true" t="shared" si="403" ref="H1291:H1296">SUM(F1291:G1291)</f>
        <v>86692.56</v>
      </c>
      <c r="I1291" s="42">
        <f>I1292+I1294</f>
        <v>0</v>
      </c>
      <c r="J1291" s="42">
        <f>J1292+J1294</f>
        <v>0</v>
      </c>
      <c r="K1291" s="42">
        <f aca="true" t="shared" si="404" ref="K1291:K1296">F1291/C1291*100</f>
        <v>53.69290226681531</v>
      </c>
      <c r="L1291" s="30"/>
      <c r="M1291" s="42">
        <f t="shared" si="401"/>
        <v>53.69290226681531</v>
      </c>
    </row>
    <row r="1292" spans="1:13" s="52" customFormat="1" ht="18" customHeight="1">
      <c r="A1292" s="21" t="s">
        <v>379</v>
      </c>
      <c r="B1292" s="62"/>
      <c r="C1292" s="44">
        <f>C1293</f>
        <v>141460</v>
      </c>
      <c r="D1292" s="44">
        <f>D1293</f>
        <v>0</v>
      </c>
      <c r="E1292" s="44">
        <f t="shared" si="402"/>
        <v>141460</v>
      </c>
      <c r="F1292" s="44">
        <f>F1293</f>
        <v>84692.56</v>
      </c>
      <c r="G1292" s="44">
        <f>G1293</f>
        <v>0</v>
      </c>
      <c r="H1292" s="44">
        <f t="shared" si="403"/>
        <v>84692.56</v>
      </c>
      <c r="I1292" s="44">
        <f>I1293</f>
        <v>0</v>
      </c>
      <c r="J1292" s="44">
        <f>J1293</f>
        <v>0</v>
      </c>
      <c r="K1292" s="44">
        <f t="shared" si="404"/>
        <v>59.87032376643574</v>
      </c>
      <c r="L1292" s="39"/>
      <c r="M1292" s="44">
        <f t="shared" si="401"/>
        <v>59.87032376643574</v>
      </c>
    </row>
    <row r="1293" spans="1:13" s="52" customFormat="1" ht="18" customHeight="1">
      <c r="A1293" s="25" t="s">
        <v>381</v>
      </c>
      <c r="B1293" s="62"/>
      <c r="C1293" s="44">
        <f>SUM(C1298:C1299)</f>
        <v>141460</v>
      </c>
      <c r="D1293" s="44">
        <f>SUM(D1298:D1299)</f>
        <v>0</v>
      </c>
      <c r="E1293" s="44">
        <f t="shared" si="402"/>
        <v>141460</v>
      </c>
      <c r="F1293" s="44">
        <f>SUM(F1298:F1299)</f>
        <v>84692.56</v>
      </c>
      <c r="G1293" s="44">
        <f>SUM(G1298:G1299)</f>
        <v>0</v>
      </c>
      <c r="H1293" s="44">
        <f t="shared" si="403"/>
        <v>84692.56</v>
      </c>
      <c r="I1293" s="44">
        <f>SUM(I1298:I1299)</f>
        <v>0</v>
      </c>
      <c r="J1293" s="44">
        <f>SUM(J1298:J1299)</f>
        <v>0</v>
      </c>
      <c r="K1293" s="44">
        <f t="shared" si="404"/>
        <v>59.87032376643574</v>
      </c>
      <c r="L1293" s="39"/>
      <c r="M1293" s="44">
        <f t="shared" si="401"/>
        <v>59.87032376643574</v>
      </c>
    </row>
    <row r="1294" spans="1:13" s="52" customFormat="1" ht="18" customHeight="1">
      <c r="A1294" s="25" t="s">
        <v>383</v>
      </c>
      <c r="B1294" s="62"/>
      <c r="C1294" s="44">
        <f>C1297</f>
        <v>20000</v>
      </c>
      <c r="D1294" s="44">
        <f>D1297</f>
        <v>0</v>
      </c>
      <c r="E1294" s="44">
        <f t="shared" si="402"/>
        <v>20000</v>
      </c>
      <c r="F1294" s="44">
        <f>F1297</f>
        <v>2000</v>
      </c>
      <c r="G1294" s="44">
        <f>G1297</f>
        <v>0</v>
      </c>
      <c r="H1294" s="44">
        <f t="shared" si="403"/>
        <v>2000</v>
      </c>
      <c r="I1294" s="44">
        <f>I1297</f>
        <v>0</v>
      </c>
      <c r="J1294" s="44">
        <f>J1297</f>
        <v>0</v>
      </c>
      <c r="K1294" s="44">
        <f t="shared" si="404"/>
        <v>10</v>
      </c>
      <c r="L1294" s="39"/>
      <c r="M1294" s="44">
        <f t="shared" si="401"/>
        <v>10</v>
      </c>
    </row>
    <row r="1295" spans="1:13" s="52" customFormat="1" ht="20.25" customHeight="1">
      <c r="A1295" s="61" t="s">
        <v>387</v>
      </c>
      <c r="B1295" s="62"/>
      <c r="C1295" s="42">
        <f>C1296</f>
        <v>1233866</v>
      </c>
      <c r="D1295" s="42">
        <f>D1296</f>
        <v>0</v>
      </c>
      <c r="E1295" s="42">
        <f t="shared" si="402"/>
        <v>1233866</v>
      </c>
      <c r="F1295" s="42">
        <f>F1296</f>
        <v>0</v>
      </c>
      <c r="G1295" s="42">
        <f>G1296</f>
        <v>0</v>
      </c>
      <c r="H1295" s="42">
        <f t="shared" si="403"/>
        <v>0</v>
      </c>
      <c r="I1295" s="42">
        <f>I1296</f>
        <v>0</v>
      </c>
      <c r="J1295" s="42">
        <f>J1296</f>
        <v>0</v>
      </c>
      <c r="K1295" s="42">
        <f t="shared" si="404"/>
        <v>0</v>
      </c>
      <c r="L1295" s="42"/>
      <c r="M1295" s="42">
        <f t="shared" si="401"/>
        <v>0</v>
      </c>
    </row>
    <row r="1296" spans="1:13" s="52" customFormat="1" ht="18" customHeight="1">
      <c r="A1296" s="28" t="s">
        <v>388</v>
      </c>
      <c r="B1296" s="69"/>
      <c r="C1296" s="44">
        <f>C1300</f>
        <v>1233866</v>
      </c>
      <c r="D1296" s="44">
        <f>D1300</f>
        <v>0</v>
      </c>
      <c r="E1296" s="44">
        <f t="shared" si="402"/>
        <v>1233866</v>
      </c>
      <c r="F1296" s="44">
        <f>F1300</f>
        <v>0</v>
      </c>
      <c r="G1296" s="44">
        <f>G1300</f>
        <v>0</v>
      </c>
      <c r="H1296" s="44">
        <f t="shared" si="403"/>
        <v>0</v>
      </c>
      <c r="I1296" s="44">
        <f>I1300</f>
        <v>0</v>
      </c>
      <c r="J1296" s="44">
        <f>J1300</f>
        <v>0</v>
      </c>
      <c r="K1296" s="44">
        <f t="shared" si="404"/>
        <v>0</v>
      </c>
      <c r="L1296" s="44"/>
      <c r="M1296" s="44">
        <f t="shared" si="401"/>
        <v>0</v>
      </c>
    </row>
    <row r="1297" spans="1:13" ht="18" customHeight="1">
      <c r="A1297" s="53" t="s">
        <v>83</v>
      </c>
      <c r="B1297" s="48" t="s">
        <v>84</v>
      </c>
      <c r="C1297" s="51">
        <v>20000</v>
      </c>
      <c r="D1297" s="51"/>
      <c r="E1297" s="51">
        <f>C1297+D1297</f>
        <v>20000</v>
      </c>
      <c r="F1297" s="51">
        <v>2000</v>
      </c>
      <c r="G1297" s="51"/>
      <c r="H1297" s="51">
        <f>F1297+G1297</f>
        <v>2000</v>
      </c>
      <c r="I1297" s="51"/>
      <c r="J1297" s="51"/>
      <c r="K1297" s="51">
        <f>F1297/C1297*100</f>
        <v>10</v>
      </c>
      <c r="L1297" s="30"/>
      <c r="M1297" s="51">
        <f t="shared" si="401"/>
        <v>10</v>
      </c>
    </row>
    <row r="1298" spans="1:13" ht="18" customHeight="1">
      <c r="A1298" s="53" t="s">
        <v>37</v>
      </c>
      <c r="B1298" s="48" t="s">
        <v>38</v>
      </c>
      <c r="C1298" s="51">
        <v>20410</v>
      </c>
      <c r="D1298" s="51"/>
      <c r="E1298" s="51">
        <f>SUM(C1298:D1298)</f>
        <v>20410</v>
      </c>
      <c r="F1298" s="51">
        <v>3708.56</v>
      </c>
      <c r="G1298" s="51"/>
      <c r="H1298" s="51">
        <f>F1298+G1298</f>
        <v>3708.56</v>
      </c>
      <c r="I1298" s="51"/>
      <c r="J1298" s="51"/>
      <c r="K1298" s="51">
        <f>F1298/C1298*100</f>
        <v>18.1703086722195</v>
      </c>
      <c r="L1298" s="30"/>
      <c r="M1298" s="51">
        <f t="shared" si="401"/>
        <v>18.1703086722195</v>
      </c>
    </row>
    <row r="1299" spans="1:13" ht="19.5" customHeight="1">
      <c r="A1299" s="122" t="s">
        <v>28</v>
      </c>
      <c r="B1299" s="91" t="s">
        <v>29</v>
      </c>
      <c r="C1299" s="94">
        <v>121050</v>
      </c>
      <c r="D1299" s="94"/>
      <c r="E1299" s="51">
        <f>SUM(C1299:D1299)</f>
        <v>121050</v>
      </c>
      <c r="F1299" s="51">
        <v>80984</v>
      </c>
      <c r="G1299" s="51"/>
      <c r="H1299" s="51">
        <f>F1299+G1299</f>
        <v>80984</v>
      </c>
      <c r="I1299" s="51"/>
      <c r="J1299" s="51"/>
      <c r="K1299" s="51">
        <f>F1299/C1299*100</f>
        <v>66.90128046261876</v>
      </c>
      <c r="L1299" s="30"/>
      <c r="M1299" s="51">
        <f t="shared" si="401"/>
        <v>66.90128046261876</v>
      </c>
    </row>
    <row r="1300" spans="1:13" ht="21" customHeight="1">
      <c r="A1300" s="63" t="s">
        <v>57</v>
      </c>
      <c r="B1300" s="48" t="s">
        <v>58</v>
      </c>
      <c r="C1300" s="94">
        <v>1233866</v>
      </c>
      <c r="D1300" s="94"/>
      <c r="E1300" s="51">
        <f>SUM(C1300:D1300)</f>
        <v>1233866</v>
      </c>
      <c r="F1300" s="51"/>
      <c r="G1300" s="51"/>
      <c r="H1300" s="51">
        <f>F1300+G1300</f>
        <v>0</v>
      </c>
      <c r="I1300" s="51"/>
      <c r="J1300" s="51"/>
      <c r="K1300" s="51">
        <f>F1300/C1300*100</f>
        <v>0</v>
      </c>
      <c r="L1300" s="51"/>
      <c r="M1300" s="51">
        <f t="shared" si="401"/>
        <v>0</v>
      </c>
    </row>
    <row r="1301" spans="1:13" ht="31.5" customHeight="1">
      <c r="A1301" s="146" t="s">
        <v>190</v>
      </c>
      <c r="B1301" s="147"/>
      <c r="C1301" s="147"/>
      <c r="D1301" s="147"/>
      <c r="E1301" s="147"/>
      <c r="F1301" s="147"/>
      <c r="G1301" s="147"/>
      <c r="H1301" s="147"/>
      <c r="I1301" s="147"/>
      <c r="J1301" s="147"/>
      <c r="K1301" s="147"/>
      <c r="L1301" s="147"/>
      <c r="M1301" s="148"/>
    </row>
    <row r="1302" spans="1:13" ht="21.75" customHeight="1">
      <c r="A1302" s="20" t="s">
        <v>191</v>
      </c>
      <c r="B1302" s="41"/>
      <c r="C1302" s="42">
        <f>C1303+C1313</f>
        <v>81424730.74</v>
      </c>
      <c r="D1302" s="42">
        <f>D1303+D1313</f>
        <v>12916526.899999999</v>
      </c>
      <c r="E1302" s="42">
        <f>SUM(C1302:D1302)</f>
        <v>94341257.63999999</v>
      </c>
      <c r="F1302" s="42">
        <f>F1303+F1313</f>
        <v>38882929.1</v>
      </c>
      <c r="G1302" s="42">
        <f>G1303+G1313</f>
        <v>7096018.249999998</v>
      </c>
      <c r="H1302" s="42">
        <f>SUM(F1302:G1302)</f>
        <v>45978947.35</v>
      </c>
      <c r="I1302" s="42">
        <f>I1303+I1313</f>
        <v>1605582.1600000006</v>
      </c>
      <c r="J1302" s="42">
        <f>J1303+J1313</f>
        <v>0</v>
      </c>
      <c r="K1302" s="42">
        <f>F1302/C1302*100</f>
        <v>47.753217906434806</v>
      </c>
      <c r="L1302" s="42">
        <f>G1302/D1302*100</f>
        <v>54.9375099431721</v>
      </c>
      <c r="M1302" s="42">
        <f>H1302/E1302*100</f>
        <v>48.73683953361384</v>
      </c>
    </row>
    <row r="1303" spans="1:13" ht="18" customHeight="1">
      <c r="A1303" s="20" t="s">
        <v>378</v>
      </c>
      <c r="B1303" s="41"/>
      <c r="C1303" s="42">
        <f>C1304+C1307+C1308+C1309+C1310+C1311+C1312</f>
        <v>78004238.47999999</v>
      </c>
      <c r="D1303" s="42">
        <f>D1304+D1307+D1308+D1309+D1310+D1311+D1312</f>
        <v>9989883.51</v>
      </c>
      <c r="E1303" s="42">
        <f aca="true" t="shared" si="405" ref="E1303:E1317">SUM(C1303:D1303)</f>
        <v>87994121.99</v>
      </c>
      <c r="F1303" s="42">
        <f>F1304+F1307+F1308+F1309+F1310+F1311+F1312</f>
        <v>37162825.17</v>
      </c>
      <c r="G1303" s="42">
        <f>G1304+G1307+G1308+G1309+G1310+G1311+G1312</f>
        <v>5157607.659999998</v>
      </c>
      <c r="H1303" s="42">
        <f aca="true" t="shared" si="406" ref="H1303:H1317">SUM(F1303:G1303)</f>
        <v>42320432.83</v>
      </c>
      <c r="I1303" s="42">
        <f>I1304+I1307+I1308+I1309+I1310+I1311+I1312</f>
        <v>1570272.8900000006</v>
      </c>
      <c r="J1303" s="42">
        <f>J1304+J1307+J1308+J1309+J1310+J1311+J1312</f>
        <v>0</v>
      </c>
      <c r="K1303" s="42">
        <f aca="true" t="shared" si="407" ref="K1303:M1315">F1303/C1303*100</f>
        <v>47.64205880880232</v>
      </c>
      <c r="L1303" s="42">
        <f t="shared" si="407"/>
        <v>51.62830632446482</v>
      </c>
      <c r="M1303" s="42">
        <f t="shared" si="407"/>
        <v>48.094613450213714</v>
      </c>
    </row>
    <row r="1304" spans="1:13" ht="18" customHeight="1">
      <c r="A1304" s="21" t="s">
        <v>379</v>
      </c>
      <c r="B1304" s="41"/>
      <c r="C1304" s="44">
        <f>C1305+C1306</f>
        <v>57899567.73</v>
      </c>
      <c r="D1304" s="44">
        <f>D1305+D1306</f>
        <v>9271013</v>
      </c>
      <c r="E1304" s="44">
        <f t="shared" si="405"/>
        <v>67170580.72999999</v>
      </c>
      <c r="F1304" s="44">
        <f>F1305+F1306</f>
        <v>28847929.7</v>
      </c>
      <c r="G1304" s="44">
        <f>G1305+G1306</f>
        <v>4848631.699999998</v>
      </c>
      <c r="H1304" s="44">
        <f t="shared" si="406"/>
        <v>33696561.4</v>
      </c>
      <c r="I1304" s="44">
        <f>I1305+I1306</f>
        <v>1536143.0300000005</v>
      </c>
      <c r="J1304" s="44">
        <f>J1305+J1306</f>
        <v>0</v>
      </c>
      <c r="K1304" s="44">
        <f t="shared" si="407"/>
        <v>49.82408475746318</v>
      </c>
      <c r="L1304" s="44">
        <f t="shared" si="407"/>
        <v>52.2988340109112</v>
      </c>
      <c r="M1304" s="44">
        <f t="shared" si="407"/>
        <v>50.16565441863198</v>
      </c>
    </row>
    <row r="1305" spans="1:13" ht="18" customHeight="1">
      <c r="A1305" s="25" t="s">
        <v>380</v>
      </c>
      <c r="B1305" s="41"/>
      <c r="C1305" s="44">
        <f>C1333+C1397+C1448+C1495+C1567+C1797+C1840+C1984+C2031</f>
        <v>44098441.15</v>
      </c>
      <c r="D1305" s="44">
        <f>D1333+D1397+D1448+D1495+D1567+D1797+D1840+D1984+D2031</f>
        <v>8281491.84</v>
      </c>
      <c r="E1305" s="44">
        <f t="shared" si="405"/>
        <v>52379932.989999995</v>
      </c>
      <c r="F1305" s="44">
        <f>F1333+F1397+F1448+F1495+F1567+F1797+F1840+F1984+F2031</f>
        <v>22030233.81</v>
      </c>
      <c r="G1305" s="44">
        <f>G1333+G1397+G1448+G1495+G1567+G1797+G1840+G1984+G2031</f>
        <v>4356944.489999998</v>
      </c>
      <c r="H1305" s="44">
        <f t="shared" si="406"/>
        <v>26387178.299999997</v>
      </c>
      <c r="I1305" s="44">
        <f>I1333+I1397+I1448+I1495+I1567+I1797+I1840+I1984+I2031</f>
        <v>1336073.3200000005</v>
      </c>
      <c r="J1305" s="44">
        <f>J1333+J1397+J1448+J1495+J1567+J1797+J1840+J1984+J2031</f>
        <v>0</v>
      </c>
      <c r="K1305" s="44">
        <f t="shared" si="407"/>
        <v>49.956944589185326</v>
      </c>
      <c r="L1305" s="44">
        <f t="shared" si="407"/>
        <v>52.61062347433284</v>
      </c>
      <c r="M1305" s="44">
        <f t="shared" si="407"/>
        <v>50.37650259124548</v>
      </c>
    </row>
    <row r="1306" spans="1:13" ht="18" customHeight="1">
      <c r="A1306" s="25" t="s">
        <v>381</v>
      </c>
      <c r="B1306" s="41"/>
      <c r="C1306" s="44">
        <f>C1322+C1334+C1382+C1398+C1449+C1496+C1568+C1841+C1985+C2032+C2152+C1798+C1557</f>
        <v>13801126.58</v>
      </c>
      <c r="D1306" s="44">
        <f>D1322+D1334+D1382+D1398+D1449+D1496+D1568+D1841+D1985+D2032+D2152+D1798+D1557</f>
        <v>989521.16</v>
      </c>
      <c r="E1306" s="44">
        <f>SUM(C1306:D1306)</f>
        <v>14790647.74</v>
      </c>
      <c r="F1306" s="44">
        <f>F1322+F1334+F1382+F1398+F1449+F1496+F1568+F1841+F1985+F2032+F2152+F1798+F1557</f>
        <v>6817695.89</v>
      </c>
      <c r="G1306" s="44">
        <f>G1322+G1334+G1382+G1398+G1449+G1496+G1568+G1841+G1985+G2032+G2152+G1798+G1557</f>
        <v>491687.20999999996</v>
      </c>
      <c r="H1306" s="44">
        <f t="shared" si="406"/>
        <v>7309383.1</v>
      </c>
      <c r="I1306" s="44">
        <f>I1322+I1334+I1382+I1398+I1449+I1496+I1568+I1841+I1985+I2032+I2152+I1798+I1557</f>
        <v>200069.71000000002</v>
      </c>
      <c r="J1306" s="44">
        <f>J1322+J1334+J1382+J1398+J1449+J1496+J1568+J1841+J1985+J2032+J2152+J1798+J1557</f>
        <v>0</v>
      </c>
      <c r="K1306" s="44">
        <f t="shared" si="407"/>
        <v>49.39956061181202</v>
      </c>
      <c r="L1306" s="44">
        <f t="shared" si="407"/>
        <v>49.68940835989803</v>
      </c>
      <c r="M1306" s="44">
        <f t="shared" si="407"/>
        <v>49.4189519518636</v>
      </c>
    </row>
    <row r="1307" spans="1:13" ht="18" customHeight="1">
      <c r="A1307" s="26" t="s">
        <v>382</v>
      </c>
      <c r="B1307" s="41"/>
      <c r="C1307" s="44">
        <f>C1569+C1799+C1842+C1986+C2033+C2176</f>
        <v>18010842.4</v>
      </c>
      <c r="D1307" s="44">
        <f>D1569+D1799+D1842+D1986+D2033+D2176</f>
        <v>67104</v>
      </c>
      <c r="E1307" s="44">
        <f t="shared" si="405"/>
        <v>18077946.4</v>
      </c>
      <c r="F1307" s="44">
        <f>F1569+F1799+F1842+F1986+F2033+F2176</f>
        <v>7409126.84</v>
      </c>
      <c r="G1307" s="44">
        <f>G1569+G1799+G1842+G1986+G2033+G2176</f>
        <v>33552</v>
      </c>
      <c r="H1307" s="44">
        <f t="shared" si="406"/>
        <v>7442678.84</v>
      </c>
      <c r="I1307" s="44">
        <f>I1569+I1799+I1842+I1986+I2033+I2176</f>
        <v>0</v>
      </c>
      <c r="J1307" s="44">
        <f>J1569+J1799+J1842+J1986+J2033+J2176</f>
        <v>0</v>
      </c>
      <c r="K1307" s="44">
        <f t="shared" si="407"/>
        <v>41.13703665520943</v>
      </c>
      <c r="L1307" s="44">
        <f t="shared" si="407"/>
        <v>50</v>
      </c>
      <c r="M1307" s="44">
        <f t="shared" si="407"/>
        <v>41.169935319644495</v>
      </c>
    </row>
    <row r="1308" spans="1:13" ht="18" customHeight="1">
      <c r="A1308" s="25" t="s">
        <v>383</v>
      </c>
      <c r="B1308" s="41"/>
      <c r="C1308" s="44">
        <f>C1335+C1399+C1497+C1570+C1843+C2034</f>
        <v>2060290</v>
      </c>
      <c r="D1308" s="44">
        <f>D1335+D1399+D1497+D1570+D1843+D2034</f>
        <v>365892</v>
      </c>
      <c r="E1308" s="44">
        <f t="shared" si="405"/>
        <v>2426182</v>
      </c>
      <c r="F1308" s="44">
        <f>F1335+F1399+F1497+F1570+F1843+F2034</f>
        <v>901721.6600000001</v>
      </c>
      <c r="G1308" s="44">
        <f>G1335+G1399+G1497+G1570+G1843+G2034</f>
        <v>237704.7</v>
      </c>
      <c r="H1308" s="44">
        <f t="shared" si="406"/>
        <v>1139426.36</v>
      </c>
      <c r="I1308" s="44">
        <f>I1335+I1399+I1497+I1570+I1843+I2034</f>
        <v>31052.6</v>
      </c>
      <c r="J1308" s="44">
        <f>J1335+J1399+J1497+J1570+J1843+J2034</f>
        <v>0</v>
      </c>
      <c r="K1308" s="44">
        <f t="shared" si="407"/>
        <v>43.766734780055245</v>
      </c>
      <c r="L1308" s="44">
        <f t="shared" si="407"/>
        <v>64.96580958315569</v>
      </c>
      <c r="M1308" s="44">
        <f t="shared" si="407"/>
        <v>46.963762817463824</v>
      </c>
    </row>
    <row r="1309" spans="1:13" ht="42.75" customHeight="1">
      <c r="A1309" s="46" t="s">
        <v>384</v>
      </c>
      <c r="B1309" s="41"/>
      <c r="C1309" s="44">
        <f>C1844</f>
        <v>33538.35</v>
      </c>
      <c r="D1309" s="44">
        <f>D1844</f>
        <v>285874.51</v>
      </c>
      <c r="E1309" s="44">
        <f t="shared" si="405"/>
        <v>319412.86</v>
      </c>
      <c r="F1309" s="44">
        <f>F1844</f>
        <v>4046.97</v>
      </c>
      <c r="G1309" s="44">
        <f>G1844</f>
        <v>37719.259999999995</v>
      </c>
      <c r="H1309" s="44">
        <f t="shared" si="406"/>
        <v>41766.229999999996</v>
      </c>
      <c r="I1309" s="44">
        <f>I1844</f>
        <v>3077.2599999999998</v>
      </c>
      <c r="J1309" s="44">
        <f>J1844</f>
        <v>0</v>
      </c>
      <c r="K1309" s="44">
        <f t="shared" si="407"/>
        <v>12.066693799784426</v>
      </c>
      <c r="L1309" s="44">
        <f t="shared" si="407"/>
        <v>13.194341811027503</v>
      </c>
      <c r="M1309" s="44">
        <f t="shared" si="407"/>
        <v>13.075938770906092</v>
      </c>
    </row>
    <row r="1310" spans="1:13" ht="27.75" customHeight="1">
      <c r="A1310" s="46" t="s">
        <v>385</v>
      </c>
      <c r="B1310" s="41"/>
      <c r="C1310" s="44"/>
      <c r="D1310" s="44"/>
      <c r="E1310" s="44">
        <f t="shared" si="405"/>
        <v>0</v>
      </c>
      <c r="F1310" s="44"/>
      <c r="G1310" s="44"/>
      <c r="H1310" s="44">
        <f t="shared" si="406"/>
        <v>0</v>
      </c>
      <c r="I1310" s="44"/>
      <c r="J1310" s="44"/>
      <c r="K1310" s="44"/>
      <c r="L1310" s="44"/>
      <c r="M1310" s="44"/>
    </row>
    <row r="1311" spans="1:13" ht="16.5" customHeight="1">
      <c r="A1311" s="28" t="s">
        <v>386</v>
      </c>
      <c r="B1311" s="41"/>
      <c r="C1311" s="44"/>
      <c r="D1311" s="44"/>
      <c r="E1311" s="44">
        <f t="shared" si="405"/>
        <v>0</v>
      </c>
      <c r="F1311" s="44"/>
      <c r="G1311" s="44"/>
      <c r="H1311" s="44">
        <f t="shared" si="406"/>
        <v>0</v>
      </c>
      <c r="I1311" s="44"/>
      <c r="J1311" s="44"/>
      <c r="K1311" s="44"/>
      <c r="L1311" s="44"/>
      <c r="M1311" s="42"/>
    </row>
    <row r="1312" spans="1:13" ht="16.5" customHeight="1">
      <c r="A1312" s="28" t="s">
        <v>407</v>
      </c>
      <c r="B1312" s="41"/>
      <c r="C1312" s="44"/>
      <c r="D1312" s="44"/>
      <c r="E1312" s="44">
        <f t="shared" si="405"/>
        <v>0</v>
      </c>
      <c r="F1312" s="44"/>
      <c r="G1312" s="44"/>
      <c r="H1312" s="44">
        <f t="shared" si="406"/>
        <v>0</v>
      </c>
      <c r="I1312" s="44"/>
      <c r="J1312" s="44"/>
      <c r="K1312" s="44"/>
      <c r="L1312" s="44"/>
      <c r="M1312" s="42"/>
    </row>
    <row r="1313" spans="1:13" ht="18" customHeight="1">
      <c r="A1313" s="32" t="s">
        <v>387</v>
      </c>
      <c r="B1313" s="41"/>
      <c r="C1313" s="42">
        <f>C1314+C1316+C1317</f>
        <v>3420492.26</v>
      </c>
      <c r="D1313" s="42">
        <f>D1314+D1316+D1317</f>
        <v>2926643.3899999997</v>
      </c>
      <c r="E1313" s="42">
        <f t="shared" si="405"/>
        <v>6347135.649999999</v>
      </c>
      <c r="F1313" s="42">
        <f>F1314+F1316+F1317</f>
        <v>1720103.93</v>
      </c>
      <c r="G1313" s="42">
        <f>G1314+G1316+G1317</f>
        <v>1938410.59</v>
      </c>
      <c r="H1313" s="42">
        <f t="shared" si="406"/>
        <v>3658514.52</v>
      </c>
      <c r="I1313" s="42">
        <f>I1314+I1316+I1317</f>
        <v>35309.27</v>
      </c>
      <c r="J1313" s="42">
        <f>J1314+J1316+J1317</f>
        <v>0</v>
      </c>
      <c r="K1313" s="42">
        <f t="shared" si="407"/>
        <v>50.288198284068045</v>
      </c>
      <c r="L1313" s="42">
        <f t="shared" si="407"/>
        <v>66.23323485954332</v>
      </c>
      <c r="M1313" s="42">
        <f t="shared" si="407"/>
        <v>57.640402249792785</v>
      </c>
    </row>
    <row r="1314" spans="1:13" ht="15" customHeight="1">
      <c r="A1314" s="28" t="s">
        <v>388</v>
      </c>
      <c r="B1314" s="41"/>
      <c r="C1314" s="44">
        <f>C1337+C1451+C1499+C1572+C2154+C2178+C1800+C2035</f>
        <v>3420492.26</v>
      </c>
      <c r="D1314" s="44">
        <f>D1337+D1451+D1499+D1572+D2154+D2178+D1800+D2035</f>
        <v>2926643.3899999997</v>
      </c>
      <c r="E1314" s="44">
        <f t="shared" si="405"/>
        <v>6347135.649999999</v>
      </c>
      <c r="F1314" s="44">
        <f>F1337+F1451+F1499+F1572+F2154+F2178+F1800+F2035</f>
        <v>1720103.93</v>
      </c>
      <c r="G1314" s="44">
        <f>G1337+G1451+G1499+G1572+G2154+G2178+G1800+G2035</f>
        <v>1938410.59</v>
      </c>
      <c r="H1314" s="44">
        <f t="shared" si="406"/>
        <v>3658514.52</v>
      </c>
      <c r="I1314" s="44">
        <f>I1337+I1451+I1499+I1572+I2154+I2178+I1800+I2035</f>
        <v>35309.27</v>
      </c>
      <c r="J1314" s="44">
        <f>J1337+J1451+J1499+J1572+J2154+J2178+J1800+J2035</f>
        <v>0</v>
      </c>
      <c r="K1314" s="44">
        <f t="shared" si="407"/>
        <v>50.288198284068045</v>
      </c>
      <c r="L1314" s="44">
        <f t="shared" si="407"/>
        <v>66.23323485954332</v>
      </c>
      <c r="M1314" s="44">
        <f t="shared" si="407"/>
        <v>57.640402249792785</v>
      </c>
    </row>
    <row r="1315" spans="1:13" ht="42" customHeight="1">
      <c r="A1315" s="37" t="s">
        <v>389</v>
      </c>
      <c r="B1315" s="41"/>
      <c r="C1315" s="44">
        <f>C1338+C1452</f>
        <v>973303.5</v>
      </c>
      <c r="D1315" s="44">
        <f>D1338+D1452</f>
        <v>2833918.3899999997</v>
      </c>
      <c r="E1315" s="44">
        <f t="shared" si="405"/>
        <v>3807221.8899999997</v>
      </c>
      <c r="F1315" s="44">
        <f>F1338+F1452</f>
        <v>577244.21</v>
      </c>
      <c r="G1315" s="44">
        <f>G1338+G1452</f>
        <v>1938410.59</v>
      </c>
      <c r="H1315" s="44">
        <f t="shared" si="406"/>
        <v>2515654.8</v>
      </c>
      <c r="I1315" s="44">
        <f>I1338+I1452</f>
        <v>35142.1</v>
      </c>
      <c r="J1315" s="44">
        <f>J1338+J1452</f>
        <v>0</v>
      </c>
      <c r="K1315" s="44">
        <f t="shared" si="407"/>
        <v>59.307729808841735</v>
      </c>
      <c r="L1315" s="44">
        <f t="shared" si="407"/>
        <v>68.40036737966898</v>
      </c>
      <c r="M1315" s="44">
        <f t="shared" si="407"/>
        <v>66.07586509752916</v>
      </c>
    </row>
    <row r="1316" spans="1:13" ht="27.75" customHeight="1">
      <c r="A1316" s="37" t="s">
        <v>390</v>
      </c>
      <c r="B1316" s="41"/>
      <c r="C1316" s="44"/>
      <c r="D1316" s="44"/>
      <c r="E1316" s="44">
        <f t="shared" si="405"/>
        <v>0</v>
      </c>
      <c r="F1316" s="44"/>
      <c r="G1316" s="44"/>
      <c r="H1316" s="44">
        <f t="shared" si="406"/>
        <v>0</v>
      </c>
      <c r="I1316" s="44"/>
      <c r="J1316" s="44"/>
      <c r="K1316" s="44"/>
      <c r="L1316" s="44"/>
      <c r="M1316" s="44"/>
    </row>
    <row r="1317" spans="1:13" ht="15" customHeight="1">
      <c r="A1317" s="37" t="s">
        <v>408</v>
      </c>
      <c r="B1317" s="41"/>
      <c r="C1317" s="44"/>
      <c r="D1317" s="44"/>
      <c r="E1317" s="44">
        <f t="shared" si="405"/>
        <v>0</v>
      </c>
      <c r="F1317" s="44"/>
      <c r="G1317" s="44"/>
      <c r="H1317" s="44">
        <f t="shared" si="406"/>
        <v>0</v>
      </c>
      <c r="I1317" s="44"/>
      <c r="J1317" s="44"/>
      <c r="K1317" s="44"/>
      <c r="L1317" s="44"/>
      <c r="M1317" s="44"/>
    </row>
    <row r="1318" spans="1:13" ht="17.25" customHeight="1">
      <c r="A1318" s="20"/>
      <c r="B1318" s="41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</row>
    <row r="1319" spans="1:13" ht="18" customHeight="1">
      <c r="A1319" s="41" t="s">
        <v>192</v>
      </c>
      <c r="B1319" s="14" t="s">
        <v>193</v>
      </c>
      <c r="C1319" s="42">
        <f aca="true" t="shared" si="408" ref="C1319:D1321">C1320</f>
        <v>1300</v>
      </c>
      <c r="D1319" s="42">
        <f t="shared" si="408"/>
        <v>0</v>
      </c>
      <c r="E1319" s="42">
        <f>C1319+D1319</f>
        <v>1300</v>
      </c>
      <c r="F1319" s="42">
        <f aca="true" t="shared" si="409" ref="F1319:G1321">F1320</f>
        <v>0</v>
      </c>
      <c r="G1319" s="42">
        <f t="shared" si="409"/>
        <v>0</v>
      </c>
      <c r="H1319" s="42">
        <f>F1319+G1319</f>
        <v>0</v>
      </c>
      <c r="I1319" s="42">
        <f aca="true" t="shared" si="410" ref="I1319:J1321">I1320</f>
        <v>0</v>
      </c>
      <c r="J1319" s="42">
        <f t="shared" si="410"/>
        <v>0</v>
      </c>
      <c r="K1319" s="42">
        <f>F1319/C1319*100</f>
        <v>0</v>
      </c>
      <c r="L1319" s="42">
        <v>0</v>
      </c>
      <c r="M1319" s="42">
        <f>H1319/E1319*100</f>
        <v>0</v>
      </c>
    </row>
    <row r="1320" spans="1:13" ht="18" customHeight="1">
      <c r="A1320" s="20" t="s">
        <v>378</v>
      </c>
      <c r="B1320" s="14"/>
      <c r="C1320" s="42">
        <f t="shared" si="408"/>
        <v>1300</v>
      </c>
      <c r="D1320" s="42">
        <f t="shared" si="408"/>
        <v>0</v>
      </c>
      <c r="E1320" s="42">
        <f>C1320+D1320</f>
        <v>1300</v>
      </c>
      <c r="F1320" s="42">
        <f t="shared" si="409"/>
        <v>0</v>
      </c>
      <c r="G1320" s="42">
        <f t="shared" si="409"/>
        <v>0</v>
      </c>
      <c r="H1320" s="42">
        <f>F1320+G1320</f>
        <v>0</v>
      </c>
      <c r="I1320" s="42">
        <f t="shared" si="410"/>
        <v>0</v>
      </c>
      <c r="J1320" s="42">
        <f t="shared" si="410"/>
        <v>0</v>
      </c>
      <c r="K1320" s="42">
        <f>F1320/C1320*100</f>
        <v>0</v>
      </c>
      <c r="L1320" s="42">
        <v>0</v>
      </c>
      <c r="M1320" s="42">
        <f>H1320/E1320*100</f>
        <v>0</v>
      </c>
    </row>
    <row r="1321" spans="1:13" ht="18" customHeight="1">
      <c r="A1321" s="21" t="s">
        <v>379</v>
      </c>
      <c r="B1321" s="14"/>
      <c r="C1321" s="44">
        <f t="shared" si="408"/>
        <v>1300</v>
      </c>
      <c r="D1321" s="44">
        <f t="shared" si="408"/>
        <v>0</v>
      </c>
      <c r="E1321" s="44">
        <f>C1321+D1321</f>
        <v>1300</v>
      </c>
      <c r="F1321" s="44">
        <f t="shared" si="409"/>
        <v>0</v>
      </c>
      <c r="G1321" s="44">
        <f t="shared" si="409"/>
        <v>0</v>
      </c>
      <c r="H1321" s="44">
        <f>F1321+G1321</f>
        <v>0</v>
      </c>
      <c r="I1321" s="44">
        <f t="shared" si="410"/>
        <v>0</v>
      </c>
      <c r="J1321" s="44">
        <f t="shared" si="410"/>
        <v>0</v>
      </c>
      <c r="K1321" s="44">
        <f>F1321/C1321*100</f>
        <v>0</v>
      </c>
      <c r="L1321" s="44">
        <v>0</v>
      </c>
      <c r="M1321" s="44">
        <f>H1321/E1321*100</f>
        <v>0</v>
      </c>
    </row>
    <row r="1322" spans="1:13" s="31" customFormat="1" ht="18" customHeight="1">
      <c r="A1322" s="25" t="s">
        <v>381</v>
      </c>
      <c r="B1322" s="29"/>
      <c r="C1322" s="39">
        <f>C1327</f>
        <v>1300</v>
      </c>
      <c r="D1322" s="39">
        <f>D1327</f>
        <v>0</v>
      </c>
      <c r="E1322" s="39">
        <f>SUM(C1322:D1322)</f>
        <v>1300</v>
      </c>
      <c r="F1322" s="39">
        <f>F1327</f>
        <v>0</v>
      </c>
      <c r="G1322" s="39">
        <f>G1327</f>
        <v>0</v>
      </c>
      <c r="H1322" s="39">
        <f>SUM(F1322:G1322)</f>
        <v>0</v>
      </c>
      <c r="I1322" s="39">
        <f>I1327</f>
        <v>0</v>
      </c>
      <c r="J1322" s="39">
        <f>J1327</f>
        <v>0</v>
      </c>
      <c r="K1322" s="39">
        <f>F1322/C1322*100</f>
        <v>0</v>
      </c>
      <c r="L1322" s="44">
        <v>0</v>
      </c>
      <c r="M1322" s="39">
        <f>H1322/E1322*100</f>
        <v>0</v>
      </c>
    </row>
    <row r="1323" spans="1:13" ht="15.75" customHeight="1">
      <c r="A1323" s="57"/>
      <c r="B1323" s="57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</row>
    <row r="1324" spans="1:13" s="52" customFormat="1" ht="16.5" customHeight="1">
      <c r="A1324" s="41" t="s">
        <v>194</v>
      </c>
      <c r="B1324" s="14" t="s">
        <v>195</v>
      </c>
      <c r="C1324" s="42">
        <f>SUM(C1328:C1328)</f>
        <v>1300</v>
      </c>
      <c r="D1324" s="42">
        <f>SUM(D1328:D1328)</f>
        <v>0</v>
      </c>
      <c r="E1324" s="42">
        <f>C1324+D1324</f>
        <v>1300</v>
      </c>
      <c r="F1324" s="42">
        <f>SUM(F1328:F1328)</f>
        <v>0</v>
      </c>
      <c r="G1324" s="42">
        <f>SUM(G1328:G1328)</f>
        <v>0</v>
      </c>
      <c r="H1324" s="42">
        <f>F1324+G1324</f>
        <v>0</v>
      </c>
      <c r="I1324" s="42">
        <f>SUM(I1328:I1328)</f>
        <v>0</v>
      </c>
      <c r="J1324" s="42">
        <f>SUM(J1328:J1328)</f>
        <v>0</v>
      </c>
      <c r="K1324" s="42">
        <f>F1324/C1324*100</f>
        <v>0</v>
      </c>
      <c r="L1324" s="42">
        <v>0</v>
      </c>
      <c r="M1324" s="42">
        <f>H1324/E1324*100</f>
        <v>0</v>
      </c>
    </row>
    <row r="1325" spans="1:13" s="52" customFormat="1" ht="16.5" customHeight="1">
      <c r="A1325" s="20" t="s">
        <v>378</v>
      </c>
      <c r="B1325" s="14"/>
      <c r="C1325" s="42">
        <f aca="true" t="shared" si="411" ref="C1325:D1327">C1326</f>
        <v>1300</v>
      </c>
      <c r="D1325" s="42">
        <f t="shared" si="411"/>
        <v>0</v>
      </c>
      <c r="E1325" s="42">
        <f>C1325+D1325</f>
        <v>1300</v>
      </c>
      <c r="F1325" s="42">
        <f aca="true" t="shared" si="412" ref="F1325:G1328">F1326</f>
        <v>0</v>
      </c>
      <c r="G1325" s="42">
        <f t="shared" si="412"/>
        <v>0</v>
      </c>
      <c r="H1325" s="42">
        <f>F1325+G1325</f>
        <v>0</v>
      </c>
      <c r="I1325" s="42">
        <f aca="true" t="shared" si="413" ref="I1325:J1328">I1326</f>
        <v>0</v>
      </c>
      <c r="J1325" s="42">
        <f t="shared" si="413"/>
        <v>0</v>
      </c>
      <c r="K1325" s="42">
        <f>F1325/C1325*100</f>
        <v>0</v>
      </c>
      <c r="L1325" s="42"/>
      <c r="M1325" s="42">
        <f>H1325/E1325*100</f>
        <v>0</v>
      </c>
    </row>
    <row r="1326" spans="1:14" s="52" customFormat="1" ht="15" customHeight="1">
      <c r="A1326" s="21" t="s">
        <v>379</v>
      </c>
      <c r="B1326" s="60"/>
      <c r="C1326" s="44">
        <f t="shared" si="411"/>
        <v>1300</v>
      </c>
      <c r="D1326" s="44">
        <f t="shared" si="411"/>
        <v>0</v>
      </c>
      <c r="E1326" s="44">
        <f>C1326+D1326</f>
        <v>1300</v>
      </c>
      <c r="F1326" s="44">
        <f t="shared" si="412"/>
        <v>0</v>
      </c>
      <c r="G1326" s="44">
        <f t="shared" si="412"/>
        <v>0</v>
      </c>
      <c r="H1326" s="44">
        <f>F1326+G1326</f>
        <v>0</v>
      </c>
      <c r="I1326" s="44">
        <f t="shared" si="413"/>
        <v>0</v>
      </c>
      <c r="J1326" s="44">
        <f t="shared" si="413"/>
        <v>0</v>
      </c>
      <c r="K1326" s="51">
        <f>F1326/C1326*100</f>
        <v>0</v>
      </c>
      <c r="L1326" s="51"/>
      <c r="M1326" s="51">
        <f>H1326/E1326*100</f>
        <v>0</v>
      </c>
      <c r="N1326" s="5"/>
    </row>
    <row r="1327" spans="1:14" s="52" customFormat="1" ht="18" customHeight="1">
      <c r="A1327" s="25" t="s">
        <v>381</v>
      </c>
      <c r="B1327" s="60"/>
      <c r="C1327" s="44">
        <f t="shared" si="411"/>
        <v>1300</v>
      </c>
      <c r="D1327" s="44">
        <f t="shared" si="411"/>
        <v>0</v>
      </c>
      <c r="E1327" s="44">
        <f>C1327+D1327</f>
        <v>1300</v>
      </c>
      <c r="F1327" s="44">
        <f t="shared" si="412"/>
        <v>0</v>
      </c>
      <c r="G1327" s="44">
        <f t="shared" si="412"/>
        <v>0</v>
      </c>
      <c r="H1327" s="44">
        <f>F1327+G1327</f>
        <v>0</v>
      </c>
      <c r="I1327" s="44">
        <f t="shared" si="413"/>
        <v>0</v>
      </c>
      <c r="J1327" s="44">
        <f t="shared" si="413"/>
        <v>0</v>
      </c>
      <c r="K1327" s="51">
        <f>F1327/C1327*100</f>
        <v>0</v>
      </c>
      <c r="L1327" s="51"/>
      <c r="M1327" s="51">
        <f>H1327/E1327*100</f>
        <v>0</v>
      </c>
      <c r="N1327" s="5"/>
    </row>
    <row r="1328" spans="1:13" ht="18" customHeight="1">
      <c r="A1328" s="71" t="s">
        <v>28</v>
      </c>
      <c r="B1328" s="60" t="s">
        <v>29</v>
      </c>
      <c r="C1328" s="44">
        <v>1300</v>
      </c>
      <c r="D1328" s="44">
        <v>0</v>
      </c>
      <c r="E1328" s="44">
        <f>C1328+D1328</f>
        <v>1300</v>
      </c>
      <c r="F1328" s="44"/>
      <c r="G1328" s="44">
        <f t="shared" si="412"/>
        <v>0</v>
      </c>
      <c r="H1328" s="44">
        <f>F1328+G1328</f>
        <v>0</v>
      </c>
      <c r="I1328" s="44">
        <f t="shared" si="413"/>
        <v>0</v>
      </c>
      <c r="J1328" s="44">
        <f t="shared" si="413"/>
        <v>0</v>
      </c>
      <c r="K1328" s="44">
        <f>F1328/C1328*100</f>
        <v>0</v>
      </c>
      <c r="L1328" s="51"/>
      <c r="M1328" s="51">
        <f>H1328/E1328*100</f>
        <v>0</v>
      </c>
    </row>
    <row r="1329" spans="1:13" ht="15" customHeight="1">
      <c r="A1329" s="43"/>
      <c r="B1329" s="43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</row>
    <row r="1330" spans="1:13" ht="17.25" customHeight="1">
      <c r="A1330" s="41" t="s">
        <v>196</v>
      </c>
      <c r="B1330" s="14" t="s">
        <v>31</v>
      </c>
      <c r="C1330" s="42">
        <f>C1331+C1336</f>
        <v>5826752</v>
      </c>
      <c r="D1330" s="42">
        <f>D1331+D1336</f>
        <v>2091968.89</v>
      </c>
      <c r="E1330" s="42">
        <f>C1330+D1330</f>
        <v>7918720.89</v>
      </c>
      <c r="F1330" s="42">
        <f>F1331+F1336</f>
        <v>2854226.94</v>
      </c>
      <c r="G1330" s="42">
        <f>G1331+G1336</f>
        <v>1776589.54</v>
      </c>
      <c r="H1330" s="42">
        <f>F1330+G1330</f>
        <v>4630816.48</v>
      </c>
      <c r="I1330" s="42">
        <f>I1331+I1336</f>
        <v>118549.68</v>
      </c>
      <c r="J1330" s="42">
        <f>J1331+J1336</f>
        <v>0</v>
      </c>
      <c r="K1330" s="42">
        <f>F1330/C1330*100</f>
        <v>48.98487081653724</v>
      </c>
      <c r="L1330" s="42">
        <f>G1330/D1330*100</f>
        <v>84.9242810680612</v>
      </c>
      <c r="M1330" s="42">
        <f>H1330/E1330*100</f>
        <v>58.4793496869922</v>
      </c>
    </row>
    <row r="1331" spans="1:13" ht="16.5" customHeight="1">
      <c r="A1331" s="20" t="s">
        <v>378</v>
      </c>
      <c r="B1331" s="14"/>
      <c r="C1331" s="42">
        <f>C1332+C1335</f>
        <v>4416752</v>
      </c>
      <c r="D1331" s="42">
        <f>D1332+D1335</f>
        <v>0</v>
      </c>
      <c r="E1331" s="42">
        <f aca="true" t="shared" si="414" ref="E1331:E1338">C1331+D1331</f>
        <v>4416752</v>
      </c>
      <c r="F1331" s="42">
        <f>F1332+F1335</f>
        <v>2154292.55</v>
      </c>
      <c r="G1331" s="42">
        <f>G1332+G1335</f>
        <v>0</v>
      </c>
      <c r="H1331" s="42">
        <f aca="true" t="shared" si="415" ref="H1331:H1338">F1331+G1331</f>
        <v>2154292.55</v>
      </c>
      <c r="I1331" s="42">
        <f>I1332+I1335</f>
        <v>83240.41</v>
      </c>
      <c r="J1331" s="42">
        <f>J1332+J1335</f>
        <v>0</v>
      </c>
      <c r="K1331" s="42">
        <f aca="true" t="shared" si="416" ref="K1331:K1338">F1331/C1331*100</f>
        <v>48.775492715008674</v>
      </c>
      <c r="L1331" s="42">
        <v>0</v>
      </c>
      <c r="M1331" s="42">
        <f aca="true" t="shared" si="417" ref="M1331:M1338">H1331/E1331*100</f>
        <v>48.775492715008674</v>
      </c>
    </row>
    <row r="1332" spans="1:13" ht="18" customHeight="1">
      <c r="A1332" s="21" t="s">
        <v>379</v>
      </c>
      <c r="B1332" s="60"/>
      <c r="C1332" s="44">
        <f>C1333+C1334</f>
        <v>4416082</v>
      </c>
      <c r="D1332" s="44">
        <f>D1333+D1334</f>
        <v>0</v>
      </c>
      <c r="E1332" s="44">
        <f t="shared" si="414"/>
        <v>4416082</v>
      </c>
      <c r="F1332" s="44">
        <f>F1333+F1334</f>
        <v>2154144.88</v>
      </c>
      <c r="G1332" s="44">
        <f>G1333+G1334</f>
        <v>0</v>
      </c>
      <c r="H1332" s="44">
        <f t="shared" si="415"/>
        <v>2154144.88</v>
      </c>
      <c r="I1332" s="44">
        <f>I1333+I1334</f>
        <v>83240.41</v>
      </c>
      <c r="J1332" s="44">
        <f>J1333+J1334</f>
        <v>0</v>
      </c>
      <c r="K1332" s="44">
        <f t="shared" si="416"/>
        <v>48.77954893047728</v>
      </c>
      <c r="L1332" s="44">
        <v>0</v>
      </c>
      <c r="M1332" s="44">
        <f t="shared" si="417"/>
        <v>48.77954893047728</v>
      </c>
    </row>
    <row r="1333" spans="1:13" ht="18" customHeight="1">
      <c r="A1333" s="25" t="s">
        <v>380</v>
      </c>
      <c r="B1333" s="60"/>
      <c r="C1333" s="44">
        <f>C1343+C1376</f>
        <v>349592</v>
      </c>
      <c r="D1333" s="44">
        <f>D1343+D1376</f>
        <v>0</v>
      </c>
      <c r="E1333" s="44">
        <f t="shared" si="414"/>
        <v>349592</v>
      </c>
      <c r="F1333" s="44">
        <f>F1343+F1376</f>
        <v>169287.28000000003</v>
      </c>
      <c r="G1333" s="44">
        <f>G1343+G1376</f>
        <v>0</v>
      </c>
      <c r="H1333" s="44">
        <f t="shared" si="415"/>
        <v>169287.28000000003</v>
      </c>
      <c r="I1333" s="44">
        <f>I1343+I1376</f>
        <v>15623.279999999999</v>
      </c>
      <c r="J1333" s="44">
        <f>J1343+J1376</f>
        <v>0</v>
      </c>
      <c r="K1333" s="44">
        <f t="shared" si="416"/>
        <v>48.42424311769149</v>
      </c>
      <c r="L1333" s="44">
        <v>0</v>
      </c>
      <c r="M1333" s="44">
        <f t="shared" si="417"/>
        <v>48.42424311769149</v>
      </c>
    </row>
    <row r="1334" spans="1:13" ht="18" customHeight="1">
      <c r="A1334" s="25" t="s">
        <v>381</v>
      </c>
      <c r="B1334" s="60"/>
      <c r="C1334" s="44">
        <f>C1344</f>
        <v>4066490</v>
      </c>
      <c r="D1334" s="44">
        <f>D1344</f>
        <v>0</v>
      </c>
      <c r="E1334" s="44">
        <f t="shared" si="414"/>
        <v>4066490</v>
      </c>
      <c r="F1334" s="44">
        <f>F1344</f>
        <v>1984857.6</v>
      </c>
      <c r="G1334" s="44">
        <f>G1344</f>
        <v>0</v>
      </c>
      <c r="H1334" s="44">
        <f t="shared" si="415"/>
        <v>1984857.6</v>
      </c>
      <c r="I1334" s="44">
        <f>I1344</f>
        <v>67617.13</v>
      </c>
      <c r="J1334" s="44">
        <f>J1344</f>
        <v>0</v>
      </c>
      <c r="K1334" s="44">
        <f t="shared" si="416"/>
        <v>48.81009420901072</v>
      </c>
      <c r="L1334" s="44">
        <v>0</v>
      </c>
      <c r="M1334" s="44">
        <f t="shared" si="417"/>
        <v>48.81009420901072</v>
      </c>
    </row>
    <row r="1335" spans="1:13" ht="18" customHeight="1">
      <c r="A1335" s="25" t="s">
        <v>383</v>
      </c>
      <c r="B1335" s="60"/>
      <c r="C1335" s="44">
        <f>C1345</f>
        <v>670</v>
      </c>
      <c r="D1335" s="44">
        <f>D1345</f>
        <v>0</v>
      </c>
      <c r="E1335" s="44">
        <f t="shared" si="414"/>
        <v>670</v>
      </c>
      <c r="F1335" s="44">
        <f>F1345</f>
        <v>147.67</v>
      </c>
      <c r="G1335" s="44">
        <f>G1345</f>
        <v>0</v>
      </c>
      <c r="H1335" s="44">
        <f t="shared" si="415"/>
        <v>147.67</v>
      </c>
      <c r="I1335" s="44">
        <f>I1345</f>
        <v>0</v>
      </c>
      <c r="J1335" s="44">
        <f>J1345</f>
        <v>0</v>
      </c>
      <c r="K1335" s="44">
        <f t="shared" si="416"/>
        <v>22.040298507462687</v>
      </c>
      <c r="L1335" s="44">
        <v>0</v>
      </c>
      <c r="M1335" s="44">
        <f t="shared" si="417"/>
        <v>22.040298507462687</v>
      </c>
    </row>
    <row r="1336" spans="1:13" ht="18" customHeight="1">
      <c r="A1336" s="61" t="s">
        <v>387</v>
      </c>
      <c r="B1336" s="14"/>
      <c r="C1336" s="42">
        <f>C1337</f>
        <v>1410000</v>
      </c>
      <c r="D1336" s="42">
        <f>D1337</f>
        <v>2091968.89</v>
      </c>
      <c r="E1336" s="42">
        <f t="shared" si="414"/>
        <v>3501968.8899999997</v>
      </c>
      <c r="F1336" s="42">
        <f>F1337</f>
        <v>699934.39</v>
      </c>
      <c r="G1336" s="42">
        <f>G1337</f>
        <v>1776589.54</v>
      </c>
      <c r="H1336" s="42">
        <f t="shared" si="415"/>
        <v>2476523.93</v>
      </c>
      <c r="I1336" s="42">
        <f>I1337</f>
        <v>35309.27</v>
      </c>
      <c r="J1336" s="42">
        <f>J1337</f>
        <v>0</v>
      </c>
      <c r="K1336" s="42">
        <f t="shared" si="416"/>
        <v>49.64073687943262</v>
      </c>
      <c r="L1336" s="42">
        <f>G1336/D1336*100</f>
        <v>84.9242810680612</v>
      </c>
      <c r="M1336" s="42">
        <f t="shared" si="417"/>
        <v>70.7180448424829</v>
      </c>
    </row>
    <row r="1337" spans="1:13" ht="18" customHeight="1">
      <c r="A1337" s="28" t="s">
        <v>388</v>
      </c>
      <c r="B1337" s="14"/>
      <c r="C1337" s="44">
        <f>C1347</f>
        <v>1410000</v>
      </c>
      <c r="D1337" s="44">
        <f>D1347</f>
        <v>2091968.89</v>
      </c>
      <c r="E1337" s="44">
        <f t="shared" si="414"/>
        <v>3501968.8899999997</v>
      </c>
      <c r="F1337" s="44">
        <f>F1347</f>
        <v>699934.39</v>
      </c>
      <c r="G1337" s="44">
        <f>G1347</f>
        <v>1776589.54</v>
      </c>
      <c r="H1337" s="44">
        <f t="shared" si="415"/>
        <v>2476523.93</v>
      </c>
      <c r="I1337" s="44">
        <f>I1347</f>
        <v>35309.27</v>
      </c>
      <c r="J1337" s="44">
        <f>J1347</f>
        <v>0</v>
      </c>
      <c r="K1337" s="44">
        <f t="shared" si="416"/>
        <v>49.64073687943262</v>
      </c>
      <c r="L1337" s="44">
        <f>G1337/D1337*100</f>
        <v>84.9242810680612</v>
      </c>
      <c r="M1337" s="44">
        <f t="shared" si="417"/>
        <v>70.7180448424829</v>
      </c>
    </row>
    <row r="1338" spans="1:13" ht="41.25" customHeight="1">
      <c r="A1338" s="37" t="s">
        <v>389</v>
      </c>
      <c r="B1338" s="14"/>
      <c r="C1338" s="44">
        <f>C1348</f>
        <v>580253</v>
      </c>
      <c r="D1338" s="44">
        <f>D1348</f>
        <v>2091968.89</v>
      </c>
      <c r="E1338" s="44">
        <f t="shared" si="414"/>
        <v>2672221.8899999997</v>
      </c>
      <c r="F1338" s="44">
        <f>F1348</f>
        <v>491518.89</v>
      </c>
      <c r="G1338" s="44">
        <f>G1348</f>
        <v>1776589.54</v>
      </c>
      <c r="H1338" s="44">
        <f t="shared" si="415"/>
        <v>2268108.43</v>
      </c>
      <c r="I1338" s="44">
        <f>I1348</f>
        <v>35142.1</v>
      </c>
      <c r="J1338" s="44">
        <f>J1348</f>
        <v>0</v>
      </c>
      <c r="K1338" s="44">
        <f t="shared" si="416"/>
        <v>84.7076861300157</v>
      </c>
      <c r="L1338" s="44">
        <f>G1338/D1338*100</f>
        <v>84.9242810680612</v>
      </c>
      <c r="M1338" s="44">
        <f t="shared" si="417"/>
        <v>84.8772490970052</v>
      </c>
    </row>
    <row r="1339" spans="1:13" ht="18" customHeight="1">
      <c r="A1339" s="57"/>
      <c r="B1339" s="57"/>
      <c r="C1339" s="51"/>
      <c r="D1339" s="51"/>
      <c r="E1339" s="51"/>
      <c r="F1339" s="51"/>
      <c r="G1339" s="51"/>
      <c r="H1339" s="42"/>
      <c r="I1339" s="51"/>
      <c r="J1339" s="51"/>
      <c r="K1339" s="51"/>
      <c r="L1339" s="30"/>
      <c r="M1339" s="51"/>
    </row>
    <row r="1340" spans="1:13" s="52" customFormat="1" ht="18" customHeight="1">
      <c r="A1340" s="41" t="s">
        <v>197</v>
      </c>
      <c r="B1340" s="14" t="s">
        <v>198</v>
      </c>
      <c r="C1340" s="42">
        <f>C1341+C1346</f>
        <v>5824252</v>
      </c>
      <c r="D1340" s="42">
        <f>D1341+D1346</f>
        <v>2091968.89</v>
      </c>
      <c r="E1340" s="42">
        <f>C1340+D1340</f>
        <v>7916220.89</v>
      </c>
      <c r="F1340" s="42">
        <f>F1341+F1346</f>
        <v>2853694.71</v>
      </c>
      <c r="G1340" s="42">
        <f>G1341+G1346</f>
        <v>1776589.54</v>
      </c>
      <c r="H1340" s="42">
        <f>F1340+G1340</f>
        <v>4630284.25</v>
      </c>
      <c r="I1340" s="42">
        <f>I1341+I1346</f>
        <v>118477.68</v>
      </c>
      <c r="J1340" s="42">
        <f>J1341+J1346</f>
        <v>0</v>
      </c>
      <c r="K1340" s="42">
        <f>F1340/C1340*100</f>
        <v>48.99675889710816</v>
      </c>
      <c r="L1340" s="49">
        <f>G1340/D1340*100</f>
        <v>84.9242810680612</v>
      </c>
      <c r="M1340" s="42">
        <f>H1340/E1340*100</f>
        <v>58.4910946061284</v>
      </c>
    </row>
    <row r="1341" spans="1:13" s="52" customFormat="1" ht="18" customHeight="1">
      <c r="A1341" s="20" t="s">
        <v>378</v>
      </c>
      <c r="B1341" s="14"/>
      <c r="C1341" s="42">
        <f>C1342+C1345</f>
        <v>4414252</v>
      </c>
      <c r="D1341" s="42">
        <f>D1342+D1345</f>
        <v>0</v>
      </c>
      <c r="E1341" s="42">
        <f aca="true" t="shared" si="418" ref="E1341:E1347">C1341+D1341</f>
        <v>4414252</v>
      </c>
      <c r="F1341" s="42">
        <f>F1342+F1345</f>
        <v>2153760.32</v>
      </c>
      <c r="G1341" s="42">
        <f>G1342+G1345</f>
        <v>0</v>
      </c>
      <c r="H1341" s="42">
        <f aca="true" t="shared" si="419" ref="H1341:H1347">F1341+G1341</f>
        <v>2153760.32</v>
      </c>
      <c r="I1341" s="42">
        <f>I1342+I1345</f>
        <v>83168.41</v>
      </c>
      <c r="J1341" s="42">
        <f>J1342+J1345</f>
        <v>0</v>
      </c>
      <c r="K1341" s="42">
        <f aca="true" t="shared" si="420" ref="K1341:K1347">F1341/C1341*100</f>
        <v>48.791059504532136</v>
      </c>
      <c r="L1341" s="49"/>
      <c r="M1341" s="42">
        <f aca="true" t="shared" si="421" ref="M1341:M1347">H1341/E1341*100</f>
        <v>48.791059504532136</v>
      </c>
    </row>
    <row r="1342" spans="1:13" s="52" customFormat="1" ht="18" customHeight="1">
      <c r="A1342" s="21" t="s">
        <v>379</v>
      </c>
      <c r="B1342" s="60"/>
      <c r="C1342" s="44">
        <f>C1343+C1344</f>
        <v>4413582</v>
      </c>
      <c r="D1342" s="44">
        <f>D1343+D1344</f>
        <v>0</v>
      </c>
      <c r="E1342" s="44">
        <f t="shared" si="418"/>
        <v>4413582</v>
      </c>
      <c r="F1342" s="44">
        <f>F1343+F1344</f>
        <v>2153612.65</v>
      </c>
      <c r="G1342" s="44">
        <f>G1343+G1344</f>
        <v>0</v>
      </c>
      <c r="H1342" s="44">
        <f t="shared" si="419"/>
        <v>2153612.65</v>
      </c>
      <c r="I1342" s="44">
        <f>I1343+I1344</f>
        <v>83168.41</v>
      </c>
      <c r="J1342" s="44">
        <f>J1343+J1344</f>
        <v>0</v>
      </c>
      <c r="K1342" s="42">
        <f t="shared" si="420"/>
        <v>48.79512038067946</v>
      </c>
      <c r="L1342" s="49"/>
      <c r="M1342" s="42">
        <f t="shared" si="421"/>
        <v>48.79512038067946</v>
      </c>
    </row>
    <row r="1343" spans="1:13" s="52" customFormat="1" ht="18" customHeight="1">
      <c r="A1343" s="25" t="s">
        <v>380</v>
      </c>
      <c r="B1343" s="60"/>
      <c r="C1343" s="44">
        <f>SUM(C1350:C1354)</f>
        <v>347092</v>
      </c>
      <c r="D1343" s="44">
        <f>SUM(D1350:D1354)</f>
        <v>0</v>
      </c>
      <c r="E1343" s="44">
        <f t="shared" si="418"/>
        <v>347092</v>
      </c>
      <c r="F1343" s="44">
        <f>SUM(F1350:F1354)</f>
        <v>168755.05000000002</v>
      </c>
      <c r="G1343" s="44">
        <f>SUM(G1350:G1354)</f>
        <v>0</v>
      </c>
      <c r="H1343" s="44">
        <f t="shared" si="419"/>
        <v>168755.05000000002</v>
      </c>
      <c r="I1343" s="44">
        <f>SUM(I1350:I1354)</f>
        <v>15551.279999999999</v>
      </c>
      <c r="J1343" s="44">
        <f>SUM(J1350:J1354)</f>
        <v>0</v>
      </c>
      <c r="K1343" s="42">
        <f t="shared" si="420"/>
        <v>48.61968872806058</v>
      </c>
      <c r="L1343" s="49"/>
      <c r="M1343" s="42">
        <f t="shared" si="421"/>
        <v>48.61968872806058</v>
      </c>
    </row>
    <row r="1344" spans="1:13" s="52" customFormat="1" ht="18" customHeight="1">
      <c r="A1344" s="25" t="s">
        <v>381</v>
      </c>
      <c r="B1344" s="60"/>
      <c r="C1344" s="44">
        <f>SUM(C1355:C1367)</f>
        <v>4066490</v>
      </c>
      <c r="D1344" s="44">
        <f>SUM(D1355:D1367)</f>
        <v>0</v>
      </c>
      <c r="E1344" s="44">
        <f t="shared" si="418"/>
        <v>4066490</v>
      </c>
      <c r="F1344" s="44">
        <f>SUM(F1355:F1367)</f>
        <v>1984857.6</v>
      </c>
      <c r="G1344" s="44">
        <f>SUM(G1355:G1367)</f>
        <v>0</v>
      </c>
      <c r="H1344" s="44">
        <f t="shared" si="419"/>
        <v>1984857.6</v>
      </c>
      <c r="I1344" s="44">
        <f>SUM(I1355:I1367)</f>
        <v>67617.13</v>
      </c>
      <c r="J1344" s="44">
        <f>SUM(J1355:J1367)</f>
        <v>0</v>
      </c>
      <c r="K1344" s="42">
        <f t="shared" si="420"/>
        <v>48.81009420901072</v>
      </c>
      <c r="L1344" s="49"/>
      <c r="M1344" s="42">
        <f t="shared" si="421"/>
        <v>48.81009420901072</v>
      </c>
    </row>
    <row r="1345" spans="1:13" s="52" customFormat="1" ht="18" customHeight="1">
      <c r="A1345" s="25" t="s">
        <v>383</v>
      </c>
      <c r="B1345" s="60"/>
      <c r="C1345" s="44">
        <f>C1349</f>
        <v>670</v>
      </c>
      <c r="D1345" s="44">
        <f>D1349</f>
        <v>0</v>
      </c>
      <c r="E1345" s="44">
        <f t="shared" si="418"/>
        <v>670</v>
      </c>
      <c r="F1345" s="44">
        <f>F1349</f>
        <v>147.67</v>
      </c>
      <c r="G1345" s="44">
        <f>G1349</f>
        <v>0</v>
      </c>
      <c r="H1345" s="44">
        <f t="shared" si="419"/>
        <v>147.67</v>
      </c>
      <c r="I1345" s="44">
        <f>I1349</f>
        <v>0</v>
      </c>
      <c r="J1345" s="44">
        <f>J1349</f>
        <v>0</v>
      </c>
      <c r="K1345" s="42">
        <f t="shared" si="420"/>
        <v>22.040298507462687</v>
      </c>
      <c r="L1345" s="49"/>
      <c r="M1345" s="42">
        <f t="shared" si="421"/>
        <v>22.040298507462687</v>
      </c>
    </row>
    <row r="1346" spans="1:13" s="52" customFormat="1" ht="18" customHeight="1">
      <c r="A1346" s="61" t="s">
        <v>387</v>
      </c>
      <c r="B1346" s="14"/>
      <c r="C1346" s="42">
        <f>C1347</f>
        <v>1410000</v>
      </c>
      <c r="D1346" s="42">
        <f>D1347</f>
        <v>2091968.89</v>
      </c>
      <c r="E1346" s="42">
        <f t="shared" si="418"/>
        <v>3501968.8899999997</v>
      </c>
      <c r="F1346" s="42">
        <f>F1347</f>
        <v>699934.39</v>
      </c>
      <c r="G1346" s="42">
        <f>G1347</f>
        <v>1776589.54</v>
      </c>
      <c r="H1346" s="42">
        <f t="shared" si="419"/>
        <v>2476523.93</v>
      </c>
      <c r="I1346" s="42">
        <f>I1347</f>
        <v>35309.27</v>
      </c>
      <c r="J1346" s="42">
        <f>J1347</f>
        <v>0</v>
      </c>
      <c r="K1346" s="42">
        <f t="shared" si="420"/>
        <v>49.64073687943262</v>
      </c>
      <c r="L1346" s="49">
        <f>G1346/D1346*100</f>
        <v>84.9242810680612</v>
      </c>
      <c r="M1346" s="42">
        <f t="shared" si="421"/>
        <v>70.7180448424829</v>
      </c>
    </row>
    <row r="1347" spans="1:13" s="52" customFormat="1" ht="18" customHeight="1">
      <c r="A1347" s="28" t="s">
        <v>388</v>
      </c>
      <c r="B1347" s="60"/>
      <c r="C1347" s="44">
        <f>SUM(C1368:C1371)</f>
        <v>1410000</v>
      </c>
      <c r="D1347" s="44">
        <f>SUM(D1368:D1371)</f>
        <v>2091968.89</v>
      </c>
      <c r="E1347" s="44">
        <f t="shared" si="418"/>
        <v>3501968.8899999997</v>
      </c>
      <c r="F1347" s="44">
        <f>SUM(F1368:F1371)</f>
        <v>699934.39</v>
      </c>
      <c r="G1347" s="44">
        <f>SUM(G1368:G1371)</f>
        <v>1776589.54</v>
      </c>
      <c r="H1347" s="44">
        <f t="shared" si="419"/>
        <v>2476523.93</v>
      </c>
      <c r="I1347" s="44">
        <f>SUM(I1368:I1371)</f>
        <v>35309.27</v>
      </c>
      <c r="J1347" s="44">
        <f>SUM(J1368:J1371)</f>
        <v>0</v>
      </c>
      <c r="K1347" s="42">
        <f t="shared" si="420"/>
        <v>49.64073687943262</v>
      </c>
      <c r="L1347" s="49">
        <f>G1347/D1347*100</f>
        <v>84.9242810680612</v>
      </c>
      <c r="M1347" s="42">
        <f t="shared" si="421"/>
        <v>70.7180448424829</v>
      </c>
    </row>
    <row r="1348" spans="1:13" s="31" customFormat="1" ht="42.75" customHeight="1">
      <c r="A1348" s="37" t="s">
        <v>389</v>
      </c>
      <c r="B1348" s="29"/>
      <c r="C1348" s="30">
        <f>C1369+C1370</f>
        <v>580253</v>
      </c>
      <c r="D1348" s="30">
        <f>D1369+D1370</f>
        <v>2091968.89</v>
      </c>
      <c r="E1348" s="30">
        <f>SUM(C1348:D1348)</f>
        <v>2672221.8899999997</v>
      </c>
      <c r="F1348" s="30">
        <f>F1369+F1370</f>
        <v>491518.89</v>
      </c>
      <c r="G1348" s="30">
        <f>G1369+G1370</f>
        <v>1776589.54</v>
      </c>
      <c r="H1348" s="30">
        <f>SUM(F1348:G1348)</f>
        <v>2268108.43</v>
      </c>
      <c r="I1348" s="30">
        <f>I1369+I1370</f>
        <v>35142.1</v>
      </c>
      <c r="J1348" s="30">
        <f>J1369+J1370</f>
        <v>0</v>
      </c>
      <c r="K1348" s="30">
        <f>F1348/C1348*100</f>
        <v>84.7076861300157</v>
      </c>
      <c r="L1348" s="39">
        <f>G1348/D1348*100</f>
        <v>84.9242810680612</v>
      </c>
      <c r="M1348" s="30">
        <f>H1348/E1348*100</f>
        <v>84.8772490970052</v>
      </c>
    </row>
    <row r="1349" spans="1:13" ht="18" customHeight="1">
      <c r="A1349" s="53" t="s">
        <v>297</v>
      </c>
      <c r="B1349" s="48" t="s">
        <v>46</v>
      </c>
      <c r="C1349" s="51">
        <v>670</v>
      </c>
      <c r="D1349" s="51"/>
      <c r="E1349" s="51">
        <f>C1349+D1349</f>
        <v>670</v>
      </c>
      <c r="F1349" s="51">
        <v>147.67</v>
      </c>
      <c r="G1349" s="51"/>
      <c r="H1349" s="51">
        <f>F1349+G1349</f>
        <v>147.67</v>
      </c>
      <c r="I1349" s="51"/>
      <c r="J1349" s="51"/>
      <c r="K1349" s="51">
        <f>F1349/C1349*100</f>
        <v>22.040298507462687</v>
      </c>
      <c r="L1349" s="30"/>
      <c r="M1349" s="51">
        <f>H1349/E1349*100</f>
        <v>22.040298507462687</v>
      </c>
    </row>
    <row r="1350" spans="1:13" ht="18" customHeight="1">
      <c r="A1350" s="53" t="s">
        <v>33</v>
      </c>
      <c r="B1350" s="48" t="s">
        <v>34</v>
      </c>
      <c r="C1350" s="51">
        <v>279807</v>
      </c>
      <c r="D1350" s="51"/>
      <c r="E1350" s="51">
        <f aca="true" t="shared" si="422" ref="E1350:E1371">C1350+D1350</f>
        <v>279807</v>
      </c>
      <c r="F1350" s="51">
        <v>131497.48</v>
      </c>
      <c r="G1350" s="51"/>
      <c r="H1350" s="51">
        <f aca="true" t="shared" si="423" ref="H1350:H1371">F1350+G1350</f>
        <v>131497.48</v>
      </c>
      <c r="I1350" s="51">
        <v>11889.31</v>
      </c>
      <c r="J1350" s="51"/>
      <c r="K1350" s="51">
        <f>F1350/C1350*100</f>
        <v>46.995779233543125</v>
      </c>
      <c r="L1350" s="30"/>
      <c r="M1350" s="51">
        <f>H1350/E1350*100</f>
        <v>46.995779233543125</v>
      </c>
    </row>
    <row r="1351" spans="1:13" ht="18" customHeight="1">
      <c r="A1351" s="63" t="s">
        <v>35</v>
      </c>
      <c r="B1351" s="48" t="s">
        <v>36</v>
      </c>
      <c r="C1351" s="51">
        <v>15019</v>
      </c>
      <c r="D1351" s="51"/>
      <c r="E1351" s="51">
        <f t="shared" si="422"/>
        <v>15019</v>
      </c>
      <c r="F1351" s="51">
        <v>15018.13</v>
      </c>
      <c r="G1351" s="51"/>
      <c r="H1351" s="51">
        <f t="shared" si="423"/>
        <v>15018.13</v>
      </c>
      <c r="I1351" s="51"/>
      <c r="J1351" s="51"/>
      <c r="K1351" s="51">
        <f>F1351/C1351*100</f>
        <v>99.99420733737266</v>
      </c>
      <c r="L1351" s="30"/>
      <c r="M1351" s="51">
        <f>H1351/E1351*100</f>
        <v>99.99420733737266</v>
      </c>
    </row>
    <row r="1352" spans="1:13" ht="18" customHeight="1">
      <c r="A1352" s="53" t="s">
        <v>22</v>
      </c>
      <c r="B1352" s="48" t="s">
        <v>23</v>
      </c>
      <c r="C1352" s="51">
        <v>43183</v>
      </c>
      <c r="D1352" s="51"/>
      <c r="E1352" s="51">
        <f t="shared" si="422"/>
        <v>43183</v>
      </c>
      <c r="F1352" s="51">
        <v>19832.05</v>
      </c>
      <c r="G1352" s="51"/>
      <c r="H1352" s="51">
        <f t="shared" si="423"/>
        <v>19832.05</v>
      </c>
      <c r="I1352" s="51">
        <v>3131.29</v>
      </c>
      <c r="J1352" s="51"/>
      <c r="K1352" s="51">
        <f aca="true" t="shared" si="424" ref="K1352:K1371">F1352/C1352*100</f>
        <v>45.92559572053817</v>
      </c>
      <c r="L1352" s="30"/>
      <c r="M1352" s="51">
        <f aca="true" t="shared" si="425" ref="M1352:M1370">H1352/E1352*100</f>
        <v>45.92559572053817</v>
      </c>
    </row>
    <row r="1353" spans="1:13" ht="18" customHeight="1">
      <c r="A1353" s="63" t="s">
        <v>24</v>
      </c>
      <c r="B1353" s="48" t="s">
        <v>25</v>
      </c>
      <c r="C1353" s="51">
        <v>7083</v>
      </c>
      <c r="D1353" s="51"/>
      <c r="E1353" s="51">
        <f t="shared" si="422"/>
        <v>7083</v>
      </c>
      <c r="F1353" s="51">
        <v>2407.39</v>
      </c>
      <c r="G1353" s="51"/>
      <c r="H1353" s="51">
        <f t="shared" si="423"/>
        <v>2407.39</v>
      </c>
      <c r="I1353" s="51">
        <v>530.68</v>
      </c>
      <c r="J1353" s="51"/>
      <c r="K1353" s="51">
        <f t="shared" si="424"/>
        <v>33.98828180149654</v>
      </c>
      <c r="L1353" s="30"/>
      <c r="M1353" s="51">
        <f t="shared" si="425"/>
        <v>33.98828180149654</v>
      </c>
    </row>
    <row r="1354" spans="1:13" ht="18" customHeight="1">
      <c r="A1354" s="63" t="s">
        <v>26</v>
      </c>
      <c r="B1354" s="48" t="s">
        <v>27</v>
      </c>
      <c r="C1354" s="51">
        <v>2000</v>
      </c>
      <c r="D1354" s="51"/>
      <c r="E1354" s="51">
        <f t="shared" si="422"/>
        <v>2000</v>
      </c>
      <c r="F1354" s="51">
        <v>0</v>
      </c>
      <c r="G1354" s="51"/>
      <c r="H1354" s="51">
        <f t="shared" si="423"/>
        <v>0</v>
      </c>
      <c r="I1354" s="51"/>
      <c r="J1354" s="51"/>
      <c r="K1354" s="51">
        <f t="shared" si="424"/>
        <v>0</v>
      </c>
      <c r="L1354" s="30"/>
      <c r="M1354" s="51">
        <f t="shared" si="425"/>
        <v>0</v>
      </c>
    </row>
    <row r="1355" spans="1:13" ht="18" customHeight="1">
      <c r="A1355" s="53" t="s">
        <v>37</v>
      </c>
      <c r="B1355" s="48" t="s">
        <v>38</v>
      </c>
      <c r="C1355" s="51">
        <v>42200</v>
      </c>
      <c r="D1355" s="51"/>
      <c r="E1355" s="51">
        <f t="shared" si="422"/>
        <v>42200</v>
      </c>
      <c r="F1355" s="51">
        <v>19745.04</v>
      </c>
      <c r="G1355" s="51"/>
      <c r="H1355" s="51">
        <f t="shared" si="423"/>
        <v>19745.04</v>
      </c>
      <c r="I1355" s="51">
        <v>144.27</v>
      </c>
      <c r="J1355" s="51"/>
      <c r="K1355" s="51">
        <f t="shared" si="424"/>
        <v>46.78919431279621</v>
      </c>
      <c r="L1355" s="30"/>
      <c r="M1355" s="51">
        <f t="shared" si="425"/>
        <v>46.78919431279621</v>
      </c>
    </row>
    <row r="1356" spans="1:13" ht="18" customHeight="1">
      <c r="A1356" s="63" t="s">
        <v>47</v>
      </c>
      <c r="B1356" s="48" t="s">
        <v>48</v>
      </c>
      <c r="C1356" s="51">
        <v>96582</v>
      </c>
      <c r="D1356" s="51"/>
      <c r="E1356" s="51">
        <f t="shared" si="422"/>
        <v>96582</v>
      </c>
      <c r="F1356" s="51">
        <v>39497.79</v>
      </c>
      <c r="G1356" s="51"/>
      <c r="H1356" s="51">
        <f t="shared" si="423"/>
        <v>39497.79</v>
      </c>
      <c r="I1356" s="51">
        <v>271.01</v>
      </c>
      <c r="J1356" s="51"/>
      <c r="K1356" s="51">
        <f t="shared" si="424"/>
        <v>40.89560166490651</v>
      </c>
      <c r="L1356" s="30"/>
      <c r="M1356" s="51">
        <f t="shared" si="425"/>
        <v>40.89560166490651</v>
      </c>
    </row>
    <row r="1357" spans="1:13" ht="18" customHeight="1">
      <c r="A1357" s="53" t="s">
        <v>39</v>
      </c>
      <c r="B1357" s="48" t="s">
        <v>40</v>
      </c>
      <c r="C1357" s="51">
        <v>1657380</v>
      </c>
      <c r="D1357" s="51"/>
      <c r="E1357" s="51">
        <f t="shared" si="422"/>
        <v>1657380</v>
      </c>
      <c r="F1357" s="51">
        <v>964557.58</v>
      </c>
      <c r="G1357" s="51"/>
      <c r="H1357" s="51">
        <f t="shared" si="423"/>
        <v>964557.58</v>
      </c>
      <c r="I1357" s="51">
        <v>9741.6</v>
      </c>
      <c r="J1357" s="51"/>
      <c r="K1357" s="51">
        <f t="shared" si="424"/>
        <v>58.19773256585695</v>
      </c>
      <c r="L1357" s="30"/>
      <c r="M1357" s="51">
        <f t="shared" si="425"/>
        <v>58.19773256585695</v>
      </c>
    </row>
    <row r="1358" spans="1:13" ht="18" customHeight="1">
      <c r="A1358" s="53" t="s">
        <v>254</v>
      </c>
      <c r="B1358" s="48" t="s">
        <v>211</v>
      </c>
      <c r="C1358" s="51">
        <v>240</v>
      </c>
      <c r="D1358" s="51"/>
      <c r="E1358" s="51">
        <f t="shared" si="422"/>
        <v>240</v>
      </c>
      <c r="F1358" s="51">
        <v>72</v>
      </c>
      <c r="G1358" s="51"/>
      <c r="H1358" s="51">
        <f t="shared" si="423"/>
        <v>72</v>
      </c>
      <c r="I1358" s="51"/>
      <c r="J1358" s="51"/>
      <c r="K1358" s="51">
        <f t="shared" si="424"/>
        <v>30</v>
      </c>
      <c r="L1358" s="30"/>
      <c r="M1358" s="51">
        <f t="shared" si="425"/>
        <v>30</v>
      </c>
    </row>
    <row r="1359" spans="1:13" ht="18" customHeight="1">
      <c r="A1359" s="63" t="s">
        <v>28</v>
      </c>
      <c r="B1359" s="48" t="s">
        <v>29</v>
      </c>
      <c r="C1359" s="51">
        <v>2249659</v>
      </c>
      <c r="D1359" s="51"/>
      <c r="E1359" s="51">
        <f t="shared" si="422"/>
        <v>2249659</v>
      </c>
      <c r="F1359" s="51">
        <v>950322</v>
      </c>
      <c r="G1359" s="51"/>
      <c r="H1359" s="51">
        <f t="shared" si="423"/>
        <v>950322</v>
      </c>
      <c r="I1359" s="51">
        <v>55121.41</v>
      </c>
      <c r="J1359" s="51"/>
      <c r="K1359" s="51">
        <f t="shared" si="424"/>
        <v>42.242935484889045</v>
      </c>
      <c r="L1359" s="30"/>
      <c r="M1359" s="51">
        <f t="shared" si="425"/>
        <v>42.242935484889045</v>
      </c>
    </row>
    <row r="1360" spans="1:13" ht="18" customHeight="1">
      <c r="A1360" s="63" t="s">
        <v>73</v>
      </c>
      <c r="B1360" s="48" t="s">
        <v>74</v>
      </c>
      <c r="C1360" s="51">
        <v>1000</v>
      </c>
      <c r="D1360" s="51"/>
      <c r="E1360" s="51">
        <f>C1360+D1360</f>
        <v>1000</v>
      </c>
      <c r="F1360" s="51">
        <v>394.74</v>
      </c>
      <c r="G1360" s="51"/>
      <c r="H1360" s="51">
        <f>F1360+G1360</f>
        <v>394.74</v>
      </c>
      <c r="I1360" s="51"/>
      <c r="J1360" s="51"/>
      <c r="K1360" s="51">
        <f t="shared" si="424"/>
        <v>39.474000000000004</v>
      </c>
      <c r="L1360" s="30"/>
      <c r="M1360" s="51">
        <f t="shared" si="425"/>
        <v>39.474000000000004</v>
      </c>
    </row>
    <row r="1361" spans="1:13" ht="18" customHeight="1">
      <c r="A1361" s="56" t="s">
        <v>280</v>
      </c>
      <c r="B1361" s="48" t="s">
        <v>261</v>
      </c>
      <c r="C1361" s="51">
        <v>3200</v>
      </c>
      <c r="D1361" s="51"/>
      <c r="E1361" s="51">
        <f>C1361+D1361</f>
        <v>3200</v>
      </c>
      <c r="F1361" s="51">
        <v>1352.11</v>
      </c>
      <c r="G1361" s="51"/>
      <c r="H1361" s="51">
        <f>F1361+G1361</f>
        <v>1352.11</v>
      </c>
      <c r="I1361" s="51"/>
      <c r="J1361" s="51"/>
      <c r="K1361" s="51">
        <f t="shared" si="424"/>
        <v>42.2534375</v>
      </c>
      <c r="L1361" s="30"/>
      <c r="M1361" s="51">
        <f t="shared" si="425"/>
        <v>42.2534375</v>
      </c>
    </row>
    <row r="1362" spans="1:13" ht="18" customHeight="1">
      <c r="A1362" s="56" t="s">
        <v>287</v>
      </c>
      <c r="B1362" s="48" t="s">
        <v>262</v>
      </c>
      <c r="C1362" s="51">
        <v>2250</v>
      </c>
      <c r="D1362" s="51"/>
      <c r="E1362" s="51">
        <f>C1362+D1362</f>
        <v>2250</v>
      </c>
      <c r="F1362" s="51">
        <v>997.83</v>
      </c>
      <c r="G1362" s="51"/>
      <c r="H1362" s="51">
        <f>F1362+G1362</f>
        <v>997.83</v>
      </c>
      <c r="I1362" s="51"/>
      <c r="J1362" s="51"/>
      <c r="K1362" s="51">
        <f t="shared" si="424"/>
        <v>44.348000000000006</v>
      </c>
      <c r="L1362" s="30"/>
      <c r="M1362" s="51">
        <f t="shared" si="425"/>
        <v>44.348000000000006</v>
      </c>
    </row>
    <row r="1363" spans="1:13" ht="18" customHeight="1">
      <c r="A1363" s="63" t="s">
        <v>75</v>
      </c>
      <c r="B1363" s="48" t="s">
        <v>76</v>
      </c>
      <c r="C1363" s="51">
        <v>700</v>
      </c>
      <c r="D1363" s="51"/>
      <c r="E1363" s="51">
        <f t="shared" si="422"/>
        <v>700</v>
      </c>
      <c r="F1363" s="51">
        <v>124</v>
      </c>
      <c r="G1363" s="51"/>
      <c r="H1363" s="51">
        <f t="shared" si="423"/>
        <v>124</v>
      </c>
      <c r="I1363" s="51"/>
      <c r="J1363" s="51"/>
      <c r="K1363" s="51">
        <f t="shared" si="424"/>
        <v>17.71428571428571</v>
      </c>
      <c r="L1363" s="30"/>
      <c r="M1363" s="51">
        <f t="shared" si="425"/>
        <v>17.71428571428571</v>
      </c>
    </row>
    <row r="1364" spans="1:13" ht="18" customHeight="1">
      <c r="A1364" s="63" t="s">
        <v>41</v>
      </c>
      <c r="B1364" s="48" t="s">
        <v>42</v>
      </c>
      <c r="C1364" s="51">
        <v>8866</v>
      </c>
      <c r="D1364" s="51"/>
      <c r="E1364" s="51">
        <f t="shared" si="422"/>
        <v>8866</v>
      </c>
      <c r="F1364" s="51">
        <v>6650</v>
      </c>
      <c r="G1364" s="51"/>
      <c r="H1364" s="51">
        <f t="shared" si="423"/>
        <v>6650</v>
      </c>
      <c r="I1364" s="51">
        <v>2215.94</v>
      </c>
      <c r="J1364" s="51"/>
      <c r="K1364" s="51">
        <f t="shared" si="424"/>
        <v>75.00563952176856</v>
      </c>
      <c r="L1364" s="30"/>
      <c r="M1364" s="51">
        <f t="shared" si="425"/>
        <v>75.00563952176856</v>
      </c>
    </row>
    <row r="1365" spans="1:13" ht="18" customHeight="1">
      <c r="A1365" s="63" t="s">
        <v>201</v>
      </c>
      <c r="B1365" s="48" t="s">
        <v>202</v>
      </c>
      <c r="C1365" s="51">
        <v>113</v>
      </c>
      <c r="D1365" s="51"/>
      <c r="E1365" s="51">
        <f t="shared" si="422"/>
        <v>113</v>
      </c>
      <c r="F1365" s="51">
        <v>90.86</v>
      </c>
      <c r="G1365" s="51"/>
      <c r="H1365" s="51">
        <f t="shared" si="423"/>
        <v>90.86</v>
      </c>
      <c r="I1365" s="51"/>
      <c r="J1365" s="51"/>
      <c r="K1365" s="51">
        <f t="shared" si="424"/>
        <v>80.40707964601769</v>
      </c>
      <c r="L1365" s="30"/>
      <c r="M1365" s="51">
        <f t="shared" si="425"/>
        <v>80.40707964601769</v>
      </c>
    </row>
    <row r="1366" spans="1:13" ht="18" customHeight="1">
      <c r="A1366" s="63" t="s">
        <v>366</v>
      </c>
      <c r="B1366" s="48" t="s">
        <v>56</v>
      </c>
      <c r="C1366" s="51">
        <v>1500</v>
      </c>
      <c r="D1366" s="51"/>
      <c r="E1366" s="51">
        <f t="shared" si="422"/>
        <v>1500</v>
      </c>
      <c r="F1366" s="51">
        <v>0</v>
      </c>
      <c r="G1366" s="51"/>
      <c r="H1366" s="51">
        <f t="shared" si="423"/>
        <v>0</v>
      </c>
      <c r="I1366" s="51">
        <v>122.9</v>
      </c>
      <c r="J1366" s="51"/>
      <c r="K1366" s="51">
        <f t="shared" si="424"/>
        <v>0</v>
      </c>
      <c r="L1366" s="30"/>
      <c r="M1366" s="51">
        <f t="shared" si="425"/>
        <v>0</v>
      </c>
    </row>
    <row r="1367" spans="1:13" ht="18" customHeight="1">
      <c r="A1367" s="64" t="s">
        <v>285</v>
      </c>
      <c r="B1367" s="48" t="s">
        <v>266</v>
      </c>
      <c r="C1367" s="51">
        <v>2800</v>
      </c>
      <c r="D1367" s="51"/>
      <c r="E1367" s="51">
        <f t="shared" si="422"/>
        <v>2800</v>
      </c>
      <c r="F1367" s="51">
        <v>1053.65</v>
      </c>
      <c r="G1367" s="51"/>
      <c r="H1367" s="51">
        <f t="shared" si="423"/>
        <v>1053.65</v>
      </c>
      <c r="I1367" s="51"/>
      <c r="J1367" s="51"/>
      <c r="K1367" s="51">
        <f t="shared" si="424"/>
        <v>37.63035714285714</v>
      </c>
      <c r="L1367" s="30"/>
      <c r="M1367" s="51">
        <f t="shared" si="425"/>
        <v>37.63035714285714</v>
      </c>
    </row>
    <row r="1368" spans="1:13" ht="18" customHeight="1">
      <c r="A1368" s="63" t="s">
        <v>57</v>
      </c>
      <c r="B1368" s="48" t="s">
        <v>58</v>
      </c>
      <c r="C1368" s="51">
        <v>819747</v>
      </c>
      <c r="D1368" s="51"/>
      <c r="E1368" s="51">
        <f t="shared" si="422"/>
        <v>819747</v>
      </c>
      <c r="F1368" s="51">
        <v>208415.5</v>
      </c>
      <c r="G1368" s="51"/>
      <c r="H1368" s="51">
        <f t="shared" si="423"/>
        <v>208415.5</v>
      </c>
      <c r="I1368" s="51">
        <v>167.17</v>
      </c>
      <c r="J1368" s="51"/>
      <c r="K1368" s="51">
        <f t="shared" si="424"/>
        <v>25.42436873815946</v>
      </c>
      <c r="L1368" s="51"/>
      <c r="M1368" s="51">
        <f t="shared" si="425"/>
        <v>25.42436873815946</v>
      </c>
    </row>
    <row r="1369" spans="1:13" ht="18" customHeight="1">
      <c r="A1369" s="63" t="s">
        <v>57</v>
      </c>
      <c r="B1369" s="48" t="s">
        <v>406</v>
      </c>
      <c r="C1369" s="51"/>
      <c r="D1369" s="51">
        <v>2091968.89</v>
      </c>
      <c r="E1369" s="51">
        <f t="shared" si="422"/>
        <v>2091968.89</v>
      </c>
      <c r="F1369" s="51"/>
      <c r="G1369" s="51">
        <v>1776589.54</v>
      </c>
      <c r="H1369" s="51">
        <f t="shared" si="423"/>
        <v>1776589.54</v>
      </c>
      <c r="I1369" s="51">
        <v>29870.78</v>
      </c>
      <c r="J1369" s="51"/>
      <c r="K1369" s="51"/>
      <c r="L1369" s="30">
        <f>G1369/D1369*100</f>
        <v>84.9242810680612</v>
      </c>
      <c r="M1369" s="51">
        <f t="shared" si="425"/>
        <v>84.9242810680612</v>
      </c>
    </row>
    <row r="1370" spans="1:13" ht="18" customHeight="1">
      <c r="A1370" s="63" t="s">
        <v>57</v>
      </c>
      <c r="B1370" s="48" t="s">
        <v>199</v>
      </c>
      <c r="C1370" s="51">
        <v>580253</v>
      </c>
      <c r="D1370" s="51"/>
      <c r="E1370" s="51">
        <f t="shared" si="422"/>
        <v>580253</v>
      </c>
      <c r="F1370" s="51">
        <v>491518.89</v>
      </c>
      <c r="G1370" s="51"/>
      <c r="H1370" s="51">
        <f t="shared" si="423"/>
        <v>491518.89</v>
      </c>
      <c r="I1370" s="51">
        <v>5271.32</v>
      </c>
      <c r="J1370" s="51"/>
      <c r="K1370" s="51">
        <f t="shared" si="424"/>
        <v>84.7076861300157</v>
      </c>
      <c r="L1370" s="30"/>
      <c r="M1370" s="51">
        <f t="shared" si="425"/>
        <v>84.7076861300157</v>
      </c>
    </row>
    <row r="1371" spans="1:13" ht="18" customHeight="1">
      <c r="A1371" s="63" t="s">
        <v>43</v>
      </c>
      <c r="B1371" s="48" t="s">
        <v>44</v>
      </c>
      <c r="C1371" s="51">
        <v>10000</v>
      </c>
      <c r="D1371" s="51"/>
      <c r="E1371" s="51">
        <f t="shared" si="422"/>
        <v>10000</v>
      </c>
      <c r="F1371" s="51">
        <v>0</v>
      </c>
      <c r="G1371" s="51"/>
      <c r="H1371" s="51">
        <f t="shared" si="423"/>
        <v>0</v>
      </c>
      <c r="I1371" s="51"/>
      <c r="J1371" s="51"/>
      <c r="K1371" s="51">
        <f t="shared" si="424"/>
        <v>0</v>
      </c>
      <c r="L1371" s="30"/>
      <c r="M1371" s="51">
        <f>H1371/E1371*100</f>
        <v>0</v>
      </c>
    </row>
    <row r="1372" spans="1:13" ht="18" customHeight="1">
      <c r="A1372" s="66"/>
      <c r="B1372" s="48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</row>
    <row r="1373" spans="1:13" s="52" customFormat="1" ht="18" customHeight="1">
      <c r="A1373" s="65" t="s">
        <v>59</v>
      </c>
      <c r="B1373" s="14" t="s">
        <v>200</v>
      </c>
      <c r="C1373" s="42">
        <f aca="true" t="shared" si="426" ref="C1373:D1376">C1374</f>
        <v>2500</v>
      </c>
      <c r="D1373" s="42">
        <f t="shared" si="426"/>
        <v>0</v>
      </c>
      <c r="E1373" s="42">
        <f>C1373+D1373</f>
        <v>2500</v>
      </c>
      <c r="F1373" s="42">
        <f aca="true" t="shared" si="427" ref="F1373:G1376">F1374</f>
        <v>532.23</v>
      </c>
      <c r="G1373" s="42">
        <f t="shared" si="427"/>
        <v>0</v>
      </c>
      <c r="H1373" s="42">
        <f>F1373+G1373</f>
        <v>532.23</v>
      </c>
      <c r="I1373" s="42">
        <f aca="true" t="shared" si="428" ref="I1373:J1376">I1374</f>
        <v>72</v>
      </c>
      <c r="J1373" s="42">
        <f t="shared" si="428"/>
        <v>0</v>
      </c>
      <c r="K1373" s="42">
        <f>F1373/C1373*100</f>
        <v>21.2892</v>
      </c>
      <c r="L1373" s="42">
        <v>0</v>
      </c>
      <c r="M1373" s="42">
        <f>H1373/E1373*100</f>
        <v>21.2892</v>
      </c>
    </row>
    <row r="1374" spans="1:13" s="52" customFormat="1" ht="18" customHeight="1">
      <c r="A1374" s="20" t="s">
        <v>378</v>
      </c>
      <c r="B1374" s="14"/>
      <c r="C1374" s="42">
        <f t="shared" si="426"/>
        <v>2500</v>
      </c>
      <c r="D1374" s="42">
        <f t="shared" si="426"/>
        <v>0</v>
      </c>
      <c r="E1374" s="42">
        <f>C1374+D1374</f>
        <v>2500</v>
      </c>
      <c r="F1374" s="42">
        <f t="shared" si="427"/>
        <v>532.23</v>
      </c>
      <c r="G1374" s="42">
        <f t="shared" si="427"/>
        <v>0</v>
      </c>
      <c r="H1374" s="42">
        <f>F1374+G1374</f>
        <v>532.23</v>
      </c>
      <c r="I1374" s="42">
        <f t="shared" si="428"/>
        <v>72</v>
      </c>
      <c r="J1374" s="42">
        <f t="shared" si="428"/>
        <v>0</v>
      </c>
      <c r="K1374" s="42">
        <f>F1374/C1374*100</f>
        <v>21.2892</v>
      </c>
      <c r="L1374" s="42"/>
      <c r="M1374" s="42">
        <f>H1374/E1374*100</f>
        <v>21.2892</v>
      </c>
    </row>
    <row r="1375" spans="1:13" s="52" customFormat="1" ht="18" customHeight="1">
      <c r="A1375" s="21" t="s">
        <v>379</v>
      </c>
      <c r="B1375" s="60"/>
      <c r="C1375" s="44">
        <f t="shared" si="426"/>
        <v>2500</v>
      </c>
      <c r="D1375" s="44">
        <f t="shared" si="426"/>
        <v>0</v>
      </c>
      <c r="E1375" s="44">
        <f>C1375+D1375</f>
        <v>2500</v>
      </c>
      <c r="F1375" s="44">
        <f t="shared" si="427"/>
        <v>532.23</v>
      </c>
      <c r="G1375" s="44">
        <f t="shared" si="427"/>
        <v>0</v>
      </c>
      <c r="H1375" s="44">
        <f>F1375+G1375</f>
        <v>532.23</v>
      </c>
      <c r="I1375" s="44">
        <f t="shared" si="428"/>
        <v>72</v>
      </c>
      <c r="J1375" s="44">
        <f t="shared" si="428"/>
        <v>0</v>
      </c>
      <c r="K1375" s="44">
        <f>F1375/C1375*100</f>
        <v>21.2892</v>
      </c>
      <c r="L1375" s="44"/>
      <c r="M1375" s="44">
        <f>H1375/E1375*100</f>
        <v>21.2892</v>
      </c>
    </row>
    <row r="1376" spans="1:13" s="52" customFormat="1" ht="18" customHeight="1">
      <c r="A1376" s="25" t="s">
        <v>380</v>
      </c>
      <c r="B1376" s="60"/>
      <c r="C1376" s="44">
        <f t="shared" si="426"/>
        <v>2500</v>
      </c>
      <c r="D1376" s="44">
        <f t="shared" si="426"/>
        <v>0</v>
      </c>
      <c r="E1376" s="44">
        <f>C1376+D1376</f>
        <v>2500</v>
      </c>
      <c r="F1376" s="44">
        <f t="shared" si="427"/>
        <v>532.23</v>
      </c>
      <c r="G1376" s="44">
        <f t="shared" si="427"/>
        <v>0</v>
      </c>
      <c r="H1376" s="44">
        <f>F1376+G1376</f>
        <v>532.23</v>
      </c>
      <c r="I1376" s="44">
        <f t="shared" si="428"/>
        <v>72</v>
      </c>
      <c r="J1376" s="44">
        <f t="shared" si="428"/>
        <v>0</v>
      </c>
      <c r="K1376" s="44">
        <f>F1376/C1376*100</f>
        <v>21.2892</v>
      </c>
      <c r="L1376" s="44"/>
      <c r="M1376" s="44">
        <f>H1376/E1376*100</f>
        <v>21.2892</v>
      </c>
    </row>
    <row r="1377" spans="1:13" ht="18" customHeight="1">
      <c r="A1377" s="53" t="s">
        <v>26</v>
      </c>
      <c r="B1377" s="48" t="s">
        <v>27</v>
      </c>
      <c r="C1377" s="51">
        <v>2500</v>
      </c>
      <c r="D1377" s="51"/>
      <c r="E1377" s="51">
        <f>C1377+D1377</f>
        <v>2500</v>
      </c>
      <c r="F1377" s="51">
        <v>532.23</v>
      </c>
      <c r="G1377" s="51"/>
      <c r="H1377" s="51">
        <f>F1377+G1377</f>
        <v>532.23</v>
      </c>
      <c r="I1377" s="51">
        <v>72</v>
      </c>
      <c r="J1377" s="51"/>
      <c r="K1377" s="51">
        <f>F1377/C1377*100</f>
        <v>21.2892</v>
      </c>
      <c r="L1377" s="51"/>
      <c r="M1377" s="51">
        <f>H1377/E1377*100</f>
        <v>21.2892</v>
      </c>
    </row>
    <row r="1378" spans="1:13" ht="18" customHeight="1">
      <c r="A1378" s="57"/>
      <c r="B1378" s="57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</row>
    <row r="1379" spans="1:13" ht="18" customHeight="1">
      <c r="A1379" s="65" t="s">
        <v>62</v>
      </c>
      <c r="B1379" s="14" t="s">
        <v>63</v>
      </c>
      <c r="C1379" s="42">
        <f aca="true" t="shared" si="429" ref="C1379:D1381">C1380</f>
        <v>36500</v>
      </c>
      <c r="D1379" s="42">
        <f t="shared" si="429"/>
        <v>35802</v>
      </c>
      <c r="E1379" s="42">
        <f>C1379+D1379</f>
        <v>72302</v>
      </c>
      <c r="F1379" s="42">
        <f aca="true" t="shared" si="430" ref="F1379:G1381">F1380</f>
        <v>1528.4</v>
      </c>
      <c r="G1379" s="42">
        <f t="shared" si="430"/>
        <v>3964.14</v>
      </c>
      <c r="H1379" s="42">
        <f>F1379+G1379</f>
        <v>5492.54</v>
      </c>
      <c r="I1379" s="42">
        <f aca="true" t="shared" si="431" ref="I1379:J1381">I1380</f>
        <v>3854.77</v>
      </c>
      <c r="J1379" s="42">
        <f t="shared" si="431"/>
        <v>0</v>
      </c>
      <c r="K1379" s="42">
        <f aca="true" t="shared" si="432" ref="K1379:M1382">F1379/C1379*100</f>
        <v>4.187397260273973</v>
      </c>
      <c r="L1379" s="42">
        <f t="shared" si="432"/>
        <v>11.072398190045249</v>
      </c>
      <c r="M1379" s="42">
        <f t="shared" si="432"/>
        <v>7.596663992697297</v>
      </c>
    </row>
    <row r="1380" spans="1:13" ht="18" customHeight="1">
      <c r="A1380" s="20" t="s">
        <v>378</v>
      </c>
      <c r="B1380" s="14"/>
      <c r="C1380" s="42">
        <f t="shared" si="429"/>
        <v>36500</v>
      </c>
      <c r="D1380" s="42">
        <f t="shared" si="429"/>
        <v>35802</v>
      </c>
      <c r="E1380" s="42">
        <f>C1380+D1380</f>
        <v>72302</v>
      </c>
      <c r="F1380" s="42">
        <f t="shared" si="430"/>
        <v>1528.4</v>
      </c>
      <c r="G1380" s="42">
        <f t="shared" si="430"/>
        <v>3964.14</v>
      </c>
      <c r="H1380" s="42">
        <f>F1380+G1380</f>
        <v>5492.54</v>
      </c>
      <c r="I1380" s="42">
        <f t="shared" si="431"/>
        <v>3854.77</v>
      </c>
      <c r="J1380" s="42">
        <f t="shared" si="431"/>
        <v>0</v>
      </c>
      <c r="K1380" s="42">
        <f t="shared" si="432"/>
        <v>4.187397260273973</v>
      </c>
      <c r="L1380" s="42">
        <f t="shared" si="432"/>
        <v>11.072398190045249</v>
      </c>
      <c r="M1380" s="42">
        <f t="shared" si="432"/>
        <v>7.596663992697297</v>
      </c>
    </row>
    <row r="1381" spans="1:13" ht="18" customHeight="1">
      <c r="A1381" s="21" t="s">
        <v>379</v>
      </c>
      <c r="B1381" s="60"/>
      <c r="C1381" s="44">
        <f t="shared" si="429"/>
        <v>36500</v>
      </c>
      <c r="D1381" s="44">
        <f t="shared" si="429"/>
        <v>35802</v>
      </c>
      <c r="E1381" s="44">
        <f>C1381+D1381</f>
        <v>72302</v>
      </c>
      <c r="F1381" s="44">
        <f t="shared" si="430"/>
        <v>1528.4</v>
      </c>
      <c r="G1381" s="44">
        <f t="shared" si="430"/>
        <v>3964.14</v>
      </c>
      <c r="H1381" s="44">
        <f>F1381+G1381</f>
        <v>5492.54</v>
      </c>
      <c r="I1381" s="44">
        <f t="shared" si="431"/>
        <v>3854.77</v>
      </c>
      <c r="J1381" s="44">
        <f t="shared" si="431"/>
        <v>0</v>
      </c>
      <c r="K1381" s="44">
        <f t="shared" si="432"/>
        <v>4.187397260273973</v>
      </c>
      <c r="L1381" s="44">
        <f t="shared" si="432"/>
        <v>11.072398190045249</v>
      </c>
      <c r="M1381" s="44">
        <f t="shared" si="432"/>
        <v>7.596663992697297</v>
      </c>
    </row>
    <row r="1382" spans="1:13" ht="18" customHeight="1">
      <c r="A1382" s="25" t="s">
        <v>381</v>
      </c>
      <c r="B1382" s="60"/>
      <c r="C1382" s="44">
        <f>C1387</f>
        <v>36500</v>
      </c>
      <c r="D1382" s="44">
        <f>D1387</f>
        <v>35802</v>
      </c>
      <c r="E1382" s="44">
        <f>C1382+D1382</f>
        <v>72302</v>
      </c>
      <c r="F1382" s="44">
        <f>F1387</f>
        <v>1528.4</v>
      </c>
      <c r="G1382" s="44">
        <f>G1387</f>
        <v>3964.14</v>
      </c>
      <c r="H1382" s="44">
        <f>F1382+G1382</f>
        <v>5492.54</v>
      </c>
      <c r="I1382" s="44">
        <f>I1387</f>
        <v>3854.77</v>
      </c>
      <c r="J1382" s="44">
        <f>J1387</f>
        <v>0</v>
      </c>
      <c r="K1382" s="44">
        <f t="shared" si="432"/>
        <v>4.187397260273973</v>
      </c>
      <c r="L1382" s="44">
        <f t="shared" si="432"/>
        <v>11.072398190045249</v>
      </c>
      <c r="M1382" s="44">
        <f t="shared" si="432"/>
        <v>7.596663992697297</v>
      </c>
    </row>
    <row r="1383" spans="1:13" ht="18" customHeight="1">
      <c r="A1383" s="57"/>
      <c r="B1383" s="57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</row>
    <row r="1384" spans="1:13" s="52" customFormat="1" ht="18" customHeight="1">
      <c r="A1384" s="41" t="s">
        <v>64</v>
      </c>
      <c r="B1384" s="62">
        <v>70005</v>
      </c>
      <c r="C1384" s="42">
        <f aca="true" t="shared" si="433" ref="C1384:D1386">C1385</f>
        <v>36500</v>
      </c>
      <c r="D1384" s="42">
        <f t="shared" si="433"/>
        <v>35802</v>
      </c>
      <c r="E1384" s="42">
        <f>C1384+D1384</f>
        <v>72302</v>
      </c>
      <c r="F1384" s="42">
        <f aca="true" t="shared" si="434" ref="F1384:G1386">F1385</f>
        <v>1528.4</v>
      </c>
      <c r="G1384" s="42">
        <f t="shared" si="434"/>
        <v>3964.14</v>
      </c>
      <c r="H1384" s="42">
        <f>F1384+G1384</f>
        <v>5492.54</v>
      </c>
      <c r="I1384" s="42">
        <f aca="true" t="shared" si="435" ref="I1384:J1386">I1385</f>
        <v>3854.77</v>
      </c>
      <c r="J1384" s="42">
        <f t="shared" si="435"/>
        <v>0</v>
      </c>
      <c r="K1384" s="42">
        <f aca="true" t="shared" si="436" ref="K1384:M1388">F1384/C1384*100</f>
        <v>4.187397260273973</v>
      </c>
      <c r="L1384" s="42">
        <f t="shared" si="436"/>
        <v>11.072398190045249</v>
      </c>
      <c r="M1384" s="42">
        <f>H1384/E1384*100</f>
        <v>7.596663992697297</v>
      </c>
    </row>
    <row r="1385" spans="1:13" s="52" customFormat="1" ht="18" customHeight="1">
      <c r="A1385" s="20" t="s">
        <v>378</v>
      </c>
      <c r="B1385" s="62"/>
      <c r="C1385" s="42">
        <f t="shared" si="433"/>
        <v>36500</v>
      </c>
      <c r="D1385" s="42">
        <f t="shared" si="433"/>
        <v>35802</v>
      </c>
      <c r="E1385" s="42">
        <f>C1385+D1385</f>
        <v>72302</v>
      </c>
      <c r="F1385" s="42">
        <f t="shared" si="434"/>
        <v>1528.4</v>
      </c>
      <c r="G1385" s="42">
        <f t="shared" si="434"/>
        <v>3964.14</v>
      </c>
      <c r="H1385" s="42">
        <f>F1385+G1385</f>
        <v>5492.54</v>
      </c>
      <c r="I1385" s="42">
        <f t="shared" si="435"/>
        <v>3854.77</v>
      </c>
      <c r="J1385" s="42">
        <f t="shared" si="435"/>
        <v>0</v>
      </c>
      <c r="K1385" s="42">
        <f t="shared" si="436"/>
        <v>4.187397260273973</v>
      </c>
      <c r="L1385" s="42">
        <f t="shared" si="436"/>
        <v>11.072398190045249</v>
      </c>
      <c r="M1385" s="42">
        <f>H1385/E1385*100</f>
        <v>7.596663992697297</v>
      </c>
    </row>
    <row r="1386" spans="1:13" s="52" customFormat="1" ht="18" customHeight="1">
      <c r="A1386" s="21" t="s">
        <v>379</v>
      </c>
      <c r="B1386" s="69"/>
      <c r="C1386" s="44">
        <f t="shared" si="433"/>
        <v>36500</v>
      </c>
      <c r="D1386" s="44">
        <f t="shared" si="433"/>
        <v>35802</v>
      </c>
      <c r="E1386" s="44">
        <f>C1386+D1386</f>
        <v>72302</v>
      </c>
      <c r="F1386" s="44">
        <f t="shared" si="434"/>
        <v>1528.4</v>
      </c>
      <c r="G1386" s="44">
        <f t="shared" si="434"/>
        <v>3964.14</v>
      </c>
      <c r="H1386" s="44">
        <f>F1386+G1386</f>
        <v>5492.54</v>
      </c>
      <c r="I1386" s="44">
        <f t="shared" si="435"/>
        <v>3854.77</v>
      </c>
      <c r="J1386" s="44">
        <f t="shared" si="435"/>
        <v>0</v>
      </c>
      <c r="K1386" s="44">
        <f t="shared" si="436"/>
        <v>4.187397260273973</v>
      </c>
      <c r="L1386" s="44">
        <f t="shared" si="436"/>
        <v>11.072398190045249</v>
      </c>
      <c r="M1386" s="44">
        <f>H1386/E1386*100</f>
        <v>7.596663992697297</v>
      </c>
    </row>
    <row r="1387" spans="1:13" s="31" customFormat="1" ht="18" customHeight="1">
      <c r="A1387" s="25" t="s">
        <v>381</v>
      </c>
      <c r="B1387" s="29"/>
      <c r="C1387" s="30">
        <f>SUM(C1388:C1392)</f>
        <v>36500</v>
      </c>
      <c r="D1387" s="30">
        <f>SUM(D1388:D1392)</f>
        <v>35802</v>
      </c>
      <c r="E1387" s="30">
        <f>SUM(C1387:D1387)</f>
        <v>72302</v>
      </c>
      <c r="F1387" s="30">
        <f>SUM(F1388:F1392)</f>
        <v>1528.4</v>
      </c>
      <c r="G1387" s="30">
        <f>SUM(G1388:G1392)</f>
        <v>3964.14</v>
      </c>
      <c r="H1387" s="30">
        <f>SUM(F1387:G1387)</f>
        <v>5492.54</v>
      </c>
      <c r="I1387" s="30">
        <f>SUM(I1388:I1392)</f>
        <v>3854.77</v>
      </c>
      <c r="J1387" s="30">
        <f>SUM(J1388:J1392)</f>
        <v>0</v>
      </c>
      <c r="K1387" s="44">
        <f t="shared" si="436"/>
        <v>4.187397260273973</v>
      </c>
      <c r="L1387" s="44">
        <f t="shared" si="436"/>
        <v>11.072398190045249</v>
      </c>
      <c r="M1387" s="44">
        <f>H1387/E1387*100</f>
        <v>7.596663992697297</v>
      </c>
    </row>
    <row r="1388" spans="1:13" ht="18" customHeight="1">
      <c r="A1388" s="63" t="s">
        <v>28</v>
      </c>
      <c r="B1388" s="48" t="s">
        <v>29</v>
      </c>
      <c r="C1388" s="51">
        <v>5000</v>
      </c>
      <c r="D1388" s="51">
        <v>23655</v>
      </c>
      <c r="E1388" s="51">
        <f>C1388+D1388</f>
        <v>28655</v>
      </c>
      <c r="F1388" s="51">
        <v>1328.4</v>
      </c>
      <c r="G1388" s="51">
        <v>78</v>
      </c>
      <c r="H1388" s="51">
        <f>F1388+G1388</f>
        <v>1406.4</v>
      </c>
      <c r="I1388" s="51">
        <v>3854.77</v>
      </c>
      <c r="J1388" s="51"/>
      <c r="K1388" s="44">
        <f t="shared" si="436"/>
        <v>26.568</v>
      </c>
      <c r="L1388" s="44">
        <f t="shared" si="436"/>
        <v>0.3297400126823082</v>
      </c>
      <c r="M1388" s="44">
        <f t="shared" si="436"/>
        <v>4.9080439713837025</v>
      </c>
    </row>
    <row r="1389" spans="1:13" ht="18" customHeight="1">
      <c r="A1389" s="56" t="s">
        <v>284</v>
      </c>
      <c r="B1389" s="48" t="s">
        <v>263</v>
      </c>
      <c r="C1389" s="51"/>
      <c r="D1389" s="51">
        <v>10091</v>
      </c>
      <c r="E1389" s="51">
        <f>C1389+D1389</f>
        <v>10091</v>
      </c>
      <c r="F1389" s="51"/>
      <c r="G1389" s="51">
        <v>3531</v>
      </c>
      <c r="H1389" s="51">
        <f>F1389+G1389</f>
        <v>3531</v>
      </c>
      <c r="I1389" s="51"/>
      <c r="J1389" s="51"/>
      <c r="K1389" s="44"/>
      <c r="L1389" s="44">
        <f>G1389/D1389*100</f>
        <v>34.99157665246259</v>
      </c>
      <c r="M1389" s="44">
        <f>H1389/E1389*100</f>
        <v>34.99157665246259</v>
      </c>
    </row>
    <row r="1390" spans="1:13" ht="18" customHeight="1">
      <c r="A1390" s="53" t="s">
        <v>201</v>
      </c>
      <c r="B1390" s="48" t="s">
        <v>202</v>
      </c>
      <c r="C1390" s="51"/>
      <c r="D1390" s="51">
        <v>56</v>
      </c>
      <c r="E1390" s="51">
        <f>C1390+D1390</f>
        <v>56</v>
      </c>
      <c r="F1390" s="51"/>
      <c r="G1390" s="51">
        <v>55.14</v>
      </c>
      <c r="H1390" s="51">
        <f>F1390+G1390</f>
        <v>55.14</v>
      </c>
      <c r="I1390" s="51"/>
      <c r="J1390" s="51"/>
      <c r="K1390" s="44"/>
      <c r="L1390" s="44">
        <f>G1390/D1390*100</f>
        <v>98.46428571428572</v>
      </c>
      <c r="M1390" s="44">
        <f>H1390/E1390*100</f>
        <v>98.46428571428572</v>
      </c>
    </row>
    <row r="1391" spans="1:13" ht="18" customHeight="1">
      <c r="A1391" s="53" t="s">
        <v>290</v>
      </c>
      <c r="B1391" s="48" t="s">
        <v>53</v>
      </c>
      <c r="C1391" s="51">
        <v>26500</v>
      </c>
      <c r="D1391" s="51"/>
      <c r="E1391" s="51">
        <f>C1391+D1391</f>
        <v>26500</v>
      </c>
      <c r="F1391" s="51"/>
      <c r="G1391" s="51"/>
      <c r="H1391" s="51">
        <f>F1391+G1391</f>
        <v>0</v>
      </c>
      <c r="I1391" s="51"/>
      <c r="J1391" s="51"/>
      <c r="K1391" s="44">
        <f>F1391/C1391*100</f>
        <v>0</v>
      </c>
      <c r="L1391" s="44"/>
      <c r="M1391" s="44">
        <f>H1391/E1391*100</f>
        <v>0</v>
      </c>
    </row>
    <row r="1392" spans="1:13" ht="18" customHeight="1">
      <c r="A1392" s="53" t="s">
        <v>55</v>
      </c>
      <c r="B1392" s="48" t="s">
        <v>56</v>
      </c>
      <c r="C1392" s="51">
        <v>5000</v>
      </c>
      <c r="D1392" s="51">
        <v>2000</v>
      </c>
      <c r="E1392" s="51">
        <f>C1392+D1392</f>
        <v>7000</v>
      </c>
      <c r="F1392" s="51">
        <v>200</v>
      </c>
      <c r="G1392" s="51">
        <v>300</v>
      </c>
      <c r="H1392" s="51">
        <f>F1392+G1392</f>
        <v>500</v>
      </c>
      <c r="I1392" s="51"/>
      <c r="J1392" s="51"/>
      <c r="K1392" s="44">
        <f>F1392/C1392*100</f>
        <v>4</v>
      </c>
      <c r="L1392" s="44">
        <f>G1392/D1392*100</f>
        <v>15</v>
      </c>
      <c r="M1392" s="44">
        <f>H1392/E1392*100</f>
        <v>7.142857142857142</v>
      </c>
    </row>
    <row r="1393" spans="1:13" ht="18" customHeight="1">
      <c r="A1393" s="48"/>
      <c r="B1393" s="48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</row>
    <row r="1394" spans="1:13" ht="18" customHeight="1">
      <c r="A1394" s="65" t="s">
        <v>68</v>
      </c>
      <c r="B1394" s="14" t="s">
        <v>69</v>
      </c>
      <c r="C1394" s="42">
        <f>C1395</f>
        <v>161897.31</v>
      </c>
      <c r="D1394" s="42">
        <f>D1395</f>
        <v>429700</v>
      </c>
      <c r="E1394" s="42">
        <f aca="true" t="shared" si="437" ref="E1394:E1399">SUM(C1394:D1394)</f>
        <v>591597.31</v>
      </c>
      <c r="F1394" s="42">
        <f>F1395</f>
        <v>62596.659999999996</v>
      </c>
      <c r="G1394" s="42">
        <f>G1395</f>
        <v>202788.85</v>
      </c>
      <c r="H1394" s="42">
        <f aca="true" t="shared" si="438" ref="H1394:H1399">SUM(F1394:G1394)</f>
        <v>265385.51</v>
      </c>
      <c r="I1394" s="42">
        <f>I1395</f>
        <v>10671.390000000001</v>
      </c>
      <c r="J1394" s="42">
        <f>J1395</f>
        <v>0</v>
      </c>
      <c r="K1394" s="42">
        <f aca="true" t="shared" si="439" ref="K1394:M1399">F1394/C1394*100</f>
        <v>38.66442252808277</v>
      </c>
      <c r="L1394" s="42">
        <f t="shared" si="439"/>
        <v>47.193123109145915</v>
      </c>
      <c r="M1394" s="42">
        <f t="shared" si="439"/>
        <v>44.859147517083876</v>
      </c>
    </row>
    <row r="1395" spans="1:13" ht="18" customHeight="1">
      <c r="A1395" s="20" t="s">
        <v>378</v>
      </c>
      <c r="B1395" s="14"/>
      <c r="C1395" s="42">
        <f>C1396+C1399</f>
        <v>161897.31</v>
      </c>
      <c r="D1395" s="42">
        <f>D1396+D1399</f>
        <v>429700</v>
      </c>
      <c r="E1395" s="42">
        <f t="shared" si="437"/>
        <v>591597.31</v>
      </c>
      <c r="F1395" s="42">
        <f>F1396+F1399</f>
        <v>62596.659999999996</v>
      </c>
      <c r="G1395" s="42">
        <f>G1396+G1399</f>
        <v>202788.85</v>
      </c>
      <c r="H1395" s="42">
        <f t="shared" si="438"/>
        <v>265385.51</v>
      </c>
      <c r="I1395" s="42">
        <f>I1396+I1399</f>
        <v>10671.390000000001</v>
      </c>
      <c r="J1395" s="42">
        <f>J1396+J1399</f>
        <v>0</v>
      </c>
      <c r="K1395" s="42">
        <f t="shared" si="439"/>
        <v>38.66442252808277</v>
      </c>
      <c r="L1395" s="42">
        <f t="shared" si="439"/>
        <v>47.193123109145915</v>
      </c>
      <c r="M1395" s="42">
        <f t="shared" si="439"/>
        <v>44.859147517083876</v>
      </c>
    </row>
    <row r="1396" spans="1:13" ht="18" customHeight="1">
      <c r="A1396" s="21" t="s">
        <v>379</v>
      </c>
      <c r="B1396" s="60"/>
      <c r="C1396" s="44">
        <f>C1397+C1398</f>
        <v>161897.31</v>
      </c>
      <c r="D1396" s="44">
        <f>D1397+D1398</f>
        <v>429468</v>
      </c>
      <c r="E1396" s="44">
        <f t="shared" si="437"/>
        <v>591365.31</v>
      </c>
      <c r="F1396" s="44">
        <f>F1397+F1398</f>
        <v>62596.659999999996</v>
      </c>
      <c r="G1396" s="44">
        <f>G1397+G1398</f>
        <v>202592.85</v>
      </c>
      <c r="H1396" s="44">
        <f t="shared" si="438"/>
        <v>265189.51</v>
      </c>
      <c r="I1396" s="44">
        <f>I1397+I1398</f>
        <v>10671.390000000001</v>
      </c>
      <c r="J1396" s="44">
        <f>J1397+J1398</f>
        <v>0</v>
      </c>
      <c r="K1396" s="44">
        <f t="shared" si="439"/>
        <v>38.66442252808277</v>
      </c>
      <c r="L1396" s="44">
        <f t="shared" si="439"/>
        <v>47.172979127664924</v>
      </c>
      <c r="M1396" s="44">
        <f t="shared" si="439"/>
        <v>44.843602679365816</v>
      </c>
    </row>
    <row r="1397" spans="1:13" ht="18" customHeight="1">
      <c r="A1397" s="25" t="s">
        <v>380</v>
      </c>
      <c r="B1397" s="60"/>
      <c r="C1397" s="44">
        <f>C1410+C1421</f>
        <v>17155</v>
      </c>
      <c r="D1397" s="44">
        <f>D1410+D1421</f>
        <v>348150</v>
      </c>
      <c r="E1397" s="44">
        <f t="shared" si="437"/>
        <v>365305</v>
      </c>
      <c r="F1397" s="44">
        <f>F1410+F1421</f>
        <v>3404.13</v>
      </c>
      <c r="G1397" s="44">
        <f>G1410+G1421</f>
        <v>175266.79</v>
      </c>
      <c r="H1397" s="44">
        <f t="shared" si="438"/>
        <v>178670.92</v>
      </c>
      <c r="I1397" s="44">
        <f>I1410+I1421</f>
        <v>10671.390000000001</v>
      </c>
      <c r="J1397" s="44">
        <f>J1410+J1421</f>
        <v>0</v>
      </c>
      <c r="K1397" s="44">
        <f t="shared" si="439"/>
        <v>19.843369280093267</v>
      </c>
      <c r="L1397" s="44">
        <f t="shared" si="439"/>
        <v>50.34232083871895</v>
      </c>
      <c r="M1397" s="44">
        <f t="shared" si="439"/>
        <v>48.910066930373254</v>
      </c>
    </row>
    <row r="1398" spans="1:13" s="31" customFormat="1" ht="18" customHeight="1">
      <c r="A1398" s="25" t="s">
        <v>381</v>
      </c>
      <c r="B1398" s="45"/>
      <c r="C1398" s="39">
        <f>C1411+C1404+C1422</f>
        <v>144742.31</v>
      </c>
      <c r="D1398" s="39">
        <f>D1411+D1404+D1422</f>
        <v>81318</v>
      </c>
      <c r="E1398" s="39">
        <f t="shared" si="437"/>
        <v>226060.31</v>
      </c>
      <c r="F1398" s="39">
        <f>F1411+F1404+F1422</f>
        <v>59192.53</v>
      </c>
      <c r="G1398" s="39">
        <f>G1411+G1404+G1422</f>
        <v>27326.06</v>
      </c>
      <c r="H1398" s="39">
        <f t="shared" si="438"/>
        <v>86518.59</v>
      </c>
      <c r="I1398" s="39">
        <f>I1411+I1404+I1422</f>
        <v>0</v>
      </c>
      <c r="J1398" s="39">
        <f>J1411+J1404+J1422</f>
        <v>0</v>
      </c>
      <c r="K1398" s="44">
        <f t="shared" si="439"/>
        <v>40.895112147926895</v>
      </c>
      <c r="L1398" s="44">
        <f t="shared" si="439"/>
        <v>33.60394992498586</v>
      </c>
      <c r="M1398" s="44">
        <f t="shared" si="439"/>
        <v>38.27234864890701</v>
      </c>
    </row>
    <row r="1399" spans="1:13" s="31" customFormat="1" ht="18" customHeight="1">
      <c r="A1399" s="25" t="s">
        <v>383</v>
      </c>
      <c r="B1399" s="29"/>
      <c r="C1399" s="30">
        <f>C1423</f>
        <v>0</v>
      </c>
      <c r="D1399" s="30">
        <f>D1423</f>
        <v>232</v>
      </c>
      <c r="E1399" s="30">
        <f t="shared" si="437"/>
        <v>232</v>
      </c>
      <c r="F1399" s="30">
        <f>F1423</f>
        <v>0</v>
      </c>
      <c r="G1399" s="30">
        <f>G1423</f>
        <v>196</v>
      </c>
      <c r="H1399" s="30">
        <f t="shared" si="438"/>
        <v>196</v>
      </c>
      <c r="I1399" s="39">
        <f>I1423</f>
        <v>0</v>
      </c>
      <c r="J1399" s="39">
        <f>J1423</f>
        <v>0</v>
      </c>
      <c r="K1399" s="44"/>
      <c r="L1399" s="44">
        <f t="shared" si="439"/>
        <v>84.48275862068965</v>
      </c>
      <c r="M1399" s="44">
        <f t="shared" si="439"/>
        <v>84.48275862068965</v>
      </c>
    </row>
    <row r="1400" spans="1:13" ht="15" customHeight="1">
      <c r="A1400" s="48"/>
      <c r="B1400" s="48"/>
      <c r="C1400" s="51"/>
      <c r="D1400" s="51"/>
      <c r="E1400" s="51"/>
      <c r="F1400" s="51"/>
      <c r="G1400" s="51"/>
      <c r="H1400" s="51"/>
      <c r="I1400" s="51"/>
      <c r="J1400" s="51"/>
      <c r="K1400" s="57"/>
      <c r="L1400" s="57"/>
      <c r="M1400" s="51"/>
    </row>
    <row r="1401" spans="1:13" s="52" customFormat="1" ht="18" customHeight="1">
      <c r="A1401" s="65" t="s">
        <v>203</v>
      </c>
      <c r="B1401" s="62">
        <v>71013</v>
      </c>
      <c r="C1401" s="42">
        <f aca="true" t="shared" si="440" ref="C1401:D1404">C1402</f>
        <v>0</v>
      </c>
      <c r="D1401" s="42">
        <f t="shared" si="440"/>
        <v>25000</v>
      </c>
      <c r="E1401" s="42">
        <f>SUM(C1401:D1401)</f>
        <v>25000</v>
      </c>
      <c r="F1401" s="42">
        <f aca="true" t="shared" si="441" ref="F1401:G1404">F1402</f>
        <v>1700</v>
      </c>
      <c r="G1401" s="42">
        <f t="shared" si="441"/>
        <v>1908</v>
      </c>
      <c r="H1401" s="42">
        <f>SUM(F1401:G1401)</f>
        <v>3608</v>
      </c>
      <c r="I1401" s="42">
        <f aca="true" t="shared" si="442" ref="I1401:J1404">I1402</f>
        <v>0</v>
      </c>
      <c r="J1401" s="42">
        <f t="shared" si="442"/>
        <v>0</v>
      </c>
      <c r="K1401" s="42">
        <v>0</v>
      </c>
      <c r="L1401" s="42">
        <f aca="true" t="shared" si="443" ref="L1401:M1405">G1401/D1401*100</f>
        <v>7.632</v>
      </c>
      <c r="M1401" s="42">
        <f t="shared" si="443"/>
        <v>14.432</v>
      </c>
    </row>
    <row r="1402" spans="1:13" s="52" customFormat="1" ht="18" customHeight="1">
      <c r="A1402" s="20" t="s">
        <v>378</v>
      </c>
      <c r="B1402" s="62"/>
      <c r="C1402" s="42">
        <f t="shared" si="440"/>
        <v>0</v>
      </c>
      <c r="D1402" s="42">
        <f t="shared" si="440"/>
        <v>25000</v>
      </c>
      <c r="E1402" s="42">
        <f>SUM(C1402:D1402)</f>
        <v>25000</v>
      </c>
      <c r="F1402" s="42">
        <f t="shared" si="441"/>
        <v>1700</v>
      </c>
      <c r="G1402" s="42">
        <f t="shared" si="441"/>
        <v>1908</v>
      </c>
      <c r="H1402" s="42">
        <f>SUM(F1402:G1402)</f>
        <v>3608</v>
      </c>
      <c r="I1402" s="42">
        <f t="shared" si="442"/>
        <v>0</v>
      </c>
      <c r="J1402" s="42">
        <f t="shared" si="442"/>
        <v>0</v>
      </c>
      <c r="K1402" s="42"/>
      <c r="L1402" s="42">
        <f t="shared" si="443"/>
        <v>7.632</v>
      </c>
      <c r="M1402" s="42">
        <f t="shared" si="443"/>
        <v>14.432</v>
      </c>
    </row>
    <row r="1403" spans="1:13" s="52" customFormat="1" ht="18" customHeight="1">
      <c r="A1403" s="21" t="s">
        <v>379</v>
      </c>
      <c r="B1403" s="69"/>
      <c r="C1403" s="44">
        <f t="shared" si="440"/>
        <v>0</v>
      </c>
      <c r="D1403" s="44">
        <f t="shared" si="440"/>
        <v>25000</v>
      </c>
      <c r="E1403" s="44">
        <f>SUM(C1403:D1403)</f>
        <v>25000</v>
      </c>
      <c r="F1403" s="44">
        <f t="shared" si="441"/>
        <v>1700</v>
      </c>
      <c r="G1403" s="44">
        <f t="shared" si="441"/>
        <v>1908</v>
      </c>
      <c r="H1403" s="44">
        <f>SUM(F1403:G1403)</f>
        <v>3608</v>
      </c>
      <c r="I1403" s="44">
        <f t="shared" si="442"/>
        <v>0</v>
      </c>
      <c r="J1403" s="44">
        <f t="shared" si="442"/>
        <v>0</v>
      </c>
      <c r="K1403" s="44"/>
      <c r="L1403" s="44">
        <f t="shared" si="443"/>
        <v>7.632</v>
      </c>
      <c r="M1403" s="44">
        <f t="shared" si="443"/>
        <v>14.432</v>
      </c>
    </row>
    <row r="1404" spans="1:13" s="52" customFormat="1" ht="18" customHeight="1">
      <c r="A1404" s="25" t="s">
        <v>381</v>
      </c>
      <c r="B1404" s="69"/>
      <c r="C1404" s="44">
        <f t="shared" si="440"/>
        <v>0</v>
      </c>
      <c r="D1404" s="44">
        <f t="shared" si="440"/>
        <v>25000</v>
      </c>
      <c r="E1404" s="44">
        <f>SUM(C1404:D1404)</f>
        <v>25000</v>
      </c>
      <c r="F1404" s="44">
        <f t="shared" si="441"/>
        <v>1700</v>
      </c>
      <c r="G1404" s="44">
        <f t="shared" si="441"/>
        <v>1908</v>
      </c>
      <c r="H1404" s="44">
        <f>SUM(F1404:G1404)</f>
        <v>3608</v>
      </c>
      <c r="I1404" s="44">
        <f t="shared" si="442"/>
        <v>0</v>
      </c>
      <c r="J1404" s="44">
        <f t="shared" si="442"/>
        <v>0</v>
      </c>
      <c r="K1404" s="44"/>
      <c r="L1404" s="44">
        <f t="shared" si="443"/>
        <v>7.632</v>
      </c>
      <c r="M1404" s="44">
        <f t="shared" si="443"/>
        <v>14.432</v>
      </c>
    </row>
    <row r="1405" spans="1:13" ht="18" customHeight="1">
      <c r="A1405" s="63" t="s">
        <v>28</v>
      </c>
      <c r="B1405" s="48" t="s">
        <v>29</v>
      </c>
      <c r="C1405" s="51"/>
      <c r="D1405" s="51">
        <v>25000</v>
      </c>
      <c r="E1405" s="51">
        <f>C1405+D1405</f>
        <v>25000</v>
      </c>
      <c r="F1405" s="51">
        <v>1700</v>
      </c>
      <c r="G1405" s="51">
        <v>1908</v>
      </c>
      <c r="H1405" s="51">
        <f>F1405+G1405</f>
        <v>3608</v>
      </c>
      <c r="I1405" s="51"/>
      <c r="J1405" s="51"/>
      <c r="K1405" s="51"/>
      <c r="L1405" s="51">
        <f t="shared" si="443"/>
        <v>7.632</v>
      </c>
      <c r="M1405" s="51">
        <f t="shared" si="443"/>
        <v>14.432</v>
      </c>
    </row>
    <row r="1406" spans="1:13" ht="15" customHeight="1">
      <c r="A1406" s="66"/>
      <c r="B1406" s="48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</row>
    <row r="1407" spans="1:13" s="52" customFormat="1" ht="18" customHeight="1">
      <c r="A1407" s="65" t="s">
        <v>70</v>
      </c>
      <c r="B1407" s="62">
        <v>71014</v>
      </c>
      <c r="C1407" s="42">
        <f>C1408</f>
        <v>154663.31</v>
      </c>
      <c r="D1407" s="42">
        <f>D1408</f>
        <v>0</v>
      </c>
      <c r="E1407" s="42">
        <f aca="true" t="shared" si="444" ref="E1407:E1416">C1407+D1407</f>
        <v>154663.31</v>
      </c>
      <c r="F1407" s="42">
        <f>F1408</f>
        <v>57492.53</v>
      </c>
      <c r="G1407" s="42">
        <f>G1408</f>
        <v>0</v>
      </c>
      <c r="H1407" s="42">
        <f aca="true" t="shared" si="445" ref="H1407:H1416">F1407+G1407</f>
        <v>57492.53</v>
      </c>
      <c r="I1407" s="42">
        <f>I1408</f>
        <v>0</v>
      </c>
      <c r="J1407" s="42">
        <f>J1408</f>
        <v>0</v>
      </c>
      <c r="K1407" s="42">
        <f aca="true" t="shared" si="446" ref="K1407:K1416">F1407/C1407*100</f>
        <v>37.17270114030276</v>
      </c>
      <c r="L1407" s="42">
        <v>0</v>
      </c>
      <c r="M1407" s="42">
        <f aca="true" t="shared" si="447" ref="M1407:M1416">H1407/E1407*100</f>
        <v>37.17270114030276</v>
      </c>
    </row>
    <row r="1408" spans="1:13" s="52" customFormat="1" ht="18" customHeight="1">
      <c r="A1408" s="20" t="s">
        <v>378</v>
      </c>
      <c r="B1408" s="62"/>
      <c r="C1408" s="42">
        <f>C1409</f>
        <v>154663.31</v>
      </c>
      <c r="D1408" s="42">
        <f>D1409</f>
        <v>0</v>
      </c>
      <c r="E1408" s="42">
        <f t="shared" si="444"/>
        <v>154663.31</v>
      </c>
      <c r="F1408" s="42">
        <f>F1409</f>
        <v>57492.53</v>
      </c>
      <c r="G1408" s="42">
        <f>G1409</f>
        <v>0</v>
      </c>
      <c r="H1408" s="42">
        <f t="shared" si="445"/>
        <v>57492.53</v>
      </c>
      <c r="I1408" s="42">
        <f>I1409</f>
        <v>0</v>
      </c>
      <c r="J1408" s="42">
        <f>J1409</f>
        <v>0</v>
      </c>
      <c r="K1408" s="42">
        <f t="shared" si="446"/>
        <v>37.17270114030276</v>
      </c>
      <c r="L1408" s="42"/>
      <c r="M1408" s="42">
        <f t="shared" si="447"/>
        <v>37.17270114030276</v>
      </c>
    </row>
    <row r="1409" spans="1:13" s="52" customFormat="1" ht="18" customHeight="1">
      <c r="A1409" s="21" t="s">
        <v>379</v>
      </c>
      <c r="B1409" s="69"/>
      <c r="C1409" s="44">
        <f>C1410+C1411</f>
        <v>154663.31</v>
      </c>
      <c r="D1409" s="44">
        <f>D1410+D1411</f>
        <v>0</v>
      </c>
      <c r="E1409" s="44">
        <f t="shared" si="444"/>
        <v>154663.31</v>
      </c>
      <c r="F1409" s="44">
        <f>F1410+F1411</f>
        <v>57492.53</v>
      </c>
      <c r="G1409" s="44">
        <f>G1410+G1411</f>
        <v>0</v>
      </c>
      <c r="H1409" s="44">
        <f t="shared" si="445"/>
        <v>57492.53</v>
      </c>
      <c r="I1409" s="44">
        <f>I1410+I1411</f>
        <v>0</v>
      </c>
      <c r="J1409" s="44">
        <f>J1410+J1411</f>
        <v>0</v>
      </c>
      <c r="K1409" s="44">
        <f t="shared" si="446"/>
        <v>37.17270114030276</v>
      </c>
      <c r="L1409" s="44"/>
      <c r="M1409" s="44">
        <f t="shared" si="447"/>
        <v>37.17270114030276</v>
      </c>
    </row>
    <row r="1410" spans="1:13" s="52" customFormat="1" ht="18" customHeight="1">
      <c r="A1410" s="25" t="s">
        <v>380</v>
      </c>
      <c r="B1410" s="69"/>
      <c r="C1410" s="44">
        <f>C1413</f>
        <v>10000</v>
      </c>
      <c r="D1410" s="44">
        <f>D1413</f>
        <v>0</v>
      </c>
      <c r="E1410" s="44">
        <f t="shared" si="444"/>
        <v>10000</v>
      </c>
      <c r="F1410" s="44">
        <f>F1413</f>
        <v>0</v>
      </c>
      <c r="G1410" s="44">
        <f>G1413</f>
        <v>0</v>
      </c>
      <c r="H1410" s="44">
        <f t="shared" si="445"/>
        <v>0</v>
      </c>
      <c r="I1410" s="44">
        <f>I1413</f>
        <v>0</v>
      </c>
      <c r="J1410" s="44">
        <f>J1413</f>
        <v>0</v>
      </c>
      <c r="K1410" s="44">
        <f t="shared" si="446"/>
        <v>0</v>
      </c>
      <c r="L1410" s="44"/>
      <c r="M1410" s="44">
        <f t="shared" si="447"/>
        <v>0</v>
      </c>
    </row>
    <row r="1411" spans="1:13" s="52" customFormat="1" ht="18" customHeight="1">
      <c r="A1411" s="25" t="s">
        <v>381</v>
      </c>
      <c r="B1411" s="69"/>
      <c r="C1411" s="44">
        <f>SUM(C1414:C1416)+C1412</f>
        <v>144663.31</v>
      </c>
      <c r="D1411" s="44">
        <f>SUM(D1414:D1416)+D1412</f>
        <v>0</v>
      </c>
      <c r="E1411" s="44">
        <f t="shared" si="444"/>
        <v>144663.31</v>
      </c>
      <c r="F1411" s="44">
        <f>SUM(F1414:F1416)+F1412</f>
        <v>57492.53</v>
      </c>
      <c r="G1411" s="44">
        <f>SUM(G1414:G1416)+G1412</f>
        <v>0</v>
      </c>
      <c r="H1411" s="44">
        <f t="shared" si="445"/>
        <v>57492.53</v>
      </c>
      <c r="I1411" s="44">
        <f>I1416</f>
        <v>0</v>
      </c>
      <c r="J1411" s="44">
        <f>J1416</f>
        <v>0</v>
      </c>
      <c r="K1411" s="44">
        <f t="shared" si="446"/>
        <v>39.742302315632074</v>
      </c>
      <c r="L1411" s="44"/>
      <c r="M1411" s="44">
        <f t="shared" si="447"/>
        <v>39.742302315632074</v>
      </c>
    </row>
    <row r="1412" spans="1:13" s="52" customFormat="1" ht="18" customHeight="1">
      <c r="A1412" s="123" t="s">
        <v>463</v>
      </c>
      <c r="B1412" s="69" t="s">
        <v>464</v>
      </c>
      <c r="C1412" s="44">
        <v>20194</v>
      </c>
      <c r="D1412" s="44"/>
      <c r="E1412" s="44">
        <f t="shared" si="444"/>
        <v>20194</v>
      </c>
      <c r="F1412" s="44">
        <v>20193.7</v>
      </c>
      <c r="G1412" s="44"/>
      <c r="H1412" s="44">
        <f t="shared" si="445"/>
        <v>20193.7</v>
      </c>
      <c r="I1412" s="44"/>
      <c r="J1412" s="44"/>
      <c r="K1412" s="44">
        <f>F1412/C1412*100</f>
        <v>99.99851441022086</v>
      </c>
      <c r="L1412" s="44"/>
      <c r="M1412" s="44">
        <f>H1412/E1412*100</f>
        <v>99.99851441022086</v>
      </c>
    </row>
    <row r="1413" spans="1:13" ht="18" customHeight="1">
      <c r="A1413" s="53" t="s">
        <v>26</v>
      </c>
      <c r="B1413" s="48" t="s">
        <v>27</v>
      </c>
      <c r="C1413" s="51">
        <v>10000</v>
      </c>
      <c r="D1413" s="51"/>
      <c r="E1413" s="44">
        <f t="shared" si="444"/>
        <v>10000</v>
      </c>
      <c r="F1413" s="44">
        <v>0</v>
      </c>
      <c r="G1413" s="44"/>
      <c r="H1413" s="44">
        <f t="shared" si="445"/>
        <v>0</v>
      </c>
      <c r="I1413" s="44">
        <f>I1417</f>
        <v>0</v>
      </c>
      <c r="J1413" s="44"/>
      <c r="K1413" s="44">
        <f>F1413/C1413*100</f>
        <v>0</v>
      </c>
      <c r="L1413" s="44"/>
      <c r="M1413" s="44">
        <f>H1413/E1413*100</f>
        <v>0</v>
      </c>
    </row>
    <row r="1414" spans="1:13" ht="18" customHeight="1">
      <c r="A1414" s="53" t="s">
        <v>37</v>
      </c>
      <c r="B1414" s="48" t="s">
        <v>38</v>
      </c>
      <c r="C1414" s="51">
        <v>22000</v>
      </c>
      <c r="D1414" s="51"/>
      <c r="E1414" s="44">
        <f t="shared" si="444"/>
        <v>22000</v>
      </c>
      <c r="F1414" s="44">
        <v>2620.97</v>
      </c>
      <c r="G1414" s="44"/>
      <c r="H1414" s="44">
        <f t="shared" si="445"/>
        <v>2620.97</v>
      </c>
      <c r="I1414" s="44"/>
      <c r="J1414" s="44"/>
      <c r="K1414" s="44">
        <f>F1414/C1414*100</f>
        <v>11.913499999999999</v>
      </c>
      <c r="L1414" s="44"/>
      <c r="M1414" s="44">
        <f>H1414/E1414*100</f>
        <v>11.913499999999999</v>
      </c>
    </row>
    <row r="1415" spans="1:13" ht="18" customHeight="1">
      <c r="A1415" s="53" t="s">
        <v>39</v>
      </c>
      <c r="B1415" s="48" t="s">
        <v>40</v>
      </c>
      <c r="C1415" s="51">
        <v>4000</v>
      </c>
      <c r="D1415" s="51"/>
      <c r="E1415" s="44">
        <f t="shared" si="444"/>
        <v>4000</v>
      </c>
      <c r="F1415" s="44">
        <v>1999.01</v>
      </c>
      <c r="G1415" s="44"/>
      <c r="H1415" s="44">
        <f t="shared" si="445"/>
        <v>1999.01</v>
      </c>
      <c r="I1415" s="44"/>
      <c r="J1415" s="44"/>
      <c r="K1415" s="44">
        <f>F1415/C1415*100</f>
        <v>49.975249999999996</v>
      </c>
      <c r="L1415" s="44"/>
      <c r="M1415" s="44">
        <f>H1415/E1415*100</f>
        <v>49.975249999999996</v>
      </c>
    </row>
    <row r="1416" spans="1:13" ht="18" customHeight="1">
      <c r="A1416" s="63" t="s">
        <v>28</v>
      </c>
      <c r="B1416" s="48" t="s">
        <v>29</v>
      </c>
      <c r="C1416" s="51">
        <v>98469.31</v>
      </c>
      <c r="D1416" s="51"/>
      <c r="E1416" s="51">
        <f t="shared" si="444"/>
        <v>98469.31</v>
      </c>
      <c r="F1416" s="44">
        <v>32678.85</v>
      </c>
      <c r="G1416" s="44"/>
      <c r="H1416" s="51">
        <f t="shared" si="445"/>
        <v>32678.85</v>
      </c>
      <c r="I1416" s="44"/>
      <c r="J1416" s="44"/>
      <c r="K1416" s="44">
        <f t="shared" si="446"/>
        <v>33.18683760452876</v>
      </c>
      <c r="L1416" s="44"/>
      <c r="M1416" s="44">
        <f t="shared" si="447"/>
        <v>33.18683760452876</v>
      </c>
    </row>
    <row r="1417" spans="1:13" ht="14.25" customHeight="1">
      <c r="A1417" s="48"/>
      <c r="B1417" s="48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</row>
    <row r="1418" spans="1:13" s="52" customFormat="1" ht="22.5" customHeight="1">
      <c r="A1418" s="65" t="s">
        <v>204</v>
      </c>
      <c r="B1418" s="62">
        <v>71015</v>
      </c>
      <c r="C1418" s="42">
        <f>C1419</f>
        <v>7234</v>
      </c>
      <c r="D1418" s="42">
        <f>D1419</f>
        <v>404700</v>
      </c>
      <c r="E1418" s="42">
        <f aca="true" t="shared" si="448" ref="E1418:E1423">SUM(C1418:D1418)</f>
        <v>411934</v>
      </c>
      <c r="F1418" s="42">
        <f>F1419</f>
        <v>3404.13</v>
      </c>
      <c r="G1418" s="42">
        <f>G1419</f>
        <v>200880.85</v>
      </c>
      <c r="H1418" s="42">
        <f aca="true" t="shared" si="449" ref="H1418:H1425">SUM(F1418:G1418)</f>
        <v>204284.98</v>
      </c>
      <c r="I1418" s="42">
        <f>I1419</f>
        <v>10671.390000000001</v>
      </c>
      <c r="J1418" s="42">
        <f>J1419</f>
        <v>0</v>
      </c>
      <c r="K1418" s="55">
        <f aca="true" t="shared" si="450" ref="K1418:M1443">F1418/C1418*100</f>
        <v>47.057367984517555</v>
      </c>
      <c r="L1418" s="42">
        <f t="shared" si="450"/>
        <v>49.636978008401286</v>
      </c>
      <c r="M1418" s="42">
        <f t="shared" si="450"/>
        <v>49.59167730752985</v>
      </c>
    </row>
    <row r="1419" spans="1:13" s="52" customFormat="1" ht="18" customHeight="1">
      <c r="A1419" s="20" t="s">
        <v>378</v>
      </c>
      <c r="B1419" s="62"/>
      <c r="C1419" s="42">
        <f>C1420+C1423</f>
        <v>7234</v>
      </c>
      <c r="D1419" s="42">
        <f>D1420+D1423</f>
        <v>404700</v>
      </c>
      <c r="E1419" s="42">
        <f t="shared" si="448"/>
        <v>411934</v>
      </c>
      <c r="F1419" s="42">
        <f>F1420+F1423</f>
        <v>3404.13</v>
      </c>
      <c r="G1419" s="42">
        <f>G1420+G1423</f>
        <v>200880.85</v>
      </c>
      <c r="H1419" s="42">
        <f t="shared" si="449"/>
        <v>204284.98</v>
      </c>
      <c r="I1419" s="42">
        <f>I1420+I1423</f>
        <v>10671.390000000001</v>
      </c>
      <c r="J1419" s="42">
        <f>J1420+J1423</f>
        <v>0</v>
      </c>
      <c r="K1419" s="55">
        <f t="shared" si="450"/>
        <v>47.057367984517555</v>
      </c>
      <c r="L1419" s="42">
        <f t="shared" si="450"/>
        <v>49.636978008401286</v>
      </c>
      <c r="M1419" s="42">
        <f t="shared" si="450"/>
        <v>49.59167730752985</v>
      </c>
    </row>
    <row r="1420" spans="1:13" s="52" customFormat="1" ht="18" customHeight="1">
      <c r="A1420" s="21" t="s">
        <v>379</v>
      </c>
      <c r="B1420" s="69"/>
      <c r="C1420" s="44">
        <f>C1421+C1422</f>
        <v>7234</v>
      </c>
      <c r="D1420" s="44">
        <f>D1421+D1422</f>
        <v>404468</v>
      </c>
      <c r="E1420" s="44">
        <f t="shared" si="448"/>
        <v>411702</v>
      </c>
      <c r="F1420" s="44">
        <f>F1421+F1422</f>
        <v>3404.13</v>
      </c>
      <c r="G1420" s="44">
        <f>G1421+G1422</f>
        <v>200684.85</v>
      </c>
      <c r="H1420" s="44">
        <f t="shared" si="449"/>
        <v>204088.98</v>
      </c>
      <c r="I1420" s="44">
        <f>I1421+I1422</f>
        <v>10671.390000000001</v>
      </c>
      <c r="J1420" s="44">
        <f>J1421+J1422</f>
        <v>0</v>
      </c>
      <c r="K1420" s="44">
        <f t="shared" si="450"/>
        <v>47.057367984517555</v>
      </c>
      <c r="L1420" s="44">
        <f t="shared" si="450"/>
        <v>49.61699071372767</v>
      </c>
      <c r="M1420" s="44">
        <f t="shared" si="450"/>
        <v>49.572015681245176</v>
      </c>
    </row>
    <row r="1421" spans="1:13" s="52" customFormat="1" ht="18" customHeight="1">
      <c r="A1421" s="25" t="s">
        <v>380</v>
      </c>
      <c r="B1421" s="69"/>
      <c r="C1421" s="44">
        <f>SUM(C1425:C1430)</f>
        <v>7155</v>
      </c>
      <c r="D1421" s="44">
        <f>SUM(D1425:D1430)</f>
        <v>348150</v>
      </c>
      <c r="E1421" s="44">
        <f>SUM(C1421:D1421)</f>
        <v>355305</v>
      </c>
      <c r="F1421" s="44">
        <f>SUM(F1425:F1430)</f>
        <v>3404.13</v>
      </c>
      <c r="G1421" s="44">
        <f>SUM(G1425:G1430)</f>
        <v>175266.79</v>
      </c>
      <c r="H1421" s="44">
        <f t="shared" si="449"/>
        <v>178670.92</v>
      </c>
      <c r="I1421" s="44">
        <f>SUM(I1425:I1430)</f>
        <v>10671.390000000001</v>
      </c>
      <c r="J1421" s="44">
        <f>SUM(J1425:J1430)</f>
        <v>0</v>
      </c>
      <c r="K1421" s="44">
        <f t="shared" si="450"/>
        <v>47.5769392033543</v>
      </c>
      <c r="L1421" s="44">
        <f t="shared" si="450"/>
        <v>50.34232083871895</v>
      </c>
      <c r="M1421" s="44">
        <f t="shared" si="450"/>
        <v>50.286632611418355</v>
      </c>
    </row>
    <row r="1422" spans="1:13" s="52" customFormat="1" ht="18" customHeight="1">
      <c r="A1422" s="25" t="s">
        <v>381</v>
      </c>
      <c r="B1422" s="69"/>
      <c r="C1422" s="44">
        <f>SUM(C1431:C1443)</f>
        <v>79</v>
      </c>
      <c r="D1422" s="44">
        <f>SUM(D1431:D1443)</f>
        <v>56318</v>
      </c>
      <c r="E1422" s="44">
        <f t="shared" si="448"/>
        <v>56397</v>
      </c>
      <c r="F1422" s="44">
        <f>SUM(F1431:F1443)</f>
        <v>0</v>
      </c>
      <c r="G1422" s="44">
        <f>SUM(G1431:G1443)</f>
        <v>25418.06</v>
      </c>
      <c r="H1422" s="44">
        <f t="shared" si="449"/>
        <v>25418.06</v>
      </c>
      <c r="I1422" s="44">
        <f>SUM(I1431:I1443)</f>
        <v>0</v>
      </c>
      <c r="J1422" s="44">
        <f>SUM(J1431:J1443)</f>
        <v>0</v>
      </c>
      <c r="K1422" s="44">
        <f t="shared" si="450"/>
        <v>0</v>
      </c>
      <c r="L1422" s="44">
        <f t="shared" si="450"/>
        <v>45.13310131751838</v>
      </c>
      <c r="M1422" s="44">
        <f t="shared" si="450"/>
        <v>45.06987960352502</v>
      </c>
    </row>
    <row r="1423" spans="1:13" s="52" customFormat="1" ht="18" customHeight="1">
      <c r="A1423" s="25" t="s">
        <v>383</v>
      </c>
      <c r="B1423" s="69"/>
      <c r="C1423" s="44">
        <f>C1424</f>
        <v>0</v>
      </c>
      <c r="D1423" s="44">
        <f>D1424</f>
        <v>232</v>
      </c>
      <c r="E1423" s="44">
        <f t="shared" si="448"/>
        <v>232</v>
      </c>
      <c r="F1423" s="44">
        <f>F1424</f>
        <v>0</v>
      </c>
      <c r="G1423" s="44">
        <f>G1424</f>
        <v>196</v>
      </c>
      <c r="H1423" s="44">
        <f t="shared" si="449"/>
        <v>196</v>
      </c>
      <c r="I1423" s="44">
        <f>I1424</f>
        <v>0</v>
      </c>
      <c r="J1423" s="44">
        <f>J1424</f>
        <v>0</v>
      </c>
      <c r="K1423" s="44"/>
      <c r="L1423" s="44">
        <f t="shared" si="450"/>
        <v>84.48275862068965</v>
      </c>
      <c r="M1423" s="44">
        <f t="shared" si="450"/>
        <v>84.48275862068965</v>
      </c>
    </row>
    <row r="1424" spans="1:13" s="52" customFormat="1" ht="18" customHeight="1">
      <c r="A1424" s="67" t="s">
        <v>297</v>
      </c>
      <c r="B1424" s="60" t="s">
        <v>46</v>
      </c>
      <c r="C1424" s="44"/>
      <c r="D1424" s="44">
        <v>232</v>
      </c>
      <c r="E1424" s="51">
        <f aca="true" t="shared" si="451" ref="E1424:E1443">C1424+D1424</f>
        <v>232</v>
      </c>
      <c r="F1424" s="44"/>
      <c r="G1424" s="44">
        <v>196</v>
      </c>
      <c r="H1424" s="44">
        <f t="shared" si="449"/>
        <v>196</v>
      </c>
      <c r="I1424" s="44"/>
      <c r="J1424" s="44"/>
      <c r="K1424" s="44"/>
      <c r="L1424" s="44">
        <f t="shared" si="450"/>
        <v>84.48275862068965</v>
      </c>
      <c r="M1424" s="44">
        <f t="shared" si="450"/>
        <v>84.48275862068965</v>
      </c>
    </row>
    <row r="1425" spans="1:13" ht="18" customHeight="1">
      <c r="A1425" s="63" t="s">
        <v>33</v>
      </c>
      <c r="B1425" s="48" t="s">
        <v>34</v>
      </c>
      <c r="C1425" s="51"/>
      <c r="D1425" s="51">
        <v>73073</v>
      </c>
      <c r="E1425" s="51">
        <f t="shared" si="451"/>
        <v>73073</v>
      </c>
      <c r="F1425" s="51"/>
      <c r="G1425" s="51">
        <v>36735.43</v>
      </c>
      <c r="H1425" s="44">
        <f t="shared" si="449"/>
        <v>36735.43</v>
      </c>
      <c r="I1425" s="51">
        <v>1885.37</v>
      </c>
      <c r="J1425" s="44"/>
      <c r="K1425" s="44"/>
      <c r="L1425" s="44">
        <f t="shared" si="450"/>
        <v>50.27223461470037</v>
      </c>
      <c r="M1425" s="44">
        <f t="shared" si="450"/>
        <v>50.27223461470037</v>
      </c>
    </row>
    <row r="1426" spans="1:13" ht="18" customHeight="1">
      <c r="A1426" s="63" t="s">
        <v>205</v>
      </c>
      <c r="B1426" s="48" t="s">
        <v>206</v>
      </c>
      <c r="C1426" s="51">
        <v>6000</v>
      </c>
      <c r="D1426" s="51">
        <v>196097</v>
      </c>
      <c r="E1426" s="51">
        <f t="shared" si="451"/>
        <v>202097</v>
      </c>
      <c r="F1426" s="51">
        <v>2900.32</v>
      </c>
      <c r="G1426" s="51">
        <v>92698.56</v>
      </c>
      <c r="H1426" s="51">
        <f aca="true" t="shared" si="452" ref="H1426:H1443">F1426+G1426</f>
        <v>95598.88</v>
      </c>
      <c r="I1426" s="51">
        <v>4673.84</v>
      </c>
      <c r="J1426" s="44"/>
      <c r="K1426" s="44">
        <f t="shared" si="450"/>
        <v>48.33866666666667</v>
      </c>
      <c r="L1426" s="44">
        <f t="shared" si="450"/>
        <v>47.27178896158534</v>
      </c>
      <c r="M1426" s="44">
        <f t="shared" si="450"/>
        <v>47.30346318846891</v>
      </c>
    </row>
    <row r="1427" spans="1:13" ht="18" customHeight="1">
      <c r="A1427" s="63" t="s">
        <v>35</v>
      </c>
      <c r="B1427" s="48" t="s">
        <v>36</v>
      </c>
      <c r="C1427" s="51">
        <v>43</v>
      </c>
      <c r="D1427" s="51">
        <v>21862</v>
      </c>
      <c r="E1427" s="51">
        <f t="shared" si="451"/>
        <v>21905</v>
      </c>
      <c r="F1427" s="51">
        <v>42.59</v>
      </c>
      <c r="G1427" s="51">
        <v>21836.89</v>
      </c>
      <c r="H1427" s="51">
        <f t="shared" si="452"/>
        <v>21879.48</v>
      </c>
      <c r="I1427" s="51"/>
      <c r="J1427" s="44"/>
      <c r="K1427" s="44">
        <f t="shared" si="450"/>
        <v>99.04651162790698</v>
      </c>
      <c r="L1427" s="44">
        <f t="shared" si="450"/>
        <v>99.88514317079864</v>
      </c>
      <c r="M1427" s="44">
        <f t="shared" si="450"/>
        <v>99.88349691851175</v>
      </c>
    </row>
    <row r="1428" spans="1:13" ht="18" customHeight="1">
      <c r="A1428" s="53" t="s">
        <v>22</v>
      </c>
      <c r="B1428" s="48" t="s">
        <v>23</v>
      </c>
      <c r="C1428" s="51">
        <v>963</v>
      </c>
      <c r="D1428" s="51">
        <v>47911</v>
      </c>
      <c r="E1428" s="51">
        <f t="shared" si="451"/>
        <v>48874</v>
      </c>
      <c r="F1428" s="51">
        <v>399.75</v>
      </c>
      <c r="G1428" s="51">
        <v>21523.95</v>
      </c>
      <c r="H1428" s="51">
        <f t="shared" si="452"/>
        <v>21923.7</v>
      </c>
      <c r="I1428" s="51">
        <v>3687.67</v>
      </c>
      <c r="J1428" s="44"/>
      <c r="K1428" s="44">
        <f t="shared" si="450"/>
        <v>41.51090342679128</v>
      </c>
      <c r="L1428" s="44">
        <f t="shared" si="450"/>
        <v>44.92486067917598</v>
      </c>
      <c r="M1428" s="44">
        <f t="shared" si="450"/>
        <v>44.85759299423006</v>
      </c>
    </row>
    <row r="1429" spans="1:13" ht="18" customHeight="1">
      <c r="A1429" s="63" t="s">
        <v>24</v>
      </c>
      <c r="B1429" s="48" t="s">
        <v>25</v>
      </c>
      <c r="C1429" s="51">
        <v>149</v>
      </c>
      <c r="D1429" s="51">
        <v>4107</v>
      </c>
      <c r="E1429" s="51">
        <f t="shared" si="451"/>
        <v>4256</v>
      </c>
      <c r="F1429" s="51">
        <v>61.47</v>
      </c>
      <c r="G1429" s="51">
        <v>1872.96</v>
      </c>
      <c r="H1429" s="51">
        <f t="shared" si="452"/>
        <v>1934.43</v>
      </c>
      <c r="I1429" s="51">
        <v>323.51</v>
      </c>
      <c r="J1429" s="44"/>
      <c r="K1429" s="44">
        <f t="shared" si="450"/>
        <v>41.25503355704698</v>
      </c>
      <c r="L1429" s="44">
        <f t="shared" si="450"/>
        <v>45.60409057706355</v>
      </c>
      <c r="M1429" s="44">
        <f t="shared" si="450"/>
        <v>45.45183270676692</v>
      </c>
    </row>
    <row r="1430" spans="1:13" ht="18" customHeight="1">
      <c r="A1430" s="63" t="s">
        <v>26</v>
      </c>
      <c r="B1430" s="48" t="s">
        <v>27</v>
      </c>
      <c r="C1430" s="51"/>
      <c r="D1430" s="51">
        <v>5100</v>
      </c>
      <c r="E1430" s="51">
        <f t="shared" si="451"/>
        <v>5100</v>
      </c>
      <c r="F1430" s="51"/>
      <c r="G1430" s="51">
        <v>599</v>
      </c>
      <c r="H1430" s="51">
        <f t="shared" si="452"/>
        <v>599</v>
      </c>
      <c r="I1430" s="51">
        <v>101</v>
      </c>
      <c r="J1430" s="44"/>
      <c r="K1430" s="44"/>
      <c r="L1430" s="44">
        <f t="shared" si="450"/>
        <v>11.745098039215685</v>
      </c>
      <c r="M1430" s="44">
        <f t="shared" si="450"/>
        <v>11.745098039215685</v>
      </c>
    </row>
    <row r="1431" spans="1:13" ht="18" customHeight="1">
      <c r="A1431" s="53" t="s">
        <v>37</v>
      </c>
      <c r="B1431" s="48" t="s">
        <v>38</v>
      </c>
      <c r="C1431" s="51"/>
      <c r="D1431" s="51">
        <v>9868</v>
      </c>
      <c r="E1431" s="51">
        <f t="shared" si="451"/>
        <v>9868</v>
      </c>
      <c r="F1431" s="51"/>
      <c r="G1431" s="51">
        <v>1553.51</v>
      </c>
      <c r="H1431" s="51">
        <f t="shared" si="452"/>
        <v>1553.51</v>
      </c>
      <c r="I1431" s="51"/>
      <c r="J1431" s="44"/>
      <c r="K1431" s="44"/>
      <c r="L1431" s="44">
        <f t="shared" si="450"/>
        <v>15.742906364004863</v>
      </c>
      <c r="M1431" s="44">
        <f t="shared" si="450"/>
        <v>15.742906364004863</v>
      </c>
    </row>
    <row r="1432" spans="1:13" ht="18" customHeight="1">
      <c r="A1432" s="63" t="s">
        <v>47</v>
      </c>
      <c r="B1432" s="48" t="s">
        <v>48</v>
      </c>
      <c r="C1432" s="51"/>
      <c r="D1432" s="51">
        <v>1590</v>
      </c>
      <c r="E1432" s="51">
        <f t="shared" si="451"/>
        <v>1590</v>
      </c>
      <c r="F1432" s="51"/>
      <c r="G1432" s="51">
        <v>0</v>
      </c>
      <c r="H1432" s="51">
        <f t="shared" si="452"/>
        <v>0</v>
      </c>
      <c r="I1432" s="51"/>
      <c r="J1432" s="44"/>
      <c r="K1432" s="44"/>
      <c r="L1432" s="44">
        <f t="shared" si="450"/>
        <v>0</v>
      </c>
      <c r="M1432" s="44">
        <f t="shared" si="450"/>
        <v>0</v>
      </c>
    </row>
    <row r="1433" spans="1:13" ht="18" customHeight="1">
      <c r="A1433" s="53" t="s">
        <v>39</v>
      </c>
      <c r="B1433" s="48" t="s">
        <v>40</v>
      </c>
      <c r="C1433" s="51"/>
      <c r="D1433" s="51">
        <v>500</v>
      </c>
      <c r="E1433" s="51">
        <f t="shared" si="451"/>
        <v>500</v>
      </c>
      <c r="F1433" s="51"/>
      <c r="G1433" s="51">
        <v>0</v>
      </c>
      <c r="H1433" s="51">
        <f t="shared" si="452"/>
        <v>0</v>
      </c>
      <c r="I1433" s="51"/>
      <c r="J1433" s="51"/>
      <c r="K1433" s="44"/>
      <c r="L1433" s="44">
        <f t="shared" si="450"/>
        <v>0</v>
      </c>
      <c r="M1433" s="44">
        <f t="shared" si="450"/>
        <v>0</v>
      </c>
    </row>
    <row r="1434" spans="1:13" ht="18" customHeight="1">
      <c r="A1434" s="53" t="s">
        <v>446</v>
      </c>
      <c r="B1434" s="48" t="s">
        <v>211</v>
      </c>
      <c r="C1434" s="51"/>
      <c r="D1434" s="51">
        <v>400</v>
      </c>
      <c r="E1434" s="51">
        <f t="shared" si="451"/>
        <v>400</v>
      </c>
      <c r="F1434" s="51"/>
      <c r="G1434" s="51">
        <v>400</v>
      </c>
      <c r="H1434" s="51">
        <f t="shared" si="452"/>
        <v>400</v>
      </c>
      <c r="I1434" s="51"/>
      <c r="J1434" s="51"/>
      <c r="K1434" s="44"/>
      <c r="L1434" s="44">
        <f t="shared" si="450"/>
        <v>100</v>
      </c>
      <c r="M1434" s="44">
        <f t="shared" si="450"/>
        <v>100</v>
      </c>
    </row>
    <row r="1435" spans="1:13" ht="18" customHeight="1">
      <c r="A1435" s="63" t="s">
        <v>28</v>
      </c>
      <c r="B1435" s="48" t="s">
        <v>29</v>
      </c>
      <c r="C1435" s="51"/>
      <c r="D1435" s="51">
        <v>4800</v>
      </c>
      <c r="E1435" s="51">
        <f t="shared" si="451"/>
        <v>4800</v>
      </c>
      <c r="F1435" s="51"/>
      <c r="G1435" s="51">
        <v>3090.63</v>
      </c>
      <c r="H1435" s="51">
        <f t="shared" si="452"/>
        <v>3090.63</v>
      </c>
      <c r="I1435" s="51"/>
      <c r="J1435" s="51"/>
      <c r="K1435" s="44"/>
      <c r="L1435" s="51">
        <f>G1435/D1435*100</f>
        <v>64.388125</v>
      </c>
      <c r="M1435" s="51">
        <f>H1435/E1435*100</f>
        <v>64.388125</v>
      </c>
    </row>
    <row r="1436" spans="1:13" ht="18" customHeight="1">
      <c r="A1436" s="63" t="s">
        <v>73</v>
      </c>
      <c r="B1436" s="48" t="s">
        <v>74</v>
      </c>
      <c r="C1436" s="51"/>
      <c r="D1436" s="51">
        <v>500</v>
      </c>
      <c r="E1436" s="51">
        <f t="shared" si="451"/>
        <v>500</v>
      </c>
      <c r="F1436" s="51"/>
      <c r="G1436" s="51">
        <v>334.36</v>
      </c>
      <c r="H1436" s="51">
        <f t="shared" si="452"/>
        <v>334.36</v>
      </c>
      <c r="I1436" s="51"/>
      <c r="J1436" s="51"/>
      <c r="K1436" s="44"/>
      <c r="L1436" s="51">
        <f t="shared" si="450"/>
        <v>66.872</v>
      </c>
      <c r="M1436" s="51">
        <f t="shared" si="450"/>
        <v>66.872</v>
      </c>
    </row>
    <row r="1437" spans="1:13" ht="18" customHeight="1">
      <c r="A1437" s="56" t="s">
        <v>282</v>
      </c>
      <c r="B1437" s="48" t="s">
        <v>261</v>
      </c>
      <c r="C1437" s="51"/>
      <c r="D1437" s="51">
        <v>880</v>
      </c>
      <c r="E1437" s="51">
        <f t="shared" si="451"/>
        <v>880</v>
      </c>
      <c r="F1437" s="51"/>
      <c r="G1437" s="51">
        <v>492.8</v>
      </c>
      <c r="H1437" s="51">
        <f t="shared" si="452"/>
        <v>492.8</v>
      </c>
      <c r="I1437" s="51"/>
      <c r="J1437" s="51"/>
      <c r="K1437" s="44"/>
      <c r="L1437" s="51">
        <f t="shared" si="450"/>
        <v>56.00000000000001</v>
      </c>
      <c r="M1437" s="51">
        <f t="shared" si="450"/>
        <v>56.00000000000001</v>
      </c>
    </row>
    <row r="1438" spans="1:13" ht="18" customHeight="1">
      <c r="A1438" s="56" t="s">
        <v>281</v>
      </c>
      <c r="B1438" s="48" t="s">
        <v>262</v>
      </c>
      <c r="C1438" s="51"/>
      <c r="D1438" s="51">
        <v>3600</v>
      </c>
      <c r="E1438" s="51">
        <f t="shared" si="451"/>
        <v>3600</v>
      </c>
      <c r="F1438" s="51"/>
      <c r="G1438" s="51">
        <v>1006.76</v>
      </c>
      <c r="H1438" s="51">
        <f t="shared" si="452"/>
        <v>1006.76</v>
      </c>
      <c r="I1438" s="51"/>
      <c r="J1438" s="51"/>
      <c r="K1438" s="44"/>
      <c r="L1438" s="51">
        <f t="shared" si="450"/>
        <v>27.965555555555554</v>
      </c>
      <c r="M1438" s="51">
        <f t="shared" si="450"/>
        <v>27.965555555555554</v>
      </c>
    </row>
    <row r="1439" spans="1:13" ht="18" customHeight="1">
      <c r="A1439" s="56" t="s">
        <v>314</v>
      </c>
      <c r="B1439" s="48" t="s">
        <v>264</v>
      </c>
      <c r="C1439" s="51"/>
      <c r="D1439" s="51">
        <v>24000</v>
      </c>
      <c r="E1439" s="51">
        <f t="shared" si="451"/>
        <v>24000</v>
      </c>
      <c r="F1439" s="51"/>
      <c r="G1439" s="51">
        <v>12000</v>
      </c>
      <c r="H1439" s="51">
        <f t="shared" si="452"/>
        <v>12000</v>
      </c>
      <c r="I1439" s="51"/>
      <c r="J1439" s="51"/>
      <c r="K1439" s="44"/>
      <c r="L1439" s="51">
        <f t="shared" si="450"/>
        <v>50</v>
      </c>
      <c r="M1439" s="51">
        <f t="shared" si="450"/>
        <v>50</v>
      </c>
    </row>
    <row r="1440" spans="1:13" ht="18" customHeight="1">
      <c r="A1440" s="63" t="s">
        <v>75</v>
      </c>
      <c r="B1440" s="48" t="s">
        <v>76</v>
      </c>
      <c r="C1440" s="51"/>
      <c r="D1440" s="51">
        <v>2500</v>
      </c>
      <c r="E1440" s="51">
        <f t="shared" si="451"/>
        <v>2500</v>
      </c>
      <c r="F1440" s="51"/>
      <c r="G1440" s="51">
        <v>540</v>
      </c>
      <c r="H1440" s="51">
        <f t="shared" si="452"/>
        <v>540</v>
      </c>
      <c r="I1440" s="51"/>
      <c r="J1440" s="51"/>
      <c r="K1440" s="44"/>
      <c r="L1440" s="51">
        <f t="shared" si="450"/>
        <v>21.6</v>
      </c>
      <c r="M1440" s="51">
        <f t="shared" si="450"/>
        <v>21.6</v>
      </c>
    </row>
    <row r="1441" spans="1:13" ht="18" customHeight="1">
      <c r="A1441" s="63" t="s">
        <v>41</v>
      </c>
      <c r="B1441" s="48" t="s">
        <v>42</v>
      </c>
      <c r="C1441" s="51">
        <v>79</v>
      </c>
      <c r="D1441" s="51">
        <v>6480</v>
      </c>
      <c r="E1441" s="51">
        <f t="shared" si="451"/>
        <v>6559</v>
      </c>
      <c r="F1441" s="51"/>
      <c r="G1441" s="51">
        <v>6000</v>
      </c>
      <c r="H1441" s="51">
        <f t="shared" si="452"/>
        <v>6000</v>
      </c>
      <c r="I1441" s="51"/>
      <c r="J1441" s="51"/>
      <c r="K1441" s="44">
        <f t="shared" si="450"/>
        <v>0</v>
      </c>
      <c r="L1441" s="51">
        <f t="shared" si="450"/>
        <v>92.5925925925926</v>
      </c>
      <c r="M1441" s="51">
        <f t="shared" si="450"/>
        <v>91.47735935355999</v>
      </c>
    </row>
    <row r="1442" spans="1:13" ht="18" customHeight="1">
      <c r="A1442" s="63" t="s">
        <v>351</v>
      </c>
      <c r="B1442" s="48" t="s">
        <v>350</v>
      </c>
      <c r="C1442" s="51"/>
      <c r="D1442" s="51">
        <v>600</v>
      </c>
      <c r="E1442" s="51">
        <f t="shared" si="451"/>
        <v>600</v>
      </c>
      <c r="F1442" s="51"/>
      <c r="G1442" s="51">
        <v>0</v>
      </c>
      <c r="H1442" s="51">
        <f t="shared" si="452"/>
        <v>0</v>
      </c>
      <c r="I1442" s="51"/>
      <c r="J1442" s="51"/>
      <c r="K1442" s="44"/>
      <c r="L1442" s="51">
        <f t="shared" si="450"/>
        <v>0</v>
      </c>
      <c r="M1442" s="51">
        <f t="shared" si="450"/>
        <v>0</v>
      </c>
    </row>
    <row r="1443" spans="1:13" ht="18" customHeight="1">
      <c r="A1443" s="63" t="s">
        <v>352</v>
      </c>
      <c r="B1443" s="48" t="s">
        <v>266</v>
      </c>
      <c r="C1443" s="51"/>
      <c r="D1443" s="51">
        <v>600</v>
      </c>
      <c r="E1443" s="51">
        <f t="shared" si="451"/>
        <v>600</v>
      </c>
      <c r="F1443" s="51"/>
      <c r="G1443" s="51">
        <v>0</v>
      </c>
      <c r="H1443" s="51">
        <f t="shared" si="452"/>
        <v>0</v>
      </c>
      <c r="I1443" s="51"/>
      <c r="J1443" s="51"/>
      <c r="K1443" s="44"/>
      <c r="L1443" s="51">
        <f t="shared" si="450"/>
        <v>0</v>
      </c>
      <c r="M1443" s="51">
        <f t="shared" si="450"/>
        <v>0</v>
      </c>
    </row>
    <row r="1444" spans="1:13" ht="16.5" customHeight="1">
      <c r="A1444" s="64"/>
      <c r="B1444" s="48"/>
      <c r="C1444" s="51"/>
      <c r="D1444" s="51"/>
      <c r="E1444" s="51"/>
      <c r="F1444" s="51"/>
      <c r="G1444" s="51"/>
      <c r="H1444" s="51"/>
      <c r="I1444" s="51"/>
      <c r="J1444" s="51"/>
      <c r="K1444" s="44"/>
      <c r="L1444" s="51"/>
      <c r="M1444" s="51"/>
    </row>
    <row r="1445" spans="1:13" ht="18" customHeight="1">
      <c r="A1445" s="41" t="s">
        <v>77</v>
      </c>
      <c r="B1445" s="41" t="s">
        <v>78</v>
      </c>
      <c r="C1445" s="42">
        <f>C1446+C1450</f>
        <v>1750656.5</v>
      </c>
      <c r="D1445" s="42">
        <f>D1446+D1450</f>
        <v>946495.5</v>
      </c>
      <c r="E1445" s="42">
        <f>SUM(C1445:D1445)</f>
        <v>2697152</v>
      </c>
      <c r="F1445" s="42">
        <f>F1446+F1450</f>
        <v>603974.47</v>
      </c>
      <c r="G1445" s="42">
        <f>G1446+G1450</f>
        <v>277126.44</v>
      </c>
      <c r="H1445" s="42">
        <f>SUM(F1445:G1445)</f>
        <v>881100.9099999999</v>
      </c>
      <c r="I1445" s="42">
        <f>I1446+I1450</f>
        <v>14449.670000000002</v>
      </c>
      <c r="J1445" s="42">
        <f>J1446+J1450</f>
        <v>0</v>
      </c>
      <c r="K1445" s="42">
        <f>F1445/C1445*100</f>
        <v>34.49988447191096</v>
      </c>
      <c r="L1445" s="42">
        <f>G1445/D1445*100</f>
        <v>29.2792136888131</v>
      </c>
      <c r="M1445" s="42">
        <f>H1445/E1445*100</f>
        <v>32.667825543387984</v>
      </c>
    </row>
    <row r="1446" spans="1:13" ht="18" customHeight="1">
      <c r="A1446" s="20" t="s">
        <v>378</v>
      </c>
      <c r="B1446" s="41"/>
      <c r="C1446" s="42">
        <f>C1447</f>
        <v>1357606</v>
      </c>
      <c r="D1446" s="42">
        <f>D1447</f>
        <v>204546</v>
      </c>
      <c r="E1446" s="42">
        <f aca="true" t="shared" si="453" ref="E1446:E1452">SUM(C1446:D1446)</f>
        <v>1562152</v>
      </c>
      <c r="F1446" s="42">
        <f>F1447</f>
        <v>518249.15</v>
      </c>
      <c r="G1446" s="42">
        <f>G1447</f>
        <v>115305.39</v>
      </c>
      <c r="H1446" s="42">
        <f aca="true" t="shared" si="454" ref="H1446:H1452">SUM(F1446:G1446)</f>
        <v>633554.54</v>
      </c>
      <c r="I1446" s="42">
        <f>I1447</f>
        <v>14449.670000000002</v>
      </c>
      <c r="J1446" s="42">
        <f>J1447</f>
        <v>0</v>
      </c>
      <c r="K1446" s="42">
        <f aca="true" t="shared" si="455" ref="K1446:K1452">F1446/C1446*100</f>
        <v>38.1737521784671</v>
      </c>
      <c r="L1446" s="42">
        <f aca="true" t="shared" si="456" ref="L1446:M1452">G1446/D1446*100</f>
        <v>56.371373676336866</v>
      </c>
      <c r="M1446" s="42">
        <f t="shared" si="456"/>
        <v>40.556523308871355</v>
      </c>
    </row>
    <row r="1447" spans="1:13" ht="18" customHeight="1">
      <c r="A1447" s="21" t="s">
        <v>379</v>
      </c>
      <c r="B1447" s="43"/>
      <c r="C1447" s="44">
        <f>C1448+C1449</f>
        <v>1357606</v>
      </c>
      <c r="D1447" s="44">
        <f>D1448+D1449</f>
        <v>204546</v>
      </c>
      <c r="E1447" s="44">
        <f t="shared" si="453"/>
        <v>1562152</v>
      </c>
      <c r="F1447" s="44">
        <f>F1448+F1449</f>
        <v>518249.15</v>
      </c>
      <c r="G1447" s="44">
        <f>G1448+G1449</f>
        <v>115305.39</v>
      </c>
      <c r="H1447" s="44">
        <f t="shared" si="454"/>
        <v>633554.54</v>
      </c>
      <c r="I1447" s="44">
        <f>I1448+I1449</f>
        <v>14449.670000000002</v>
      </c>
      <c r="J1447" s="44">
        <f>J1448+J1449</f>
        <v>0</v>
      </c>
      <c r="K1447" s="44">
        <f t="shared" si="455"/>
        <v>38.1737521784671</v>
      </c>
      <c r="L1447" s="44">
        <f t="shared" si="456"/>
        <v>56.371373676336866</v>
      </c>
      <c r="M1447" s="44">
        <f t="shared" si="456"/>
        <v>40.556523308871355</v>
      </c>
    </row>
    <row r="1448" spans="1:13" ht="18" customHeight="1">
      <c r="A1448" s="25" t="s">
        <v>380</v>
      </c>
      <c r="B1448" s="43"/>
      <c r="C1448" s="44">
        <f>C1457+C1466+C1483</f>
        <v>623506</v>
      </c>
      <c r="D1448" s="44">
        <f>D1457+D1466+D1483</f>
        <v>194146</v>
      </c>
      <c r="E1448" s="44">
        <f t="shared" si="453"/>
        <v>817652</v>
      </c>
      <c r="F1448" s="44">
        <f>F1457+F1466+F1483</f>
        <v>311430</v>
      </c>
      <c r="G1448" s="44">
        <f>G1457+G1466+G1483</f>
        <v>107447.9</v>
      </c>
      <c r="H1448" s="44">
        <f t="shared" si="454"/>
        <v>418877.9</v>
      </c>
      <c r="I1448" s="44">
        <f>I1457+I1466+I1483</f>
        <v>0</v>
      </c>
      <c r="J1448" s="44">
        <f>J1457+J1466+J1483</f>
        <v>0</v>
      </c>
      <c r="K1448" s="44">
        <f t="shared" si="455"/>
        <v>49.948196168120276</v>
      </c>
      <c r="L1448" s="44">
        <f t="shared" si="456"/>
        <v>55.34386492639559</v>
      </c>
      <c r="M1448" s="44">
        <f t="shared" si="456"/>
        <v>51.22936163551242</v>
      </c>
    </row>
    <row r="1449" spans="1:13" ht="18" customHeight="1">
      <c r="A1449" s="25" t="s">
        <v>381</v>
      </c>
      <c r="B1449" s="43"/>
      <c r="C1449" s="44">
        <f>C1467+C1484</f>
        <v>734100</v>
      </c>
      <c r="D1449" s="44">
        <f>D1467+D1484</f>
        <v>10400</v>
      </c>
      <c r="E1449" s="44">
        <f t="shared" si="453"/>
        <v>744500</v>
      </c>
      <c r="F1449" s="44">
        <f>F1467+F1484</f>
        <v>206819.15000000002</v>
      </c>
      <c r="G1449" s="44">
        <f>G1467+G1484</f>
        <v>7857.49</v>
      </c>
      <c r="H1449" s="44">
        <f t="shared" si="454"/>
        <v>214676.64</v>
      </c>
      <c r="I1449" s="44">
        <f>I1467+I1484</f>
        <v>14449.670000000002</v>
      </c>
      <c r="J1449" s="44">
        <f>J1467+J1484</f>
        <v>0</v>
      </c>
      <c r="K1449" s="44">
        <f t="shared" si="455"/>
        <v>28.173157607955325</v>
      </c>
      <c r="L1449" s="44">
        <f t="shared" si="456"/>
        <v>75.55278846153846</v>
      </c>
      <c r="M1449" s="44">
        <f t="shared" si="456"/>
        <v>28.83500873069174</v>
      </c>
    </row>
    <row r="1450" spans="1:13" ht="18" customHeight="1">
      <c r="A1450" s="61" t="s">
        <v>387</v>
      </c>
      <c r="B1450" s="41"/>
      <c r="C1450" s="42">
        <f>C1451</f>
        <v>393050.5</v>
      </c>
      <c r="D1450" s="42">
        <f>D1451</f>
        <v>741949.5</v>
      </c>
      <c r="E1450" s="42">
        <f t="shared" si="453"/>
        <v>1135000</v>
      </c>
      <c r="F1450" s="42">
        <f>F1451</f>
        <v>85725.32</v>
      </c>
      <c r="G1450" s="42">
        <f>G1451</f>
        <v>161821.05</v>
      </c>
      <c r="H1450" s="42">
        <f t="shared" si="454"/>
        <v>247546.37</v>
      </c>
      <c r="I1450" s="42">
        <f>I1451</f>
        <v>0</v>
      </c>
      <c r="J1450" s="42">
        <f>J1451</f>
        <v>0</v>
      </c>
      <c r="K1450" s="55">
        <f t="shared" si="455"/>
        <v>21.810255934033922</v>
      </c>
      <c r="L1450" s="42">
        <f t="shared" si="456"/>
        <v>21.810251236775546</v>
      </c>
      <c r="M1450" s="42">
        <f t="shared" si="456"/>
        <v>21.810252863436123</v>
      </c>
    </row>
    <row r="1451" spans="1:13" ht="18" customHeight="1">
      <c r="A1451" s="28" t="s">
        <v>388</v>
      </c>
      <c r="B1451" s="43"/>
      <c r="C1451" s="44">
        <f>C1469</f>
        <v>393050.5</v>
      </c>
      <c r="D1451" s="44">
        <f>D1469</f>
        <v>741949.5</v>
      </c>
      <c r="E1451" s="44">
        <f t="shared" si="453"/>
        <v>1135000</v>
      </c>
      <c r="F1451" s="44">
        <f>F1469</f>
        <v>85725.32</v>
      </c>
      <c r="G1451" s="44">
        <f>G1469</f>
        <v>161821.05</v>
      </c>
      <c r="H1451" s="44">
        <f t="shared" si="454"/>
        <v>247546.37</v>
      </c>
      <c r="I1451" s="44">
        <f>I1469</f>
        <v>0</v>
      </c>
      <c r="J1451" s="44">
        <f>J1469</f>
        <v>0</v>
      </c>
      <c r="K1451" s="44">
        <f t="shared" si="455"/>
        <v>21.810255934033922</v>
      </c>
      <c r="L1451" s="44">
        <f t="shared" si="456"/>
        <v>21.810251236775546</v>
      </c>
      <c r="M1451" s="44">
        <f t="shared" si="456"/>
        <v>21.810252863436123</v>
      </c>
    </row>
    <row r="1452" spans="1:13" ht="43.5" customHeight="1">
      <c r="A1452" s="37" t="s">
        <v>389</v>
      </c>
      <c r="B1452" s="43"/>
      <c r="C1452" s="44">
        <f>C1470</f>
        <v>393050.5</v>
      </c>
      <c r="D1452" s="44">
        <f>D1470</f>
        <v>741949.5</v>
      </c>
      <c r="E1452" s="44">
        <f t="shared" si="453"/>
        <v>1135000</v>
      </c>
      <c r="F1452" s="44">
        <f>F1470</f>
        <v>85725.32</v>
      </c>
      <c r="G1452" s="44">
        <f>G1470</f>
        <v>161821.05</v>
      </c>
      <c r="H1452" s="44">
        <f t="shared" si="454"/>
        <v>247546.37</v>
      </c>
      <c r="I1452" s="44">
        <f>I1470</f>
        <v>0</v>
      </c>
      <c r="J1452" s="44">
        <f>J1470</f>
        <v>0</v>
      </c>
      <c r="K1452" s="44">
        <f t="shared" si="455"/>
        <v>21.810255934033922</v>
      </c>
      <c r="L1452" s="44">
        <f t="shared" si="456"/>
        <v>21.810251236775546</v>
      </c>
      <c r="M1452" s="44">
        <f t="shared" si="456"/>
        <v>21.810252863436123</v>
      </c>
    </row>
    <row r="1453" spans="1:13" ht="15" customHeight="1">
      <c r="A1453" s="41"/>
      <c r="B1453" s="41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</row>
    <row r="1454" spans="1:13" s="52" customFormat="1" ht="18" customHeight="1">
      <c r="A1454" s="41" t="s">
        <v>79</v>
      </c>
      <c r="B1454" s="62">
        <v>75011</v>
      </c>
      <c r="C1454" s="42">
        <f>SUM(C1458:C1461)</f>
        <v>0</v>
      </c>
      <c r="D1454" s="42">
        <f>SUM(D1458:D1461)</f>
        <v>177546</v>
      </c>
      <c r="E1454" s="42">
        <f>SUM(C1454:D1454)</f>
        <v>177546</v>
      </c>
      <c r="F1454" s="42">
        <f>SUM(F1458:F1461)</f>
        <v>0</v>
      </c>
      <c r="G1454" s="42">
        <f>SUM(G1458:G1461)</f>
        <v>95599</v>
      </c>
      <c r="H1454" s="42">
        <f>SUM(F1454:G1454)</f>
        <v>95599</v>
      </c>
      <c r="I1454" s="42">
        <f>SUM(I1458:I1461)</f>
        <v>0</v>
      </c>
      <c r="J1454" s="42">
        <f>SUM(J1458:J1461)</f>
        <v>0</v>
      </c>
      <c r="K1454" s="42">
        <v>0</v>
      </c>
      <c r="L1454" s="42">
        <f aca="true" t="shared" si="457" ref="L1454:M1461">G1454/D1454*100</f>
        <v>53.84463744607031</v>
      </c>
      <c r="M1454" s="42">
        <f t="shared" si="457"/>
        <v>53.84463744607031</v>
      </c>
    </row>
    <row r="1455" spans="1:13" s="52" customFormat="1" ht="18" customHeight="1">
      <c r="A1455" s="20" t="s">
        <v>378</v>
      </c>
      <c r="B1455" s="62"/>
      <c r="C1455" s="42">
        <f>C1456</f>
        <v>0</v>
      </c>
      <c r="D1455" s="42">
        <f>D1456</f>
        <v>177546</v>
      </c>
      <c r="E1455" s="42">
        <f>SUM(C1455:D1455)</f>
        <v>177546</v>
      </c>
      <c r="F1455" s="42">
        <f>F1456</f>
        <v>0</v>
      </c>
      <c r="G1455" s="42">
        <f>G1456</f>
        <v>95599</v>
      </c>
      <c r="H1455" s="42">
        <f>SUM(F1455:G1455)</f>
        <v>95599</v>
      </c>
      <c r="I1455" s="42">
        <f>I1456</f>
        <v>0</v>
      </c>
      <c r="J1455" s="42">
        <f>J1456</f>
        <v>0</v>
      </c>
      <c r="K1455" s="42"/>
      <c r="L1455" s="42">
        <f t="shared" si="457"/>
        <v>53.84463744607031</v>
      </c>
      <c r="M1455" s="42">
        <f t="shared" si="457"/>
        <v>53.84463744607031</v>
      </c>
    </row>
    <row r="1456" spans="1:13" s="52" customFormat="1" ht="18" customHeight="1">
      <c r="A1456" s="21" t="s">
        <v>379</v>
      </c>
      <c r="B1456" s="69"/>
      <c r="C1456" s="44">
        <f>C1457</f>
        <v>0</v>
      </c>
      <c r="D1456" s="44">
        <f>D1457</f>
        <v>177546</v>
      </c>
      <c r="E1456" s="44">
        <f>SUM(C1456:D1456)</f>
        <v>177546</v>
      </c>
      <c r="F1456" s="44">
        <f>F1457</f>
        <v>0</v>
      </c>
      <c r="G1456" s="44">
        <f>G1457</f>
        <v>95599</v>
      </c>
      <c r="H1456" s="44">
        <f>SUM(F1456:G1456)</f>
        <v>95599</v>
      </c>
      <c r="I1456" s="44">
        <f>I1457</f>
        <v>0</v>
      </c>
      <c r="J1456" s="44">
        <f>J1457</f>
        <v>0</v>
      </c>
      <c r="K1456" s="44"/>
      <c r="L1456" s="44">
        <f t="shared" si="457"/>
        <v>53.84463744607031</v>
      </c>
      <c r="M1456" s="44">
        <f t="shared" si="457"/>
        <v>53.84463744607031</v>
      </c>
    </row>
    <row r="1457" spans="1:13" s="52" customFormat="1" ht="19.5" customHeight="1">
      <c r="A1457" s="25" t="s">
        <v>380</v>
      </c>
      <c r="B1457" s="69"/>
      <c r="C1457" s="44">
        <f>SUM(C1458:C1461)</f>
        <v>0</v>
      </c>
      <c r="D1457" s="44">
        <f>SUM(D1458:D1461)</f>
        <v>177546</v>
      </c>
      <c r="E1457" s="44">
        <f>SUM(C1457:D1457)</f>
        <v>177546</v>
      </c>
      <c r="F1457" s="44">
        <f>SUM(F1458:F1461)</f>
        <v>0</v>
      </c>
      <c r="G1457" s="44">
        <f>SUM(G1458:G1461)</f>
        <v>95599</v>
      </c>
      <c r="H1457" s="44">
        <f>SUM(F1457:G1457)</f>
        <v>95599</v>
      </c>
      <c r="I1457" s="44">
        <f>SUM(I1458:I1461)</f>
        <v>0</v>
      </c>
      <c r="J1457" s="44">
        <f>SUM(J1458:J1461)</f>
        <v>0</v>
      </c>
      <c r="K1457" s="44"/>
      <c r="L1457" s="44">
        <f t="shared" si="457"/>
        <v>53.84463744607031</v>
      </c>
      <c r="M1457" s="44">
        <f t="shared" si="457"/>
        <v>53.84463744607031</v>
      </c>
    </row>
    <row r="1458" spans="1:13" ht="18" customHeight="1">
      <c r="A1458" s="63" t="s">
        <v>33</v>
      </c>
      <c r="B1458" s="48" t="s">
        <v>207</v>
      </c>
      <c r="C1458" s="51"/>
      <c r="D1458" s="51">
        <v>136993</v>
      </c>
      <c r="E1458" s="51">
        <f>C1458+D1458</f>
        <v>136993</v>
      </c>
      <c r="F1458" s="51">
        <v>0</v>
      </c>
      <c r="G1458" s="51">
        <v>70107</v>
      </c>
      <c r="H1458" s="51">
        <f>F1458+G1458</f>
        <v>70107</v>
      </c>
      <c r="I1458" s="51"/>
      <c r="J1458" s="44"/>
      <c r="K1458" s="44"/>
      <c r="L1458" s="44">
        <f t="shared" si="457"/>
        <v>51.175607512792624</v>
      </c>
      <c r="M1458" s="44">
        <f t="shared" si="457"/>
        <v>51.175607512792624</v>
      </c>
    </row>
    <row r="1459" spans="1:13" ht="18" customHeight="1">
      <c r="A1459" s="63" t="s">
        <v>35</v>
      </c>
      <c r="B1459" s="48" t="s">
        <v>36</v>
      </c>
      <c r="C1459" s="51"/>
      <c r="D1459" s="51">
        <v>11389</v>
      </c>
      <c r="E1459" s="51">
        <f>C1459+D1459</f>
        <v>11389</v>
      </c>
      <c r="F1459" s="51">
        <v>0</v>
      </c>
      <c r="G1459" s="51">
        <v>11389</v>
      </c>
      <c r="H1459" s="51">
        <f>F1459+G1459</f>
        <v>11389</v>
      </c>
      <c r="I1459" s="30">
        <v>0</v>
      </c>
      <c r="J1459" s="44"/>
      <c r="K1459" s="44"/>
      <c r="L1459" s="44">
        <f t="shared" si="457"/>
        <v>100</v>
      </c>
      <c r="M1459" s="44">
        <f t="shared" si="457"/>
        <v>100</v>
      </c>
    </row>
    <row r="1460" spans="1:13" ht="18" customHeight="1">
      <c r="A1460" s="53" t="s">
        <v>22</v>
      </c>
      <c r="B1460" s="48" t="s">
        <v>23</v>
      </c>
      <c r="C1460" s="51"/>
      <c r="D1460" s="51">
        <v>25654</v>
      </c>
      <c r="E1460" s="51">
        <f>C1460+D1460</f>
        <v>25654</v>
      </c>
      <c r="F1460" s="51">
        <v>0</v>
      </c>
      <c r="G1460" s="51">
        <v>12143</v>
      </c>
      <c r="H1460" s="51">
        <f>F1460+G1460</f>
        <v>12143</v>
      </c>
      <c r="I1460" s="51"/>
      <c r="J1460" s="44"/>
      <c r="K1460" s="44"/>
      <c r="L1460" s="44">
        <f t="shared" si="457"/>
        <v>47.33374912294379</v>
      </c>
      <c r="M1460" s="44">
        <f t="shared" si="457"/>
        <v>47.33374912294379</v>
      </c>
    </row>
    <row r="1461" spans="1:13" ht="18" customHeight="1">
      <c r="A1461" s="63" t="s">
        <v>24</v>
      </c>
      <c r="B1461" s="48" t="s">
        <v>25</v>
      </c>
      <c r="C1461" s="51"/>
      <c r="D1461" s="51">
        <v>3510</v>
      </c>
      <c r="E1461" s="51">
        <f>C1461+D1461</f>
        <v>3510</v>
      </c>
      <c r="F1461" s="51">
        <v>0</v>
      </c>
      <c r="G1461" s="51">
        <v>1960</v>
      </c>
      <c r="H1461" s="51">
        <f>F1461+G1461</f>
        <v>1960</v>
      </c>
      <c r="I1461" s="51"/>
      <c r="J1461" s="44"/>
      <c r="K1461" s="44"/>
      <c r="L1461" s="44">
        <f t="shared" si="457"/>
        <v>55.84045584045584</v>
      </c>
      <c r="M1461" s="44">
        <f t="shared" si="457"/>
        <v>55.84045584045584</v>
      </c>
    </row>
    <row r="1462" spans="1:13" ht="15" customHeight="1">
      <c r="A1462" s="57"/>
      <c r="B1462" s="57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</row>
    <row r="1463" spans="1:13" s="52" customFormat="1" ht="18" customHeight="1">
      <c r="A1463" s="41" t="s">
        <v>208</v>
      </c>
      <c r="B1463" s="62">
        <v>75020</v>
      </c>
      <c r="C1463" s="42">
        <f>C1464+C1468</f>
        <v>1750656.5</v>
      </c>
      <c r="D1463" s="42">
        <f>D1464+D1468</f>
        <v>741949.5</v>
      </c>
      <c r="E1463" s="42">
        <f>SUM(C1463:D1463)</f>
        <v>2492606</v>
      </c>
      <c r="F1463" s="42">
        <f>F1464+F1468</f>
        <v>603974.47</v>
      </c>
      <c r="G1463" s="42">
        <f>G1464+G1468</f>
        <v>161821.05</v>
      </c>
      <c r="H1463" s="42">
        <f>SUM(F1463:G1463)</f>
        <v>765795.52</v>
      </c>
      <c r="I1463" s="42">
        <f>I1464+I1468</f>
        <v>14449.670000000002</v>
      </c>
      <c r="J1463" s="42">
        <f>J1464+J1468</f>
        <v>0</v>
      </c>
      <c r="K1463" s="42">
        <f>F1463/C1463*100</f>
        <v>34.49988447191096</v>
      </c>
      <c r="L1463" s="55">
        <f>G1463/D1463*100</f>
        <v>21.810251236775546</v>
      </c>
      <c r="M1463" s="42">
        <f aca="true" t="shared" si="458" ref="M1463:M1476">H1463/E1463*100</f>
        <v>30.722686216754674</v>
      </c>
    </row>
    <row r="1464" spans="1:13" s="52" customFormat="1" ht="18" customHeight="1">
      <c r="A1464" s="20" t="s">
        <v>378</v>
      </c>
      <c r="B1464" s="62"/>
      <c r="C1464" s="42">
        <f>C1465</f>
        <v>1357606</v>
      </c>
      <c r="D1464" s="42">
        <f>D1465</f>
        <v>0</v>
      </c>
      <c r="E1464" s="42">
        <f aca="true" t="shared" si="459" ref="E1464:E1470">SUM(C1464:D1464)</f>
        <v>1357606</v>
      </c>
      <c r="F1464" s="42">
        <f>F1465</f>
        <v>518249.15</v>
      </c>
      <c r="G1464" s="42">
        <f>G1465</f>
        <v>0</v>
      </c>
      <c r="H1464" s="42">
        <f aca="true" t="shared" si="460" ref="H1464:H1470">SUM(F1464:G1464)</f>
        <v>518249.15</v>
      </c>
      <c r="I1464" s="42">
        <f>I1465</f>
        <v>14449.670000000002</v>
      </c>
      <c r="J1464" s="42">
        <f>J1465</f>
        <v>0</v>
      </c>
      <c r="K1464" s="42">
        <f aca="true" t="shared" si="461" ref="K1464:K1470">F1464/C1464*100</f>
        <v>38.1737521784671</v>
      </c>
      <c r="L1464" s="42"/>
      <c r="M1464" s="42">
        <f t="shared" si="458"/>
        <v>38.1737521784671</v>
      </c>
    </row>
    <row r="1465" spans="1:13" s="52" customFormat="1" ht="18" customHeight="1">
      <c r="A1465" s="21" t="s">
        <v>379</v>
      </c>
      <c r="B1465" s="69"/>
      <c r="C1465" s="44">
        <f>C1466+C1467</f>
        <v>1357606</v>
      </c>
      <c r="D1465" s="44">
        <f>D1466+D1467</f>
        <v>0</v>
      </c>
      <c r="E1465" s="44">
        <f t="shared" si="459"/>
        <v>1357606</v>
      </c>
      <c r="F1465" s="44">
        <f>F1466+F1467</f>
        <v>518249.15</v>
      </c>
      <c r="G1465" s="44">
        <f>G1466+G1467</f>
        <v>0</v>
      </c>
      <c r="H1465" s="44">
        <f t="shared" si="460"/>
        <v>518249.15</v>
      </c>
      <c r="I1465" s="44">
        <f>I1466+I1467</f>
        <v>14449.670000000002</v>
      </c>
      <c r="J1465" s="44">
        <f>J1466+J1467</f>
        <v>0</v>
      </c>
      <c r="K1465" s="44">
        <f t="shared" si="461"/>
        <v>38.1737521784671</v>
      </c>
      <c r="L1465" s="42"/>
      <c r="M1465" s="44">
        <f t="shared" si="458"/>
        <v>38.1737521784671</v>
      </c>
    </row>
    <row r="1466" spans="1:13" s="52" customFormat="1" ht="18" customHeight="1">
      <c r="A1466" s="25" t="s">
        <v>380</v>
      </c>
      <c r="B1466" s="69"/>
      <c r="C1466" s="44">
        <f>SUM(C1471:C1474)</f>
        <v>623506</v>
      </c>
      <c r="D1466" s="44">
        <f>SUM(D1471:D1474)</f>
        <v>0</v>
      </c>
      <c r="E1466" s="44">
        <f t="shared" si="459"/>
        <v>623506</v>
      </c>
      <c r="F1466" s="44">
        <f>SUM(F1471:F1474)</f>
        <v>311430</v>
      </c>
      <c r="G1466" s="44">
        <f>SUM(G1471:G1474)</f>
        <v>0</v>
      </c>
      <c r="H1466" s="44">
        <f t="shared" si="460"/>
        <v>311430</v>
      </c>
      <c r="I1466" s="44">
        <f>SUM(I1471:I1474)</f>
        <v>0</v>
      </c>
      <c r="J1466" s="44">
        <f>SUM(J1471:J1474)</f>
        <v>0</v>
      </c>
      <c r="K1466" s="44">
        <f t="shared" si="461"/>
        <v>49.948196168120276</v>
      </c>
      <c r="L1466" s="42"/>
      <c r="M1466" s="44">
        <f t="shared" si="458"/>
        <v>49.948196168120276</v>
      </c>
    </row>
    <row r="1467" spans="1:13" s="52" customFormat="1" ht="18" customHeight="1">
      <c r="A1467" s="25" t="s">
        <v>381</v>
      </c>
      <c r="B1467" s="69"/>
      <c r="C1467" s="44">
        <f>SUM(C1475:C1476)</f>
        <v>734100</v>
      </c>
      <c r="D1467" s="44">
        <f>SUM(D1475:D1476)</f>
        <v>0</v>
      </c>
      <c r="E1467" s="44">
        <f t="shared" si="459"/>
        <v>734100</v>
      </c>
      <c r="F1467" s="44">
        <f>SUM(F1475:F1476)</f>
        <v>206819.15000000002</v>
      </c>
      <c r="G1467" s="44">
        <f>SUM(G1475:G1476)</f>
        <v>0</v>
      </c>
      <c r="H1467" s="44">
        <f t="shared" si="460"/>
        <v>206819.15000000002</v>
      </c>
      <c r="I1467" s="44">
        <f>SUM(I1475:I1476)</f>
        <v>14449.670000000002</v>
      </c>
      <c r="J1467" s="44">
        <f>SUM(J1475:J1476)</f>
        <v>0</v>
      </c>
      <c r="K1467" s="44">
        <f t="shared" si="461"/>
        <v>28.173157607955325</v>
      </c>
      <c r="L1467" s="42"/>
      <c r="M1467" s="44">
        <f t="shared" si="458"/>
        <v>28.173157607955325</v>
      </c>
    </row>
    <row r="1468" spans="1:13" s="52" customFormat="1" ht="18" customHeight="1">
      <c r="A1468" s="61" t="s">
        <v>387</v>
      </c>
      <c r="B1468" s="69"/>
      <c r="C1468" s="55">
        <f>C1469</f>
        <v>393050.5</v>
      </c>
      <c r="D1468" s="55">
        <f>D1469</f>
        <v>741949.5</v>
      </c>
      <c r="E1468" s="55">
        <f t="shared" si="459"/>
        <v>1135000</v>
      </c>
      <c r="F1468" s="55">
        <f>F1469</f>
        <v>85725.32</v>
      </c>
      <c r="G1468" s="55">
        <f>G1469</f>
        <v>161821.05</v>
      </c>
      <c r="H1468" s="55">
        <f t="shared" si="460"/>
        <v>247546.37</v>
      </c>
      <c r="I1468" s="55">
        <f>I1469</f>
        <v>0</v>
      </c>
      <c r="J1468" s="55">
        <f>J1469</f>
        <v>0</v>
      </c>
      <c r="K1468" s="55">
        <f t="shared" si="461"/>
        <v>21.810255934033922</v>
      </c>
      <c r="L1468" s="55">
        <f>G1468/D1468*100</f>
        <v>21.810251236775546</v>
      </c>
      <c r="M1468" s="42">
        <f t="shared" si="458"/>
        <v>21.810252863436123</v>
      </c>
    </row>
    <row r="1469" spans="1:13" s="52" customFormat="1" ht="19.5" customHeight="1">
      <c r="A1469" s="28" t="s">
        <v>388</v>
      </c>
      <c r="B1469" s="69"/>
      <c r="C1469" s="44">
        <f>C1470</f>
        <v>393050.5</v>
      </c>
      <c r="D1469" s="44">
        <f>D1470</f>
        <v>741949.5</v>
      </c>
      <c r="E1469" s="44">
        <f t="shared" si="459"/>
        <v>1135000</v>
      </c>
      <c r="F1469" s="44">
        <f>F1470</f>
        <v>85725.32</v>
      </c>
      <c r="G1469" s="44">
        <f>G1470</f>
        <v>161821.05</v>
      </c>
      <c r="H1469" s="44">
        <f t="shared" si="460"/>
        <v>247546.37</v>
      </c>
      <c r="I1469" s="44">
        <f>I1470</f>
        <v>0</v>
      </c>
      <c r="J1469" s="44">
        <f>J1470</f>
        <v>0</v>
      </c>
      <c r="K1469" s="44">
        <f t="shared" si="461"/>
        <v>21.810255934033922</v>
      </c>
      <c r="L1469" s="44">
        <f>G1469/D1469*100</f>
        <v>21.810251236775546</v>
      </c>
      <c r="M1469" s="44">
        <f t="shared" si="458"/>
        <v>21.810252863436123</v>
      </c>
    </row>
    <row r="1470" spans="1:13" s="52" customFormat="1" ht="41.25" customHeight="1">
      <c r="A1470" s="37" t="s">
        <v>389</v>
      </c>
      <c r="B1470" s="69"/>
      <c r="C1470" s="44">
        <f>C1477+C1478</f>
        <v>393050.5</v>
      </c>
      <c r="D1470" s="44">
        <f>D1477+D1478</f>
        <v>741949.5</v>
      </c>
      <c r="E1470" s="44">
        <f t="shared" si="459"/>
        <v>1135000</v>
      </c>
      <c r="F1470" s="44">
        <f>F1477+F1478</f>
        <v>85725.32</v>
      </c>
      <c r="G1470" s="44">
        <f>G1477+G1478</f>
        <v>161821.05</v>
      </c>
      <c r="H1470" s="44">
        <f t="shared" si="460"/>
        <v>247546.37</v>
      </c>
      <c r="I1470" s="44">
        <f>I1477+I1478</f>
        <v>0</v>
      </c>
      <c r="J1470" s="44">
        <f>J1477+J1478</f>
        <v>0</v>
      </c>
      <c r="K1470" s="44">
        <f t="shared" si="461"/>
        <v>21.810255934033922</v>
      </c>
      <c r="L1470" s="44">
        <f>G1470/D1470*100</f>
        <v>21.810251236775546</v>
      </c>
      <c r="M1470" s="44">
        <f t="shared" si="458"/>
        <v>21.810252863436123</v>
      </c>
    </row>
    <row r="1471" spans="1:13" ht="18" customHeight="1">
      <c r="A1471" s="63" t="s">
        <v>33</v>
      </c>
      <c r="B1471" s="48" t="s">
        <v>34</v>
      </c>
      <c r="C1471" s="51">
        <v>488550</v>
      </c>
      <c r="D1471" s="51"/>
      <c r="E1471" s="51">
        <f aca="true" t="shared" si="462" ref="E1471:E1478">C1471+D1471</f>
        <v>488550</v>
      </c>
      <c r="F1471" s="51">
        <v>224280</v>
      </c>
      <c r="G1471" s="51"/>
      <c r="H1471" s="51">
        <f aca="true" t="shared" si="463" ref="H1471:H1478">F1471+G1471</f>
        <v>224280</v>
      </c>
      <c r="I1471" s="51"/>
      <c r="J1471" s="51"/>
      <c r="K1471" s="51">
        <f aca="true" t="shared" si="464" ref="K1471:K1476">F1471/C1471*100</f>
        <v>45.90727663494013</v>
      </c>
      <c r="L1471" s="44"/>
      <c r="M1471" s="51">
        <f t="shared" si="458"/>
        <v>45.90727663494013</v>
      </c>
    </row>
    <row r="1472" spans="1:13" ht="18" customHeight="1">
      <c r="A1472" s="63" t="s">
        <v>35</v>
      </c>
      <c r="B1472" s="48" t="s">
        <v>36</v>
      </c>
      <c r="C1472" s="51">
        <v>41867</v>
      </c>
      <c r="D1472" s="51"/>
      <c r="E1472" s="51">
        <f t="shared" si="462"/>
        <v>41867</v>
      </c>
      <c r="F1472" s="51">
        <v>41867</v>
      </c>
      <c r="G1472" s="51"/>
      <c r="H1472" s="51">
        <f t="shared" si="463"/>
        <v>41867</v>
      </c>
      <c r="I1472" s="51"/>
      <c r="J1472" s="51"/>
      <c r="K1472" s="51">
        <f t="shared" si="464"/>
        <v>100</v>
      </c>
      <c r="L1472" s="44"/>
      <c r="M1472" s="51">
        <f t="shared" si="458"/>
        <v>100</v>
      </c>
    </row>
    <row r="1473" spans="1:13" ht="18" customHeight="1">
      <c r="A1473" s="53" t="s">
        <v>22</v>
      </c>
      <c r="B1473" s="48" t="s">
        <v>23</v>
      </c>
      <c r="C1473" s="51">
        <v>80093</v>
      </c>
      <c r="D1473" s="51"/>
      <c r="E1473" s="51">
        <f t="shared" si="462"/>
        <v>80093</v>
      </c>
      <c r="F1473" s="51">
        <v>38441</v>
      </c>
      <c r="G1473" s="51"/>
      <c r="H1473" s="51">
        <f t="shared" si="463"/>
        <v>38441</v>
      </c>
      <c r="I1473" s="51"/>
      <c r="J1473" s="51"/>
      <c r="K1473" s="51">
        <f t="shared" si="464"/>
        <v>47.99545528323324</v>
      </c>
      <c r="L1473" s="44"/>
      <c r="M1473" s="51">
        <f t="shared" si="458"/>
        <v>47.99545528323324</v>
      </c>
    </row>
    <row r="1474" spans="1:13" ht="18" customHeight="1">
      <c r="A1474" s="63" t="s">
        <v>24</v>
      </c>
      <c r="B1474" s="48" t="s">
        <v>25</v>
      </c>
      <c r="C1474" s="51">
        <v>12996</v>
      </c>
      <c r="D1474" s="51"/>
      <c r="E1474" s="51">
        <f t="shared" si="462"/>
        <v>12996</v>
      </c>
      <c r="F1474" s="51">
        <v>6842</v>
      </c>
      <c r="G1474" s="51"/>
      <c r="H1474" s="51">
        <f t="shared" si="463"/>
        <v>6842</v>
      </c>
      <c r="I1474" s="51"/>
      <c r="J1474" s="51"/>
      <c r="K1474" s="51">
        <f t="shared" si="464"/>
        <v>52.646968297937825</v>
      </c>
      <c r="L1474" s="44"/>
      <c r="M1474" s="51">
        <f t="shared" si="458"/>
        <v>52.646968297937825</v>
      </c>
    </row>
    <row r="1475" spans="1:13" ht="18" customHeight="1">
      <c r="A1475" s="53" t="s">
        <v>37</v>
      </c>
      <c r="B1475" s="48" t="s">
        <v>38</v>
      </c>
      <c r="C1475" s="51">
        <v>496100</v>
      </c>
      <c r="D1475" s="51"/>
      <c r="E1475" s="51">
        <f t="shared" si="462"/>
        <v>496100</v>
      </c>
      <c r="F1475" s="51">
        <v>187908.57</v>
      </c>
      <c r="G1475" s="51"/>
      <c r="H1475" s="51">
        <f t="shared" si="463"/>
        <v>187908.57</v>
      </c>
      <c r="I1475" s="51">
        <v>9855.37</v>
      </c>
      <c r="J1475" s="51"/>
      <c r="K1475" s="51">
        <f t="shared" si="464"/>
        <v>37.87715581535981</v>
      </c>
      <c r="L1475" s="44"/>
      <c r="M1475" s="51">
        <f t="shared" si="458"/>
        <v>37.87715581535981</v>
      </c>
    </row>
    <row r="1476" spans="1:13" ht="18" customHeight="1">
      <c r="A1476" s="63" t="s">
        <v>28</v>
      </c>
      <c r="B1476" s="48" t="s">
        <v>29</v>
      </c>
      <c r="C1476" s="51">
        <v>238000</v>
      </c>
      <c r="D1476" s="51"/>
      <c r="E1476" s="51">
        <f t="shared" si="462"/>
        <v>238000</v>
      </c>
      <c r="F1476" s="51">
        <v>18910.58</v>
      </c>
      <c r="G1476" s="51"/>
      <c r="H1476" s="51">
        <f t="shared" si="463"/>
        <v>18910.58</v>
      </c>
      <c r="I1476" s="51">
        <v>4594.3</v>
      </c>
      <c r="J1476" s="51"/>
      <c r="K1476" s="51">
        <f t="shared" si="464"/>
        <v>7.9456218487394965</v>
      </c>
      <c r="L1476" s="44"/>
      <c r="M1476" s="51">
        <f t="shared" si="458"/>
        <v>7.9456218487394965</v>
      </c>
    </row>
    <row r="1477" spans="1:13" ht="18" customHeight="1">
      <c r="A1477" s="63" t="s">
        <v>57</v>
      </c>
      <c r="B1477" s="48" t="s">
        <v>406</v>
      </c>
      <c r="C1477" s="51"/>
      <c r="D1477" s="51">
        <v>741949.5</v>
      </c>
      <c r="E1477" s="51">
        <f t="shared" si="462"/>
        <v>741949.5</v>
      </c>
      <c r="F1477" s="51"/>
      <c r="G1477" s="51">
        <v>161821.05</v>
      </c>
      <c r="H1477" s="51">
        <f t="shared" si="463"/>
        <v>161821.05</v>
      </c>
      <c r="I1477" s="51"/>
      <c r="J1477" s="51"/>
      <c r="K1477" s="51"/>
      <c r="L1477" s="51">
        <f>G1477/D1477*100</f>
        <v>21.810251236775546</v>
      </c>
      <c r="M1477" s="51">
        <f>H1477/E1477*100</f>
        <v>21.810251236775546</v>
      </c>
    </row>
    <row r="1478" spans="1:13" ht="18" customHeight="1">
      <c r="A1478" s="63" t="s">
        <v>57</v>
      </c>
      <c r="B1478" s="48" t="s">
        <v>199</v>
      </c>
      <c r="C1478" s="51">
        <v>393050.5</v>
      </c>
      <c r="D1478" s="51"/>
      <c r="E1478" s="51">
        <f t="shared" si="462"/>
        <v>393050.5</v>
      </c>
      <c r="F1478" s="51">
        <v>85725.32</v>
      </c>
      <c r="G1478" s="51"/>
      <c r="H1478" s="51">
        <f t="shared" si="463"/>
        <v>85725.32</v>
      </c>
      <c r="I1478" s="51"/>
      <c r="J1478" s="51"/>
      <c r="K1478" s="51">
        <f>F1478/C1478*100</f>
        <v>21.810255934033922</v>
      </c>
      <c r="L1478" s="44"/>
      <c r="M1478" s="51">
        <f>H1478/E1478*100</f>
        <v>21.810255934033922</v>
      </c>
    </row>
    <row r="1479" spans="1:13" ht="15" customHeight="1">
      <c r="A1479" s="53"/>
      <c r="B1479" s="57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</row>
    <row r="1480" spans="1:13" s="52" customFormat="1" ht="18" customHeight="1">
      <c r="A1480" s="41" t="s">
        <v>209</v>
      </c>
      <c r="B1480" s="62">
        <v>75045</v>
      </c>
      <c r="C1480" s="42">
        <f>C1481</f>
        <v>0</v>
      </c>
      <c r="D1480" s="42">
        <f>D1481</f>
        <v>27000</v>
      </c>
      <c r="E1480" s="42">
        <f>SUM(C1480:D1480)</f>
        <v>27000</v>
      </c>
      <c r="F1480" s="42">
        <f>F1481</f>
        <v>0</v>
      </c>
      <c r="G1480" s="42">
        <f>G1481</f>
        <v>19706.39</v>
      </c>
      <c r="H1480" s="42">
        <f>SUM(F1480:G1480)</f>
        <v>19706.39</v>
      </c>
      <c r="I1480" s="42">
        <f>I1481</f>
        <v>0</v>
      </c>
      <c r="J1480" s="42">
        <f>J1481</f>
        <v>0</v>
      </c>
      <c r="K1480" s="42">
        <v>0</v>
      </c>
      <c r="L1480" s="42">
        <f aca="true" t="shared" si="465" ref="L1480:M1490">G1480/D1480*100</f>
        <v>72.98662962962963</v>
      </c>
      <c r="M1480" s="42">
        <f t="shared" si="465"/>
        <v>72.98662962962963</v>
      </c>
    </row>
    <row r="1481" spans="1:13" s="52" customFormat="1" ht="18" customHeight="1">
      <c r="A1481" s="20" t="s">
        <v>378</v>
      </c>
      <c r="B1481" s="62"/>
      <c r="C1481" s="42">
        <f>C1482</f>
        <v>0</v>
      </c>
      <c r="D1481" s="42">
        <f>D1482</f>
        <v>27000</v>
      </c>
      <c r="E1481" s="42">
        <f>SUM(C1481:D1481)</f>
        <v>27000</v>
      </c>
      <c r="F1481" s="42">
        <f>F1482</f>
        <v>0</v>
      </c>
      <c r="G1481" s="42">
        <f>G1482</f>
        <v>19706.39</v>
      </c>
      <c r="H1481" s="42">
        <f>SUM(F1481:G1481)</f>
        <v>19706.39</v>
      </c>
      <c r="I1481" s="42">
        <f>I1482</f>
        <v>0</v>
      </c>
      <c r="J1481" s="42">
        <f>J1482</f>
        <v>0</v>
      </c>
      <c r="K1481" s="42">
        <v>0</v>
      </c>
      <c r="L1481" s="42">
        <f t="shared" si="465"/>
        <v>72.98662962962963</v>
      </c>
      <c r="M1481" s="42">
        <f t="shared" si="465"/>
        <v>72.98662962962963</v>
      </c>
    </row>
    <row r="1482" spans="1:13" s="52" customFormat="1" ht="18" customHeight="1">
      <c r="A1482" s="21" t="s">
        <v>379</v>
      </c>
      <c r="B1482" s="62"/>
      <c r="C1482" s="44">
        <f>C1483+C1484</f>
        <v>0</v>
      </c>
      <c r="D1482" s="44">
        <f>D1483+D1484</f>
        <v>27000</v>
      </c>
      <c r="E1482" s="44">
        <f>SUM(C1482:D1482)</f>
        <v>27000</v>
      </c>
      <c r="F1482" s="44">
        <f>F1483+F1484</f>
        <v>0</v>
      </c>
      <c r="G1482" s="44">
        <f>G1483+G1484</f>
        <v>19706.39</v>
      </c>
      <c r="H1482" s="44">
        <f>SUM(F1482:G1482)</f>
        <v>19706.39</v>
      </c>
      <c r="I1482" s="44">
        <f>I1483+I1484</f>
        <v>0</v>
      </c>
      <c r="J1482" s="44">
        <f>J1483+J1484</f>
        <v>0</v>
      </c>
      <c r="K1482" s="42"/>
      <c r="L1482" s="44">
        <f t="shared" si="465"/>
        <v>72.98662962962963</v>
      </c>
      <c r="M1482" s="44">
        <f t="shared" si="465"/>
        <v>72.98662962962963</v>
      </c>
    </row>
    <row r="1483" spans="1:13" s="31" customFormat="1" ht="18" customHeight="1">
      <c r="A1483" s="25" t="s">
        <v>380</v>
      </c>
      <c r="B1483" s="29"/>
      <c r="C1483" s="30">
        <f>SUM(C1485:C1487)</f>
        <v>0</v>
      </c>
      <c r="D1483" s="30">
        <f>SUM(D1485:D1487)</f>
        <v>16600</v>
      </c>
      <c r="E1483" s="30">
        <f>SUM(C1483:D1483)</f>
        <v>16600</v>
      </c>
      <c r="F1483" s="30">
        <f>SUM(F1485:F1487)</f>
        <v>0</v>
      </c>
      <c r="G1483" s="30">
        <f>SUM(G1485:G1487)</f>
        <v>11848.9</v>
      </c>
      <c r="H1483" s="30">
        <f>SUM(F1483:G1483)</f>
        <v>11848.9</v>
      </c>
      <c r="I1483" s="30">
        <f>SUM(I1485:I1487)</f>
        <v>0</v>
      </c>
      <c r="J1483" s="30">
        <f>SUM(J1485:J1487)</f>
        <v>0</v>
      </c>
      <c r="K1483" s="30"/>
      <c r="L1483" s="30">
        <f t="shared" si="465"/>
        <v>71.3789156626506</v>
      </c>
      <c r="M1483" s="30">
        <f t="shared" si="465"/>
        <v>71.3789156626506</v>
      </c>
    </row>
    <row r="1484" spans="1:13" s="31" customFormat="1" ht="18" customHeight="1">
      <c r="A1484" s="25" t="s">
        <v>381</v>
      </c>
      <c r="B1484" s="29"/>
      <c r="C1484" s="30">
        <f>SUM(C1488:C1490)</f>
        <v>0</v>
      </c>
      <c r="D1484" s="30">
        <f>SUM(D1488:D1490)</f>
        <v>10400</v>
      </c>
      <c r="E1484" s="30">
        <f>SUM(C1484:D1484)</f>
        <v>10400</v>
      </c>
      <c r="F1484" s="30">
        <f>SUM(F1488:F1490)</f>
        <v>0</v>
      </c>
      <c r="G1484" s="30">
        <f>SUM(G1488:G1490)</f>
        <v>7857.49</v>
      </c>
      <c r="H1484" s="30">
        <f>SUM(F1484:G1484)</f>
        <v>7857.49</v>
      </c>
      <c r="I1484" s="30">
        <f>SUM(I1488:I1490)</f>
        <v>0</v>
      </c>
      <c r="J1484" s="30">
        <f>SUM(J1488:J1490)</f>
        <v>0</v>
      </c>
      <c r="K1484" s="30"/>
      <c r="L1484" s="30">
        <f t="shared" si="465"/>
        <v>75.55278846153846</v>
      </c>
      <c r="M1484" s="30">
        <f t="shared" si="465"/>
        <v>75.55278846153846</v>
      </c>
    </row>
    <row r="1485" spans="1:13" ht="18" customHeight="1">
      <c r="A1485" s="67" t="s">
        <v>22</v>
      </c>
      <c r="B1485" s="48" t="s">
        <v>23</v>
      </c>
      <c r="C1485" s="51"/>
      <c r="D1485" s="51">
        <v>2000</v>
      </c>
      <c r="E1485" s="51">
        <f aca="true" t="shared" si="466" ref="E1485:E1490">C1485+D1485</f>
        <v>2000</v>
      </c>
      <c r="F1485" s="51"/>
      <c r="G1485" s="51">
        <v>1177.8</v>
      </c>
      <c r="H1485" s="30">
        <f aca="true" t="shared" si="467" ref="H1485:H1490">SUM(F1485:G1485)</f>
        <v>1177.8</v>
      </c>
      <c r="I1485" s="51"/>
      <c r="J1485" s="51"/>
      <c r="K1485" s="51"/>
      <c r="L1485" s="51">
        <f t="shared" si="465"/>
        <v>58.89</v>
      </c>
      <c r="M1485" s="51">
        <f t="shared" si="465"/>
        <v>58.89</v>
      </c>
    </row>
    <row r="1486" spans="1:13" ht="18" customHeight="1">
      <c r="A1486" s="71" t="s">
        <v>24</v>
      </c>
      <c r="B1486" s="48" t="s">
        <v>25</v>
      </c>
      <c r="C1486" s="51"/>
      <c r="D1486" s="51">
        <v>300</v>
      </c>
      <c r="E1486" s="51">
        <f t="shared" si="466"/>
        <v>300</v>
      </c>
      <c r="F1486" s="51"/>
      <c r="G1486" s="51">
        <v>191.1</v>
      </c>
      <c r="H1486" s="30">
        <f t="shared" si="467"/>
        <v>191.1</v>
      </c>
      <c r="I1486" s="51"/>
      <c r="J1486" s="51"/>
      <c r="K1486" s="51"/>
      <c r="L1486" s="51">
        <f t="shared" si="465"/>
        <v>63.7</v>
      </c>
      <c r="M1486" s="51">
        <f t="shared" si="465"/>
        <v>63.7</v>
      </c>
    </row>
    <row r="1487" spans="1:13" ht="18" customHeight="1">
      <c r="A1487" s="67" t="s">
        <v>26</v>
      </c>
      <c r="B1487" s="48" t="s">
        <v>27</v>
      </c>
      <c r="C1487" s="51"/>
      <c r="D1487" s="51">
        <v>14300</v>
      </c>
      <c r="E1487" s="51">
        <f t="shared" si="466"/>
        <v>14300</v>
      </c>
      <c r="F1487" s="51"/>
      <c r="G1487" s="51">
        <v>10480</v>
      </c>
      <c r="H1487" s="30">
        <f t="shared" si="467"/>
        <v>10480</v>
      </c>
      <c r="I1487" s="51"/>
      <c r="J1487" s="51"/>
      <c r="K1487" s="51"/>
      <c r="L1487" s="51">
        <f t="shared" si="465"/>
        <v>73.2867132867133</v>
      </c>
      <c r="M1487" s="51">
        <f t="shared" si="465"/>
        <v>73.2867132867133</v>
      </c>
    </row>
    <row r="1488" spans="1:13" ht="18" customHeight="1">
      <c r="A1488" s="67" t="s">
        <v>37</v>
      </c>
      <c r="B1488" s="48" t="s">
        <v>38</v>
      </c>
      <c r="C1488" s="51"/>
      <c r="D1488" s="51">
        <v>2000</v>
      </c>
      <c r="E1488" s="51">
        <f t="shared" si="466"/>
        <v>2000</v>
      </c>
      <c r="F1488" s="51"/>
      <c r="G1488" s="51">
        <v>1742.74</v>
      </c>
      <c r="H1488" s="30">
        <f t="shared" si="467"/>
        <v>1742.74</v>
      </c>
      <c r="I1488" s="51"/>
      <c r="J1488" s="51"/>
      <c r="K1488" s="51"/>
      <c r="L1488" s="51">
        <f t="shared" si="465"/>
        <v>87.137</v>
      </c>
      <c r="M1488" s="51">
        <f t="shared" si="465"/>
        <v>87.137</v>
      </c>
    </row>
    <row r="1489" spans="1:13" ht="18" customHeight="1">
      <c r="A1489" s="71" t="s">
        <v>210</v>
      </c>
      <c r="B1489" s="48" t="s">
        <v>211</v>
      </c>
      <c r="C1489" s="51"/>
      <c r="D1489" s="51">
        <v>2000</v>
      </c>
      <c r="E1489" s="51">
        <f t="shared" si="466"/>
        <v>2000</v>
      </c>
      <c r="F1489" s="51"/>
      <c r="G1489" s="51">
        <v>102</v>
      </c>
      <c r="H1489" s="30">
        <f t="shared" si="467"/>
        <v>102</v>
      </c>
      <c r="I1489" s="51"/>
      <c r="J1489" s="51"/>
      <c r="K1489" s="51"/>
      <c r="L1489" s="51">
        <f t="shared" si="465"/>
        <v>5.1</v>
      </c>
      <c r="M1489" s="51">
        <f t="shared" si="465"/>
        <v>5.1</v>
      </c>
    </row>
    <row r="1490" spans="1:13" ht="18" customHeight="1">
      <c r="A1490" s="71" t="s">
        <v>28</v>
      </c>
      <c r="B1490" s="48" t="s">
        <v>29</v>
      </c>
      <c r="C1490" s="51"/>
      <c r="D1490" s="51">
        <v>6400</v>
      </c>
      <c r="E1490" s="51">
        <f t="shared" si="466"/>
        <v>6400</v>
      </c>
      <c r="F1490" s="51"/>
      <c r="G1490" s="51">
        <v>6012.75</v>
      </c>
      <c r="H1490" s="30">
        <f t="shared" si="467"/>
        <v>6012.75</v>
      </c>
      <c r="I1490" s="51"/>
      <c r="J1490" s="51"/>
      <c r="K1490" s="51"/>
      <c r="L1490" s="51">
        <f t="shared" si="465"/>
        <v>93.94921875</v>
      </c>
      <c r="M1490" s="51">
        <f t="shared" si="465"/>
        <v>93.94921875</v>
      </c>
    </row>
    <row r="1491" spans="1:13" ht="16.5" customHeight="1">
      <c r="A1491" s="63"/>
      <c r="B1491" s="48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</row>
    <row r="1492" spans="1:13" ht="18" customHeight="1">
      <c r="A1492" s="41" t="s">
        <v>212</v>
      </c>
      <c r="B1492" s="41" t="s">
        <v>92</v>
      </c>
      <c r="C1492" s="42">
        <f>C1493+C1498</f>
        <v>203906.17</v>
      </c>
      <c r="D1492" s="42">
        <f>D1493+D1498</f>
        <v>7190024</v>
      </c>
      <c r="E1492" s="42">
        <f aca="true" t="shared" si="468" ref="E1492:E1499">SUM(C1492:D1492)</f>
        <v>7393930.17</v>
      </c>
      <c r="F1492" s="42">
        <f>F1493+F1498</f>
        <v>84035.75</v>
      </c>
      <c r="G1492" s="42">
        <f>G1493+G1498</f>
        <v>3905866.419999999</v>
      </c>
      <c r="H1492" s="42">
        <f aca="true" t="shared" si="469" ref="H1492:H1499">SUM(F1492:G1492)</f>
        <v>3989902.169999999</v>
      </c>
      <c r="I1492" s="42">
        <f>I1493+I1498</f>
        <v>108638.15</v>
      </c>
      <c r="J1492" s="42">
        <f>J1493+J1498</f>
        <v>0</v>
      </c>
      <c r="K1492" s="42">
        <f>F1492/C1492*100</f>
        <v>41.212951035272745</v>
      </c>
      <c r="L1492" s="42">
        <f>G1492/D1492*100</f>
        <v>54.3234128286637</v>
      </c>
      <c r="M1492" s="42">
        <f>H1492/E1492*100</f>
        <v>53.96185896086166</v>
      </c>
    </row>
    <row r="1493" spans="1:13" ht="18" customHeight="1">
      <c r="A1493" s="20" t="s">
        <v>378</v>
      </c>
      <c r="B1493" s="41"/>
      <c r="C1493" s="42">
        <f>C1494+C1497</f>
        <v>183188.41</v>
      </c>
      <c r="D1493" s="42">
        <f>D1494+D1497</f>
        <v>7147024</v>
      </c>
      <c r="E1493" s="42">
        <f t="shared" si="468"/>
        <v>7330212.41</v>
      </c>
      <c r="F1493" s="42">
        <f>F1494+F1497</f>
        <v>75320.15</v>
      </c>
      <c r="G1493" s="42">
        <f>G1494+G1497</f>
        <v>3905866.419999999</v>
      </c>
      <c r="H1493" s="42">
        <f t="shared" si="469"/>
        <v>3981186.569999999</v>
      </c>
      <c r="I1493" s="42">
        <f>I1494+I1497</f>
        <v>108638.15</v>
      </c>
      <c r="J1493" s="42">
        <f>J1494+J1497</f>
        <v>0</v>
      </c>
      <c r="K1493" s="42">
        <f aca="true" t="shared" si="470" ref="K1493:K1499">F1493/C1493*100</f>
        <v>41.116220180086714</v>
      </c>
      <c r="L1493" s="42">
        <f aca="true" t="shared" si="471" ref="L1493:M1499">G1493/D1493*100</f>
        <v>54.650249110678786</v>
      </c>
      <c r="M1493" s="42">
        <f t="shared" si="471"/>
        <v>54.31202190769802</v>
      </c>
    </row>
    <row r="1494" spans="1:13" ht="18" customHeight="1">
      <c r="A1494" s="21" t="s">
        <v>379</v>
      </c>
      <c r="B1494" s="43"/>
      <c r="C1494" s="44">
        <f>C1495+C1496</f>
        <v>183188.41</v>
      </c>
      <c r="D1494" s="44">
        <f>D1495+D1496</f>
        <v>6781424</v>
      </c>
      <c r="E1494" s="44">
        <f t="shared" si="468"/>
        <v>6964612.41</v>
      </c>
      <c r="F1494" s="44">
        <f>F1495+F1496</f>
        <v>75320.15</v>
      </c>
      <c r="G1494" s="44">
        <f>G1495+G1496</f>
        <v>3668357.719999999</v>
      </c>
      <c r="H1494" s="44">
        <f t="shared" si="469"/>
        <v>3743677.8699999987</v>
      </c>
      <c r="I1494" s="44">
        <f>I1495+I1496</f>
        <v>94914.15</v>
      </c>
      <c r="J1494" s="44">
        <f>J1495+J1496</f>
        <v>0</v>
      </c>
      <c r="K1494" s="44">
        <f t="shared" si="470"/>
        <v>41.116220180086714</v>
      </c>
      <c r="L1494" s="44">
        <f t="shared" si="471"/>
        <v>54.094209711706554</v>
      </c>
      <c r="M1494" s="44">
        <f t="shared" si="471"/>
        <v>53.75285298898634</v>
      </c>
    </row>
    <row r="1495" spans="1:13" ht="18" customHeight="1">
      <c r="A1495" s="25" t="s">
        <v>380</v>
      </c>
      <c r="B1495" s="43"/>
      <c r="C1495" s="44">
        <f>C1510</f>
        <v>0</v>
      </c>
      <c r="D1495" s="44">
        <f>D1510</f>
        <v>6235347.84</v>
      </c>
      <c r="E1495" s="44">
        <f t="shared" si="468"/>
        <v>6235347.84</v>
      </c>
      <c r="F1495" s="44">
        <f>F1510</f>
        <v>0</v>
      </c>
      <c r="G1495" s="44">
        <f>G1510</f>
        <v>3326915.569999999</v>
      </c>
      <c r="H1495" s="44">
        <f t="shared" si="469"/>
        <v>3326915.569999999</v>
      </c>
      <c r="I1495" s="44">
        <f>I1510</f>
        <v>83180.15</v>
      </c>
      <c r="J1495" s="44">
        <f>J1510</f>
        <v>0</v>
      </c>
      <c r="K1495" s="44"/>
      <c r="L1495" s="44">
        <f t="shared" si="471"/>
        <v>53.3557333988283</v>
      </c>
      <c r="M1495" s="44">
        <f t="shared" si="471"/>
        <v>53.3557333988283</v>
      </c>
    </row>
    <row r="1496" spans="1:13" ht="18" customHeight="1">
      <c r="A1496" s="25" t="s">
        <v>381</v>
      </c>
      <c r="B1496" s="43"/>
      <c r="C1496" s="44">
        <f>C1511+C1548+C1504</f>
        <v>183188.41</v>
      </c>
      <c r="D1496" s="44">
        <f>D1511+D1548+D1504</f>
        <v>546076.16</v>
      </c>
      <c r="E1496" s="44">
        <f t="shared" si="468"/>
        <v>729264.5700000001</v>
      </c>
      <c r="F1496" s="44">
        <f>F1511+F1548+F1504</f>
        <v>75320.15</v>
      </c>
      <c r="G1496" s="44">
        <f>G1511+G1548+G1504</f>
        <v>341442.15</v>
      </c>
      <c r="H1496" s="44">
        <f t="shared" si="469"/>
        <v>416762.30000000005</v>
      </c>
      <c r="I1496" s="44">
        <f>I1511+I1548+I1504</f>
        <v>11734</v>
      </c>
      <c r="J1496" s="44">
        <f>J1511+J1548+J1504</f>
        <v>0</v>
      </c>
      <c r="K1496" s="44">
        <f t="shared" si="470"/>
        <v>41.116220180086714</v>
      </c>
      <c r="L1496" s="44">
        <f t="shared" si="471"/>
        <v>62.52647066665573</v>
      </c>
      <c r="M1496" s="44">
        <f t="shared" si="471"/>
        <v>57.14829941621873</v>
      </c>
    </row>
    <row r="1497" spans="1:13" s="31" customFormat="1" ht="18" customHeight="1">
      <c r="A1497" s="25" t="s">
        <v>383</v>
      </c>
      <c r="B1497" s="29"/>
      <c r="C1497" s="30">
        <f>C1512</f>
        <v>0</v>
      </c>
      <c r="D1497" s="30">
        <f>D1512</f>
        <v>365600</v>
      </c>
      <c r="E1497" s="30">
        <f t="shared" si="468"/>
        <v>365600</v>
      </c>
      <c r="F1497" s="30">
        <f>F1512</f>
        <v>0</v>
      </c>
      <c r="G1497" s="30">
        <f>G1512</f>
        <v>237508.7</v>
      </c>
      <c r="H1497" s="39">
        <f t="shared" si="469"/>
        <v>237508.7</v>
      </c>
      <c r="I1497" s="39">
        <f>I1512</f>
        <v>13724</v>
      </c>
      <c r="J1497" s="39">
        <f>J1512</f>
        <v>0</v>
      </c>
      <c r="K1497" s="42"/>
      <c r="L1497" s="44">
        <f t="shared" si="471"/>
        <v>64.96408643326039</v>
      </c>
      <c r="M1497" s="44">
        <f t="shared" si="471"/>
        <v>64.96408643326039</v>
      </c>
    </row>
    <row r="1498" spans="1:13" s="31" customFormat="1" ht="18" customHeight="1">
      <c r="A1498" s="61" t="s">
        <v>387</v>
      </c>
      <c r="B1498" s="29"/>
      <c r="C1498" s="49">
        <f>C1499</f>
        <v>20717.76</v>
      </c>
      <c r="D1498" s="49">
        <f>D1499</f>
        <v>43000</v>
      </c>
      <c r="E1498" s="49">
        <f t="shared" si="468"/>
        <v>63717.759999999995</v>
      </c>
      <c r="F1498" s="49">
        <f>F1499</f>
        <v>8715.6</v>
      </c>
      <c r="G1498" s="49">
        <f>G1499</f>
        <v>0</v>
      </c>
      <c r="H1498" s="49">
        <f t="shared" si="469"/>
        <v>8715.6</v>
      </c>
      <c r="I1498" s="49">
        <f>I1499</f>
        <v>0</v>
      </c>
      <c r="J1498" s="49">
        <f>J1499</f>
        <v>0</v>
      </c>
      <c r="K1498" s="42">
        <f t="shared" si="470"/>
        <v>42.068254483110145</v>
      </c>
      <c r="L1498" s="42">
        <f t="shared" si="471"/>
        <v>0</v>
      </c>
      <c r="M1498" s="42">
        <f t="shared" si="471"/>
        <v>13.678446951054152</v>
      </c>
    </row>
    <row r="1499" spans="1:13" s="31" customFormat="1" ht="18" customHeight="1">
      <c r="A1499" s="28" t="s">
        <v>388</v>
      </c>
      <c r="B1499" s="29"/>
      <c r="C1499" s="30">
        <f>C1513</f>
        <v>20717.76</v>
      </c>
      <c r="D1499" s="30">
        <f>D1513</f>
        <v>43000</v>
      </c>
      <c r="E1499" s="30">
        <f t="shared" si="468"/>
        <v>63717.759999999995</v>
      </c>
      <c r="F1499" s="30">
        <f>F1513</f>
        <v>8715.6</v>
      </c>
      <c r="G1499" s="30">
        <f>G1513</f>
        <v>0</v>
      </c>
      <c r="H1499" s="30">
        <f t="shared" si="469"/>
        <v>8715.6</v>
      </c>
      <c r="I1499" s="30">
        <f>I1513</f>
        <v>0</v>
      </c>
      <c r="J1499" s="39">
        <f>J1513</f>
        <v>0</v>
      </c>
      <c r="K1499" s="44">
        <f t="shared" si="470"/>
        <v>42.068254483110145</v>
      </c>
      <c r="L1499" s="44">
        <f t="shared" si="471"/>
        <v>0</v>
      </c>
      <c r="M1499" s="44">
        <f t="shared" si="471"/>
        <v>13.678446951054152</v>
      </c>
    </row>
    <row r="1500" spans="1:13" ht="15" customHeight="1">
      <c r="A1500" s="37"/>
      <c r="B1500" s="41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</row>
    <row r="1501" spans="1:13" s="52" customFormat="1" ht="18" customHeight="1">
      <c r="A1501" s="41" t="s">
        <v>213</v>
      </c>
      <c r="B1501" s="62">
        <v>75405</v>
      </c>
      <c r="C1501" s="42">
        <f>C1502</f>
        <v>126950</v>
      </c>
      <c r="D1501" s="42">
        <f>D1502</f>
        <v>0</v>
      </c>
      <c r="E1501" s="42">
        <f>SUM(C1501:D1501)</f>
        <v>126950</v>
      </c>
      <c r="F1501" s="42">
        <f>F1502</f>
        <v>72950</v>
      </c>
      <c r="G1501" s="42">
        <f>G1502</f>
        <v>0</v>
      </c>
      <c r="H1501" s="42">
        <f>SUM(F1501:G1501)</f>
        <v>72950</v>
      </c>
      <c r="I1501" s="42">
        <f>I1502</f>
        <v>0</v>
      </c>
      <c r="J1501" s="42">
        <f>J1502</f>
        <v>0</v>
      </c>
      <c r="K1501" s="42">
        <f>F1501/C1501*100</f>
        <v>57.463568333989755</v>
      </c>
      <c r="L1501" s="42">
        <v>0</v>
      </c>
      <c r="M1501" s="42">
        <f>H1501/E1501*100</f>
        <v>57.463568333989755</v>
      </c>
    </row>
    <row r="1502" spans="1:13" s="52" customFormat="1" ht="18" customHeight="1">
      <c r="A1502" s="20" t="s">
        <v>378</v>
      </c>
      <c r="B1502" s="62"/>
      <c r="C1502" s="42">
        <f>C1503</f>
        <v>126950</v>
      </c>
      <c r="D1502" s="42">
        <f>D1503</f>
        <v>0</v>
      </c>
      <c r="E1502" s="42">
        <f>SUM(C1502:D1502)</f>
        <v>126950</v>
      </c>
      <c r="F1502" s="42">
        <f>F1503</f>
        <v>72950</v>
      </c>
      <c r="G1502" s="42">
        <f>G1503</f>
        <v>0</v>
      </c>
      <c r="H1502" s="42">
        <f>SUM(F1502:G1502)</f>
        <v>72950</v>
      </c>
      <c r="I1502" s="42">
        <f>I1503</f>
        <v>0</v>
      </c>
      <c r="J1502" s="42">
        <f>J1503</f>
        <v>0</v>
      </c>
      <c r="K1502" s="42">
        <f>F1502/C1502*100</f>
        <v>57.463568333989755</v>
      </c>
      <c r="L1502" s="42"/>
      <c r="M1502" s="42">
        <f>H1502/E1502*100</f>
        <v>57.463568333989755</v>
      </c>
    </row>
    <row r="1503" spans="1:13" s="52" customFormat="1" ht="18" customHeight="1">
      <c r="A1503" s="21" t="s">
        <v>379</v>
      </c>
      <c r="B1503" s="62"/>
      <c r="C1503" s="44">
        <f>C1504</f>
        <v>126950</v>
      </c>
      <c r="D1503" s="42"/>
      <c r="E1503" s="44">
        <f>SUM(C1503:D1503)</f>
        <v>126950</v>
      </c>
      <c r="F1503" s="44">
        <f>F1504</f>
        <v>72950</v>
      </c>
      <c r="G1503" s="42"/>
      <c r="H1503" s="44">
        <f>SUM(F1503:G1503)</f>
        <v>72950</v>
      </c>
      <c r="I1503" s="44">
        <f>I1504</f>
        <v>0</v>
      </c>
      <c r="J1503" s="42"/>
      <c r="K1503" s="44">
        <f>F1503/C1503*100</f>
        <v>57.463568333989755</v>
      </c>
      <c r="L1503" s="44"/>
      <c r="M1503" s="44">
        <f>H1503/E1503*100</f>
        <v>57.463568333989755</v>
      </c>
    </row>
    <row r="1504" spans="1:13" s="52" customFormat="1" ht="18" customHeight="1">
      <c r="A1504" s="25" t="s">
        <v>381</v>
      </c>
      <c r="B1504" s="62"/>
      <c r="C1504" s="44">
        <f>C1505</f>
        <v>126950</v>
      </c>
      <c r="D1504" s="42"/>
      <c r="E1504" s="44">
        <f>SUM(C1504:D1504)</f>
        <v>126950</v>
      </c>
      <c r="F1504" s="44">
        <f>F1505</f>
        <v>72950</v>
      </c>
      <c r="G1504" s="42"/>
      <c r="H1504" s="44">
        <f>SUM(F1504:G1504)</f>
        <v>72950</v>
      </c>
      <c r="I1504" s="44">
        <f>I1505</f>
        <v>0</v>
      </c>
      <c r="J1504" s="42"/>
      <c r="K1504" s="44">
        <f>F1504/C1504*100</f>
        <v>57.463568333989755</v>
      </c>
      <c r="L1504" s="44"/>
      <c r="M1504" s="44">
        <f>H1504/E1504*100</f>
        <v>57.463568333989755</v>
      </c>
    </row>
    <row r="1505" spans="1:13" ht="18" customHeight="1">
      <c r="A1505" s="53" t="s">
        <v>214</v>
      </c>
      <c r="B1505" s="48" t="s">
        <v>215</v>
      </c>
      <c r="C1505" s="51">
        <v>126950</v>
      </c>
      <c r="D1505" s="42"/>
      <c r="E1505" s="44">
        <f>SUM(C1505:D1505)</f>
        <v>126950</v>
      </c>
      <c r="F1505" s="51">
        <v>72950</v>
      </c>
      <c r="G1505" s="42"/>
      <c r="H1505" s="51">
        <f>SUM(F1505:G1505)</f>
        <v>72950</v>
      </c>
      <c r="I1505" s="42"/>
      <c r="J1505" s="51"/>
      <c r="K1505" s="44">
        <f>F1505/C1505*100</f>
        <v>57.463568333989755</v>
      </c>
      <c r="L1505" s="44"/>
      <c r="M1505" s="44">
        <f>H1505/E1505*100</f>
        <v>57.463568333989755</v>
      </c>
    </row>
    <row r="1506" spans="1:13" ht="14.25" customHeight="1">
      <c r="A1506" s="57"/>
      <c r="B1506" s="57"/>
      <c r="C1506" s="51"/>
      <c r="D1506" s="51"/>
      <c r="E1506" s="51"/>
      <c r="F1506" s="51"/>
      <c r="G1506" s="51"/>
      <c r="H1506" s="51"/>
      <c r="I1506" s="51"/>
      <c r="J1506" s="51"/>
      <c r="K1506" s="57"/>
      <c r="L1506" s="57"/>
      <c r="M1506" s="51"/>
    </row>
    <row r="1507" spans="1:13" s="52" customFormat="1" ht="18" customHeight="1">
      <c r="A1507" s="41" t="s">
        <v>260</v>
      </c>
      <c r="B1507" s="62">
        <v>75411</v>
      </c>
      <c r="C1507" s="42">
        <f>C1508+C1513</f>
        <v>65456.17</v>
      </c>
      <c r="D1507" s="42">
        <f>D1508+D1513</f>
        <v>7190024</v>
      </c>
      <c r="E1507" s="42">
        <f>SUM(C1507:D1507)</f>
        <v>7255480.17</v>
      </c>
      <c r="F1507" s="42">
        <f>F1508+F1513</f>
        <v>9420.82</v>
      </c>
      <c r="G1507" s="42">
        <f>G1508+G1513</f>
        <v>3905866.419999999</v>
      </c>
      <c r="H1507" s="42">
        <f>SUM(F1507:G1507)</f>
        <v>3915287.239999999</v>
      </c>
      <c r="I1507" s="42">
        <f>I1508+I1513</f>
        <v>108638.15</v>
      </c>
      <c r="J1507" s="42">
        <f>J1508+J1513</f>
        <v>0</v>
      </c>
      <c r="K1507" s="42">
        <f>F1507/C1507*100</f>
        <v>14.392562229045788</v>
      </c>
      <c r="L1507" s="42">
        <f>G1507/D1507*100</f>
        <v>54.3234128286637</v>
      </c>
      <c r="M1507" s="42">
        <f>H1507/E1507*100</f>
        <v>53.96317195089239</v>
      </c>
    </row>
    <row r="1508" spans="1:13" s="52" customFormat="1" ht="18" customHeight="1">
      <c r="A1508" s="20" t="s">
        <v>378</v>
      </c>
      <c r="B1508" s="62"/>
      <c r="C1508" s="42">
        <f>C1509+C1512</f>
        <v>44738.41</v>
      </c>
      <c r="D1508" s="42">
        <f>D1509+D1512</f>
        <v>7147024</v>
      </c>
      <c r="E1508" s="42">
        <f aca="true" t="shared" si="472" ref="E1508:E1513">SUM(C1508:D1508)</f>
        <v>7191762.41</v>
      </c>
      <c r="F1508" s="42">
        <f>F1509+F1512</f>
        <v>705.22</v>
      </c>
      <c r="G1508" s="42">
        <f>G1509+G1512</f>
        <v>3905866.419999999</v>
      </c>
      <c r="H1508" s="42">
        <f aca="true" t="shared" si="473" ref="H1508:H1514">SUM(F1508:G1508)</f>
        <v>3906571.639999999</v>
      </c>
      <c r="I1508" s="42">
        <f>I1509+I1512</f>
        <v>108638.15</v>
      </c>
      <c r="J1508" s="42">
        <f>J1509+J1512</f>
        <v>0</v>
      </c>
      <c r="K1508" s="42">
        <f>F1508/C1508*100</f>
        <v>1.5763188723068164</v>
      </c>
      <c r="L1508" s="42">
        <f aca="true" t="shared" si="474" ref="L1508:M1522">G1508/D1508*100</f>
        <v>54.650249110678786</v>
      </c>
      <c r="M1508" s="42">
        <f t="shared" si="474"/>
        <v>54.32008758476212</v>
      </c>
    </row>
    <row r="1509" spans="1:13" s="52" customFormat="1" ht="18" customHeight="1">
      <c r="A1509" s="21" t="s">
        <v>379</v>
      </c>
      <c r="B1509" s="69"/>
      <c r="C1509" s="44">
        <f>C1510+C1511</f>
        <v>44738.41</v>
      </c>
      <c r="D1509" s="44">
        <f>D1510+D1511</f>
        <v>6781424</v>
      </c>
      <c r="E1509" s="44">
        <f t="shared" si="472"/>
        <v>6826162.41</v>
      </c>
      <c r="F1509" s="44">
        <f>F1510+F1511</f>
        <v>705.22</v>
      </c>
      <c r="G1509" s="44">
        <f>G1510+G1511</f>
        <v>3668357.719999999</v>
      </c>
      <c r="H1509" s="44">
        <f t="shared" si="473"/>
        <v>3669062.939999999</v>
      </c>
      <c r="I1509" s="44">
        <f>I1510+I1511</f>
        <v>94914.15</v>
      </c>
      <c r="J1509" s="44">
        <f>J1510+J1511</f>
        <v>0</v>
      </c>
      <c r="K1509" s="44">
        <f>F1509/C1509*100</f>
        <v>1.5763188723068164</v>
      </c>
      <c r="L1509" s="44">
        <f t="shared" si="474"/>
        <v>54.094209711706554</v>
      </c>
      <c r="M1509" s="44">
        <f t="shared" si="474"/>
        <v>53.75000944344656</v>
      </c>
    </row>
    <row r="1510" spans="1:13" s="52" customFormat="1" ht="18" customHeight="1">
      <c r="A1510" s="25" t="s">
        <v>380</v>
      </c>
      <c r="B1510" s="69"/>
      <c r="C1510" s="44">
        <f>SUM(C1516:C1526)</f>
        <v>0</v>
      </c>
      <c r="D1510" s="44">
        <f>SUM(D1516:D1526)</f>
        <v>6235347.84</v>
      </c>
      <c r="E1510" s="44">
        <f t="shared" si="472"/>
        <v>6235347.84</v>
      </c>
      <c r="F1510" s="44">
        <f>SUM(F1516:F1526)</f>
        <v>0</v>
      </c>
      <c r="G1510" s="44">
        <f>SUM(G1516:G1526)</f>
        <v>3326915.569999999</v>
      </c>
      <c r="H1510" s="44">
        <f t="shared" si="473"/>
        <v>3326915.569999999</v>
      </c>
      <c r="I1510" s="44">
        <f>SUM(I1516:I1526)</f>
        <v>83180.15</v>
      </c>
      <c r="J1510" s="44">
        <f>SUM(J1516:J1526)</f>
        <v>0</v>
      </c>
      <c r="K1510" s="44"/>
      <c r="L1510" s="44">
        <f t="shared" si="474"/>
        <v>53.3557333988283</v>
      </c>
      <c r="M1510" s="44">
        <f t="shared" si="474"/>
        <v>53.3557333988283</v>
      </c>
    </row>
    <row r="1511" spans="1:13" s="52" customFormat="1" ht="18" customHeight="1">
      <c r="A1511" s="25" t="s">
        <v>381</v>
      </c>
      <c r="B1511" s="69"/>
      <c r="C1511" s="44">
        <f>SUM(C1527:C1542)</f>
        <v>44738.41</v>
      </c>
      <c r="D1511" s="44">
        <f>SUM(D1527:D1542)</f>
        <v>546076.16</v>
      </c>
      <c r="E1511" s="44">
        <f t="shared" si="472"/>
        <v>590814.5700000001</v>
      </c>
      <c r="F1511" s="44">
        <f>SUM(F1527:F1542)</f>
        <v>705.22</v>
      </c>
      <c r="G1511" s="44">
        <f>SUM(G1527:G1542)</f>
        <v>341442.15</v>
      </c>
      <c r="H1511" s="44">
        <f t="shared" si="473"/>
        <v>342147.37</v>
      </c>
      <c r="I1511" s="44">
        <f>SUM(I1527:I1542)</f>
        <v>11734</v>
      </c>
      <c r="J1511" s="44">
        <f>SUM(J1527:J1542)</f>
        <v>0</v>
      </c>
      <c r="K1511" s="44">
        <f>F1511/C1511*100</f>
        <v>1.5763188723068164</v>
      </c>
      <c r="L1511" s="44">
        <f t="shared" si="474"/>
        <v>62.52647066665573</v>
      </c>
      <c r="M1511" s="44">
        <f t="shared" si="474"/>
        <v>57.91112599000393</v>
      </c>
    </row>
    <row r="1512" spans="1:13" s="52" customFormat="1" ht="18" customHeight="1">
      <c r="A1512" s="25" t="s">
        <v>383</v>
      </c>
      <c r="B1512" s="69"/>
      <c r="C1512" s="44">
        <f>C1515</f>
        <v>0</v>
      </c>
      <c r="D1512" s="44">
        <f>D1515</f>
        <v>365600</v>
      </c>
      <c r="E1512" s="44">
        <f t="shared" si="472"/>
        <v>365600</v>
      </c>
      <c r="F1512" s="44">
        <f>F1515</f>
        <v>0</v>
      </c>
      <c r="G1512" s="44">
        <f>G1515</f>
        <v>237508.7</v>
      </c>
      <c r="H1512" s="44">
        <f t="shared" si="473"/>
        <v>237508.7</v>
      </c>
      <c r="I1512" s="44">
        <f>I1515</f>
        <v>13724</v>
      </c>
      <c r="J1512" s="44">
        <f>J1515</f>
        <v>0</v>
      </c>
      <c r="K1512" s="44"/>
      <c r="L1512" s="44">
        <f t="shared" si="474"/>
        <v>64.96408643326039</v>
      </c>
      <c r="M1512" s="44">
        <f t="shared" si="474"/>
        <v>64.96408643326039</v>
      </c>
    </row>
    <row r="1513" spans="1:13" s="52" customFormat="1" ht="18" customHeight="1">
      <c r="A1513" s="61" t="s">
        <v>387</v>
      </c>
      <c r="B1513" s="62"/>
      <c r="C1513" s="42">
        <f>C1514</f>
        <v>20717.76</v>
      </c>
      <c r="D1513" s="42">
        <f>D1514</f>
        <v>43000</v>
      </c>
      <c r="E1513" s="42">
        <f t="shared" si="472"/>
        <v>63717.759999999995</v>
      </c>
      <c r="F1513" s="42">
        <f>F1514</f>
        <v>8715.6</v>
      </c>
      <c r="G1513" s="42">
        <f>G1514</f>
        <v>0</v>
      </c>
      <c r="H1513" s="42">
        <f t="shared" si="473"/>
        <v>8715.6</v>
      </c>
      <c r="I1513" s="42">
        <f>I1514</f>
        <v>0</v>
      </c>
      <c r="J1513" s="42">
        <f>J1514</f>
        <v>0</v>
      </c>
      <c r="K1513" s="55">
        <f>F1513/C1513*100</f>
        <v>42.068254483110145</v>
      </c>
      <c r="L1513" s="42">
        <f t="shared" si="474"/>
        <v>0</v>
      </c>
      <c r="M1513" s="42">
        <f t="shared" si="474"/>
        <v>13.678446951054152</v>
      </c>
    </row>
    <row r="1514" spans="1:13" s="31" customFormat="1" ht="18" customHeight="1">
      <c r="A1514" s="28" t="s">
        <v>388</v>
      </c>
      <c r="B1514" s="29"/>
      <c r="C1514" s="30">
        <f>C1543</f>
        <v>20717.76</v>
      </c>
      <c r="D1514" s="30">
        <f>D1543</f>
        <v>43000</v>
      </c>
      <c r="E1514" s="30">
        <f>SUM(C1514:D1514)</f>
        <v>63717.759999999995</v>
      </c>
      <c r="F1514" s="30">
        <f>F1543</f>
        <v>8715.6</v>
      </c>
      <c r="G1514" s="30">
        <f>G1543</f>
        <v>0</v>
      </c>
      <c r="H1514" s="44">
        <f t="shared" si="473"/>
        <v>8715.6</v>
      </c>
      <c r="I1514" s="30">
        <f>I1543</f>
        <v>0</v>
      </c>
      <c r="J1514" s="30">
        <f>J1543</f>
        <v>0</v>
      </c>
      <c r="K1514" s="44">
        <f>F1514/C1514*100</f>
        <v>42.068254483110145</v>
      </c>
      <c r="L1514" s="30">
        <f t="shared" si="474"/>
        <v>0</v>
      </c>
      <c r="M1514" s="30">
        <f t="shared" si="474"/>
        <v>13.678446951054152</v>
      </c>
    </row>
    <row r="1515" spans="1:13" ht="18" customHeight="1">
      <c r="A1515" s="53" t="s">
        <v>216</v>
      </c>
      <c r="B1515" s="48" t="s">
        <v>217</v>
      </c>
      <c r="C1515" s="51"/>
      <c r="D1515" s="51">
        <v>365600</v>
      </c>
      <c r="E1515" s="51">
        <f aca="true" t="shared" si="475" ref="E1515:E1543">C1515+D1515</f>
        <v>365600</v>
      </c>
      <c r="F1515" s="51"/>
      <c r="G1515" s="51">
        <v>237508.7</v>
      </c>
      <c r="H1515" s="51">
        <f aca="true" t="shared" si="476" ref="H1515:H1543">F1515+G1515</f>
        <v>237508.7</v>
      </c>
      <c r="I1515" s="51">
        <v>13724</v>
      </c>
      <c r="J1515" s="51"/>
      <c r="K1515" s="30"/>
      <c r="L1515" s="51">
        <f t="shared" si="474"/>
        <v>64.96408643326039</v>
      </c>
      <c r="M1515" s="51">
        <f t="shared" si="474"/>
        <v>64.96408643326039</v>
      </c>
    </row>
    <row r="1516" spans="1:13" ht="18" customHeight="1">
      <c r="A1516" s="63" t="s">
        <v>33</v>
      </c>
      <c r="B1516" s="48" t="s">
        <v>34</v>
      </c>
      <c r="C1516" s="51"/>
      <c r="D1516" s="51">
        <v>23700</v>
      </c>
      <c r="E1516" s="51">
        <f t="shared" si="475"/>
        <v>23700</v>
      </c>
      <c r="F1516" s="51"/>
      <c r="G1516" s="51">
        <v>10743.64</v>
      </c>
      <c r="H1516" s="51">
        <f t="shared" si="476"/>
        <v>10743.64</v>
      </c>
      <c r="I1516" s="51">
        <v>572.96</v>
      </c>
      <c r="J1516" s="51"/>
      <c r="K1516" s="30"/>
      <c r="L1516" s="51">
        <f t="shared" si="474"/>
        <v>45.33181434599156</v>
      </c>
      <c r="M1516" s="51">
        <f t="shared" si="474"/>
        <v>45.33181434599156</v>
      </c>
    </row>
    <row r="1517" spans="1:13" ht="18" customHeight="1">
      <c r="A1517" s="63" t="s">
        <v>205</v>
      </c>
      <c r="B1517" s="48" t="s">
        <v>206</v>
      </c>
      <c r="C1517" s="51"/>
      <c r="D1517" s="51">
        <v>60700</v>
      </c>
      <c r="E1517" s="51">
        <f t="shared" si="475"/>
        <v>60700</v>
      </c>
      <c r="F1517" s="51"/>
      <c r="G1517" s="51">
        <v>31050.77</v>
      </c>
      <c r="H1517" s="51">
        <f t="shared" si="476"/>
        <v>31050.77</v>
      </c>
      <c r="I1517" s="51">
        <v>1752.47</v>
      </c>
      <c r="J1517" s="51"/>
      <c r="K1517" s="30"/>
      <c r="L1517" s="51">
        <f t="shared" si="474"/>
        <v>51.15448105436573</v>
      </c>
      <c r="M1517" s="51">
        <f t="shared" si="474"/>
        <v>51.15448105436573</v>
      </c>
    </row>
    <row r="1518" spans="1:13" ht="18" customHeight="1">
      <c r="A1518" s="63" t="s">
        <v>35</v>
      </c>
      <c r="B1518" s="48" t="s">
        <v>36</v>
      </c>
      <c r="C1518" s="51"/>
      <c r="D1518" s="51">
        <v>7200</v>
      </c>
      <c r="E1518" s="51">
        <f t="shared" si="475"/>
        <v>7200</v>
      </c>
      <c r="F1518" s="51"/>
      <c r="G1518" s="51">
        <v>5701.93</v>
      </c>
      <c r="H1518" s="51">
        <f t="shared" si="476"/>
        <v>5701.93</v>
      </c>
      <c r="I1518" s="51"/>
      <c r="J1518" s="51"/>
      <c r="K1518" s="30"/>
      <c r="L1518" s="51">
        <f t="shared" si="474"/>
        <v>79.19347222222223</v>
      </c>
      <c r="M1518" s="51">
        <f t="shared" si="474"/>
        <v>79.19347222222223</v>
      </c>
    </row>
    <row r="1519" spans="1:13" ht="18" customHeight="1">
      <c r="A1519" s="53" t="s">
        <v>218</v>
      </c>
      <c r="B1519" s="48" t="s">
        <v>219</v>
      </c>
      <c r="C1519" s="51"/>
      <c r="D1519" s="51">
        <v>4975300</v>
      </c>
      <c r="E1519" s="51">
        <f t="shared" si="475"/>
        <v>4975300</v>
      </c>
      <c r="F1519" s="51"/>
      <c r="G1519" s="51">
        <v>2398615.05</v>
      </c>
      <c r="H1519" s="51">
        <f t="shared" si="476"/>
        <v>2398615.05</v>
      </c>
      <c r="I1519" s="51">
        <v>71544.94</v>
      </c>
      <c r="J1519" s="51"/>
      <c r="K1519" s="30"/>
      <c r="L1519" s="51">
        <f t="shared" si="474"/>
        <v>48.21046067573814</v>
      </c>
      <c r="M1519" s="51">
        <f t="shared" si="474"/>
        <v>48.21046067573814</v>
      </c>
    </row>
    <row r="1520" spans="1:13" ht="18" customHeight="1">
      <c r="A1520" s="63" t="s">
        <v>220</v>
      </c>
      <c r="B1520" s="48" t="s">
        <v>221</v>
      </c>
      <c r="C1520" s="51"/>
      <c r="D1520" s="51">
        <v>344949</v>
      </c>
      <c r="E1520" s="51">
        <f t="shared" si="475"/>
        <v>344949</v>
      </c>
      <c r="F1520" s="51"/>
      <c r="G1520" s="51">
        <v>166944.11</v>
      </c>
      <c r="H1520" s="51">
        <f t="shared" si="476"/>
        <v>166944.11</v>
      </c>
      <c r="I1520" s="51">
        <v>6519</v>
      </c>
      <c r="J1520" s="51"/>
      <c r="K1520" s="44"/>
      <c r="L1520" s="51">
        <f t="shared" si="474"/>
        <v>48.396751403830706</v>
      </c>
      <c r="M1520" s="51">
        <f t="shared" si="474"/>
        <v>48.396751403830706</v>
      </c>
    </row>
    <row r="1521" spans="1:13" ht="18" customHeight="1">
      <c r="A1521" s="63" t="s">
        <v>222</v>
      </c>
      <c r="B1521" s="48" t="s">
        <v>223</v>
      </c>
      <c r="C1521" s="51"/>
      <c r="D1521" s="51">
        <v>414400</v>
      </c>
      <c r="E1521" s="51">
        <f t="shared" si="475"/>
        <v>414400</v>
      </c>
      <c r="F1521" s="51"/>
      <c r="G1521" s="51">
        <v>403601.28</v>
      </c>
      <c r="H1521" s="51">
        <f t="shared" si="476"/>
        <v>403601.28</v>
      </c>
      <c r="I1521" s="51">
        <v>543</v>
      </c>
      <c r="J1521" s="51"/>
      <c r="K1521" s="44"/>
      <c r="L1521" s="51">
        <f t="shared" si="474"/>
        <v>97.39413127413128</v>
      </c>
      <c r="M1521" s="51">
        <f t="shared" si="474"/>
        <v>97.39413127413128</v>
      </c>
    </row>
    <row r="1522" spans="1:13" ht="18" customHeight="1">
      <c r="A1522" s="63" t="s">
        <v>302</v>
      </c>
      <c r="B1522" s="48" t="s">
        <v>269</v>
      </c>
      <c r="C1522" s="51"/>
      <c r="D1522" s="51">
        <v>143200</v>
      </c>
      <c r="E1522" s="51">
        <f t="shared" si="475"/>
        <v>143200</v>
      </c>
      <c r="F1522" s="51"/>
      <c r="G1522" s="51">
        <v>61965.3</v>
      </c>
      <c r="H1522" s="51">
        <f t="shared" si="476"/>
        <v>61965.3</v>
      </c>
      <c r="I1522" s="51">
        <v>1864.7</v>
      </c>
      <c r="J1522" s="51"/>
      <c r="K1522" s="44"/>
      <c r="L1522" s="51">
        <f t="shared" si="474"/>
        <v>43.27185754189944</v>
      </c>
      <c r="M1522" s="51">
        <f t="shared" si="474"/>
        <v>43.27185754189944</v>
      </c>
    </row>
    <row r="1523" spans="1:13" ht="18" customHeight="1">
      <c r="A1523" s="53" t="s">
        <v>22</v>
      </c>
      <c r="B1523" s="48" t="s">
        <v>23</v>
      </c>
      <c r="C1523" s="51"/>
      <c r="D1523" s="51">
        <v>15547</v>
      </c>
      <c r="E1523" s="51">
        <f t="shared" si="475"/>
        <v>15547</v>
      </c>
      <c r="F1523" s="51"/>
      <c r="G1523" s="51">
        <v>8190.13</v>
      </c>
      <c r="H1523" s="51">
        <f t="shared" si="476"/>
        <v>8190.13</v>
      </c>
      <c r="I1523" s="51">
        <v>0</v>
      </c>
      <c r="J1523" s="51"/>
      <c r="K1523" s="44"/>
      <c r="L1523" s="51">
        <f aca="true" t="shared" si="477" ref="L1523:M1543">G1523/D1523*100</f>
        <v>52.67980960957098</v>
      </c>
      <c r="M1523" s="51">
        <f t="shared" si="477"/>
        <v>52.67980960957098</v>
      </c>
    </row>
    <row r="1524" spans="1:13" ht="18" customHeight="1">
      <c r="A1524" s="63" t="s">
        <v>24</v>
      </c>
      <c r="B1524" s="48" t="s">
        <v>25</v>
      </c>
      <c r="C1524" s="51"/>
      <c r="D1524" s="51">
        <v>2377</v>
      </c>
      <c r="E1524" s="51">
        <f t="shared" si="475"/>
        <v>2377</v>
      </c>
      <c r="F1524" s="51"/>
      <c r="G1524" s="51">
        <v>1016.6</v>
      </c>
      <c r="H1524" s="51">
        <f t="shared" si="476"/>
        <v>1016.6</v>
      </c>
      <c r="I1524" s="51"/>
      <c r="J1524" s="51"/>
      <c r="K1524" s="44"/>
      <c r="L1524" s="51">
        <f t="shared" si="477"/>
        <v>42.768195204038705</v>
      </c>
      <c r="M1524" s="51">
        <f t="shared" si="477"/>
        <v>42.768195204038705</v>
      </c>
    </row>
    <row r="1525" spans="1:13" ht="18" customHeight="1">
      <c r="A1525" s="53" t="s">
        <v>26</v>
      </c>
      <c r="B1525" s="48" t="s">
        <v>27</v>
      </c>
      <c r="C1525" s="51"/>
      <c r="D1525" s="51">
        <v>22947</v>
      </c>
      <c r="E1525" s="51">
        <f>C1525+D1525</f>
        <v>22947</v>
      </c>
      <c r="F1525" s="51"/>
      <c r="G1525" s="51">
        <v>14058.92</v>
      </c>
      <c r="H1525" s="51">
        <f>F1525+G1525</f>
        <v>14058.92</v>
      </c>
      <c r="I1525" s="51">
        <v>383.08</v>
      </c>
      <c r="J1525" s="51"/>
      <c r="K1525" s="44"/>
      <c r="L1525" s="51">
        <f t="shared" si="477"/>
        <v>61.266919423018265</v>
      </c>
      <c r="M1525" s="51">
        <f t="shared" si="477"/>
        <v>61.266919423018265</v>
      </c>
    </row>
    <row r="1526" spans="1:13" ht="18" customHeight="1">
      <c r="A1526" s="63" t="s">
        <v>224</v>
      </c>
      <c r="B1526" s="48" t="s">
        <v>225</v>
      </c>
      <c r="C1526" s="51"/>
      <c r="D1526" s="51">
        <v>225027.84</v>
      </c>
      <c r="E1526" s="51">
        <f>C1526+D1526</f>
        <v>225027.84</v>
      </c>
      <c r="F1526" s="51"/>
      <c r="G1526" s="51">
        <v>225027.84</v>
      </c>
      <c r="H1526" s="51">
        <f>F1526+G1526</f>
        <v>225027.84</v>
      </c>
      <c r="I1526" s="51"/>
      <c r="J1526" s="51"/>
      <c r="K1526" s="44"/>
      <c r="L1526" s="51">
        <f t="shared" si="477"/>
        <v>100</v>
      </c>
      <c r="M1526" s="51">
        <f t="shared" si="477"/>
        <v>100</v>
      </c>
    </row>
    <row r="1527" spans="1:13" ht="18" customHeight="1">
      <c r="A1527" s="53" t="s">
        <v>37</v>
      </c>
      <c r="B1527" s="48" t="s">
        <v>38</v>
      </c>
      <c r="C1527" s="51">
        <v>34738.41</v>
      </c>
      <c r="D1527" s="51">
        <v>138441.16</v>
      </c>
      <c r="E1527" s="51">
        <f t="shared" si="475"/>
        <v>173179.57</v>
      </c>
      <c r="F1527" s="51">
        <v>705.22</v>
      </c>
      <c r="G1527" s="51">
        <v>96374.29</v>
      </c>
      <c r="H1527" s="51">
        <f t="shared" si="476"/>
        <v>97079.51</v>
      </c>
      <c r="I1527" s="51"/>
      <c r="J1527" s="51"/>
      <c r="K1527" s="44">
        <f>F1527/C1527*100</f>
        <v>2.03008715712665</v>
      </c>
      <c r="L1527" s="51">
        <f t="shared" si="477"/>
        <v>69.6138995079209</v>
      </c>
      <c r="M1527" s="51">
        <f t="shared" si="477"/>
        <v>56.05713768662204</v>
      </c>
    </row>
    <row r="1528" spans="1:13" ht="18" customHeight="1">
      <c r="A1528" s="63" t="s">
        <v>122</v>
      </c>
      <c r="B1528" s="48" t="s">
        <v>123</v>
      </c>
      <c r="C1528" s="51"/>
      <c r="D1528" s="51">
        <v>2000</v>
      </c>
      <c r="E1528" s="51">
        <f t="shared" si="475"/>
        <v>2000</v>
      </c>
      <c r="F1528" s="51"/>
      <c r="G1528" s="51"/>
      <c r="H1528" s="51">
        <f t="shared" si="476"/>
        <v>0</v>
      </c>
      <c r="I1528" s="51"/>
      <c r="J1528" s="51"/>
      <c r="K1528" s="44"/>
      <c r="L1528" s="51">
        <f t="shared" si="477"/>
        <v>0</v>
      </c>
      <c r="M1528" s="51">
        <f t="shared" si="477"/>
        <v>0</v>
      </c>
    </row>
    <row r="1529" spans="1:13" ht="18" customHeight="1">
      <c r="A1529" s="63" t="s">
        <v>47</v>
      </c>
      <c r="B1529" s="48" t="s">
        <v>48</v>
      </c>
      <c r="C1529" s="51">
        <v>1000</v>
      </c>
      <c r="D1529" s="51">
        <v>180000</v>
      </c>
      <c r="E1529" s="51">
        <f t="shared" si="475"/>
        <v>181000</v>
      </c>
      <c r="F1529" s="51"/>
      <c r="G1529" s="51">
        <v>107638.77</v>
      </c>
      <c r="H1529" s="51">
        <f t="shared" si="476"/>
        <v>107638.77</v>
      </c>
      <c r="I1529" s="51"/>
      <c r="J1529" s="51"/>
      <c r="K1529" s="44">
        <f>F1529/C1529*100</f>
        <v>0</v>
      </c>
      <c r="L1529" s="51">
        <f t="shared" si="477"/>
        <v>59.79931666666667</v>
      </c>
      <c r="M1529" s="51">
        <f t="shared" si="477"/>
        <v>59.468933701657456</v>
      </c>
    </row>
    <row r="1530" spans="1:13" ht="18" customHeight="1">
      <c r="A1530" s="53" t="s">
        <v>39</v>
      </c>
      <c r="B1530" s="48" t="s">
        <v>40</v>
      </c>
      <c r="C1530" s="51"/>
      <c r="D1530" s="51">
        <v>36051</v>
      </c>
      <c r="E1530" s="51">
        <f>C1530+D1530</f>
        <v>36051</v>
      </c>
      <c r="F1530" s="51"/>
      <c r="G1530" s="51">
        <v>18903.88</v>
      </c>
      <c r="H1530" s="51">
        <f t="shared" si="476"/>
        <v>18903.88</v>
      </c>
      <c r="I1530" s="51"/>
      <c r="J1530" s="51"/>
      <c r="K1530" s="44"/>
      <c r="L1530" s="51">
        <f t="shared" si="477"/>
        <v>52.43649274638707</v>
      </c>
      <c r="M1530" s="51">
        <f t="shared" si="477"/>
        <v>52.43649274638707</v>
      </c>
    </row>
    <row r="1531" spans="1:13" ht="18" customHeight="1">
      <c r="A1531" s="53" t="s">
        <v>210</v>
      </c>
      <c r="B1531" s="48" t="s">
        <v>211</v>
      </c>
      <c r="C1531" s="51"/>
      <c r="D1531" s="51">
        <v>30000</v>
      </c>
      <c r="E1531" s="51">
        <f t="shared" si="475"/>
        <v>30000</v>
      </c>
      <c r="F1531" s="51"/>
      <c r="G1531" s="51">
        <v>23215.33</v>
      </c>
      <c r="H1531" s="51">
        <f t="shared" si="476"/>
        <v>23215.33</v>
      </c>
      <c r="I1531" s="51"/>
      <c r="J1531" s="51"/>
      <c r="K1531" s="44"/>
      <c r="L1531" s="51">
        <f t="shared" si="477"/>
        <v>77.38443333333333</v>
      </c>
      <c r="M1531" s="51">
        <f t="shared" si="477"/>
        <v>77.38443333333333</v>
      </c>
    </row>
    <row r="1532" spans="1:13" ht="18" customHeight="1">
      <c r="A1532" s="63" t="s">
        <v>28</v>
      </c>
      <c r="B1532" s="48" t="s">
        <v>29</v>
      </c>
      <c r="C1532" s="51">
        <v>9000</v>
      </c>
      <c r="D1532" s="51">
        <v>69500</v>
      </c>
      <c r="E1532" s="51">
        <f t="shared" si="475"/>
        <v>78500</v>
      </c>
      <c r="F1532" s="51"/>
      <c r="G1532" s="51">
        <v>42965.67</v>
      </c>
      <c r="H1532" s="51">
        <f t="shared" si="476"/>
        <v>42965.67</v>
      </c>
      <c r="I1532" s="51"/>
      <c r="J1532" s="51"/>
      <c r="K1532" s="44">
        <f>F1532/C1532*100</f>
        <v>0</v>
      </c>
      <c r="L1532" s="51">
        <f t="shared" si="477"/>
        <v>61.82110791366906</v>
      </c>
      <c r="M1532" s="51">
        <f t="shared" si="477"/>
        <v>54.73333757961784</v>
      </c>
    </row>
    <row r="1533" spans="1:13" ht="18" customHeight="1">
      <c r="A1533" s="63" t="s">
        <v>73</v>
      </c>
      <c r="B1533" s="48" t="s">
        <v>74</v>
      </c>
      <c r="C1533" s="51"/>
      <c r="D1533" s="51">
        <v>3000</v>
      </c>
      <c r="E1533" s="51">
        <f t="shared" si="475"/>
        <v>3000</v>
      </c>
      <c r="F1533" s="51"/>
      <c r="G1533" s="51">
        <v>738</v>
      </c>
      <c r="H1533" s="51">
        <f t="shared" si="476"/>
        <v>738</v>
      </c>
      <c r="I1533" s="51"/>
      <c r="J1533" s="51"/>
      <c r="K1533" s="44"/>
      <c r="L1533" s="51">
        <f t="shared" si="477"/>
        <v>24.6</v>
      </c>
      <c r="M1533" s="51">
        <f t="shared" si="477"/>
        <v>24.6</v>
      </c>
    </row>
    <row r="1534" spans="1:13" ht="18" customHeight="1">
      <c r="A1534" s="56" t="s">
        <v>282</v>
      </c>
      <c r="B1534" s="48" t="s">
        <v>261</v>
      </c>
      <c r="C1534" s="51"/>
      <c r="D1534" s="51">
        <v>8000</v>
      </c>
      <c r="E1534" s="51">
        <f t="shared" si="475"/>
        <v>8000</v>
      </c>
      <c r="F1534" s="51"/>
      <c r="G1534" s="51">
        <v>4230.14</v>
      </c>
      <c r="H1534" s="51">
        <f t="shared" si="476"/>
        <v>4230.14</v>
      </c>
      <c r="I1534" s="51"/>
      <c r="J1534" s="51"/>
      <c r="K1534" s="44"/>
      <c r="L1534" s="51">
        <f t="shared" si="477"/>
        <v>52.87675000000001</v>
      </c>
      <c r="M1534" s="51">
        <f t="shared" si="477"/>
        <v>52.87675000000001</v>
      </c>
    </row>
    <row r="1535" spans="1:13" ht="18" customHeight="1">
      <c r="A1535" s="56" t="s">
        <v>281</v>
      </c>
      <c r="B1535" s="48" t="s">
        <v>262</v>
      </c>
      <c r="C1535" s="51"/>
      <c r="D1535" s="51">
        <v>12000</v>
      </c>
      <c r="E1535" s="51">
        <f t="shared" si="475"/>
        <v>12000</v>
      </c>
      <c r="F1535" s="51"/>
      <c r="G1535" s="51">
        <v>4726.26</v>
      </c>
      <c r="H1535" s="51">
        <f t="shared" si="476"/>
        <v>4726.26</v>
      </c>
      <c r="I1535" s="51"/>
      <c r="J1535" s="51"/>
      <c r="K1535" s="44"/>
      <c r="L1535" s="51">
        <f t="shared" si="477"/>
        <v>39.3855</v>
      </c>
      <c r="M1535" s="51">
        <f t="shared" si="477"/>
        <v>39.3855</v>
      </c>
    </row>
    <row r="1536" spans="1:13" ht="18" customHeight="1">
      <c r="A1536" s="63" t="s">
        <v>75</v>
      </c>
      <c r="B1536" s="48" t="s">
        <v>76</v>
      </c>
      <c r="C1536" s="51"/>
      <c r="D1536" s="51">
        <v>30000</v>
      </c>
      <c r="E1536" s="51">
        <f t="shared" si="475"/>
        <v>30000</v>
      </c>
      <c r="F1536" s="51"/>
      <c r="G1536" s="51">
        <v>19281.3</v>
      </c>
      <c r="H1536" s="51">
        <f t="shared" si="476"/>
        <v>19281.3</v>
      </c>
      <c r="I1536" s="51"/>
      <c r="J1536" s="51"/>
      <c r="K1536" s="44"/>
      <c r="L1536" s="51">
        <f t="shared" si="477"/>
        <v>64.271</v>
      </c>
      <c r="M1536" s="51">
        <f t="shared" si="477"/>
        <v>64.271</v>
      </c>
    </row>
    <row r="1537" spans="1:13" ht="18" customHeight="1">
      <c r="A1537" s="63" t="s">
        <v>41</v>
      </c>
      <c r="B1537" s="48" t="s">
        <v>42</v>
      </c>
      <c r="C1537" s="51"/>
      <c r="D1537" s="51">
        <v>5300</v>
      </c>
      <c r="E1537" s="51">
        <f t="shared" si="475"/>
        <v>5300</v>
      </c>
      <c r="F1537" s="51"/>
      <c r="G1537" s="51">
        <v>4375.71</v>
      </c>
      <c r="H1537" s="51">
        <f t="shared" si="476"/>
        <v>4375.71</v>
      </c>
      <c r="I1537" s="51"/>
      <c r="J1537" s="51"/>
      <c r="K1537" s="44"/>
      <c r="L1537" s="51">
        <f t="shared" si="477"/>
        <v>82.56056603773585</v>
      </c>
      <c r="M1537" s="51">
        <f t="shared" si="477"/>
        <v>82.56056603773585</v>
      </c>
    </row>
    <row r="1538" spans="1:13" ht="18" customHeight="1">
      <c r="A1538" s="63" t="s">
        <v>49</v>
      </c>
      <c r="B1538" s="48" t="s">
        <v>50</v>
      </c>
      <c r="C1538" s="51"/>
      <c r="D1538" s="51">
        <v>24289</v>
      </c>
      <c r="E1538" s="51">
        <f t="shared" si="475"/>
        <v>24289</v>
      </c>
      <c r="F1538" s="51"/>
      <c r="G1538" s="51">
        <v>12555</v>
      </c>
      <c r="H1538" s="51">
        <f t="shared" si="476"/>
        <v>12555</v>
      </c>
      <c r="I1538" s="51">
        <v>11734</v>
      </c>
      <c r="J1538" s="51"/>
      <c r="K1538" s="44"/>
      <c r="L1538" s="51">
        <f t="shared" si="477"/>
        <v>51.69006546173165</v>
      </c>
      <c r="M1538" s="51">
        <f t="shared" si="477"/>
        <v>51.69006546173165</v>
      </c>
    </row>
    <row r="1539" spans="1:13" ht="18" customHeight="1">
      <c r="A1539" s="63" t="s">
        <v>465</v>
      </c>
      <c r="B1539" s="48" t="s">
        <v>466</v>
      </c>
      <c r="C1539" s="51"/>
      <c r="D1539" s="51">
        <v>5749</v>
      </c>
      <c r="E1539" s="51">
        <f>C1539+D1539</f>
        <v>5749</v>
      </c>
      <c r="F1539" s="51"/>
      <c r="G1539" s="51">
        <v>5749</v>
      </c>
      <c r="H1539" s="51">
        <f t="shared" si="476"/>
        <v>5749</v>
      </c>
      <c r="I1539" s="51"/>
      <c r="J1539" s="51"/>
      <c r="K1539" s="44"/>
      <c r="L1539" s="51">
        <f t="shared" si="477"/>
        <v>100</v>
      </c>
      <c r="M1539" s="51">
        <f t="shared" si="477"/>
        <v>100</v>
      </c>
    </row>
    <row r="1540" spans="1:13" ht="18" customHeight="1">
      <c r="A1540" s="53" t="s">
        <v>201</v>
      </c>
      <c r="B1540" s="48" t="s">
        <v>202</v>
      </c>
      <c r="C1540" s="51"/>
      <c r="D1540" s="51">
        <v>246</v>
      </c>
      <c r="E1540" s="51">
        <f t="shared" si="475"/>
        <v>246</v>
      </c>
      <c r="F1540" s="51"/>
      <c r="G1540" s="51">
        <v>246</v>
      </c>
      <c r="H1540" s="51">
        <f t="shared" si="476"/>
        <v>246</v>
      </c>
      <c r="I1540" s="51"/>
      <c r="J1540" s="51"/>
      <c r="K1540" s="44"/>
      <c r="L1540" s="51">
        <f t="shared" si="477"/>
        <v>100</v>
      </c>
      <c r="M1540" s="51">
        <f t="shared" si="477"/>
        <v>100</v>
      </c>
    </row>
    <row r="1541" spans="1:13" ht="18" customHeight="1">
      <c r="A1541" s="53" t="s">
        <v>377</v>
      </c>
      <c r="B1541" s="48" t="s">
        <v>350</v>
      </c>
      <c r="C1541" s="51"/>
      <c r="D1541" s="51">
        <v>1000</v>
      </c>
      <c r="E1541" s="51">
        <f t="shared" si="475"/>
        <v>1000</v>
      </c>
      <c r="F1541" s="51"/>
      <c r="G1541" s="51">
        <v>442.8</v>
      </c>
      <c r="H1541" s="51">
        <f t="shared" si="476"/>
        <v>442.8</v>
      </c>
      <c r="I1541" s="51"/>
      <c r="J1541" s="51"/>
      <c r="K1541" s="44"/>
      <c r="L1541" s="51">
        <f t="shared" si="477"/>
        <v>44.28</v>
      </c>
      <c r="M1541" s="51">
        <f t="shared" si="477"/>
        <v>44.28</v>
      </c>
    </row>
    <row r="1542" spans="1:13" ht="18" customHeight="1">
      <c r="A1542" s="63" t="s">
        <v>352</v>
      </c>
      <c r="B1542" s="48" t="s">
        <v>266</v>
      </c>
      <c r="C1542" s="51"/>
      <c r="D1542" s="51">
        <v>500</v>
      </c>
      <c r="E1542" s="51">
        <f t="shared" si="475"/>
        <v>500</v>
      </c>
      <c r="F1542" s="51"/>
      <c r="G1542" s="51"/>
      <c r="H1542" s="51">
        <f t="shared" si="476"/>
        <v>0</v>
      </c>
      <c r="I1542" s="51"/>
      <c r="J1542" s="51"/>
      <c r="K1542" s="44"/>
      <c r="L1542" s="51">
        <f t="shared" si="477"/>
        <v>0</v>
      </c>
      <c r="M1542" s="51">
        <f t="shared" si="477"/>
        <v>0</v>
      </c>
    </row>
    <row r="1543" spans="1:13" ht="18" customHeight="1">
      <c r="A1543" s="63" t="s">
        <v>43</v>
      </c>
      <c r="B1543" s="48" t="s">
        <v>44</v>
      </c>
      <c r="C1543" s="51">
        <v>20717.76</v>
      </c>
      <c r="D1543" s="51">
        <v>43000</v>
      </c>
      <c r="E1543" s="51">
        <f t="shared" si="475"/>
        <v>63717.759999999995</v>
      </c>
      <c r="F1543" s="51">
        <v>8715.6</v>
      </c>
      <c r="G1543" s="51"/>
      <c r="H1543" s="51">
        <f t="shared" si="476"/>
        <v>8715.6</v>
      </c>
      <c r="I1543" s="51"/>
      <c r="J1543" s="51"/>
      <c r="K1543" s="51">
        <f>F1543/C1543*100</f>
        <v>42.068254483110145</v>
      </c>
      <c r="L1543" s="51">
        <f t="shared" si="477"/>
        <v>0</v>
      </c>
      <c r="M1543" s="51">
        <f t="shared" si="477"/>
        <v>13.678446951054152</v>
      </c>
    </row>
    <row r="1544" spans="1:13" ht="15" customHeight="1">
      <c r="A1544" s="53"/>
      <c r="B1544" s="48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</row>
    <row r="1545" spans="1:13" ht="16.5" customHeight="1">
      <c r="A1545" s="124" t="s">
        <v>341</v>
      </c>
      <c r="B1545" s="62">
        <v>75421</v>
      </c>
      <c r="C1545" s="42">
        <f aca="true" t="shared" si="478" ref="C1545:D1547">C1546</f>
        <v>11500</v>
      </c>
      <c r="D1545" s="42">
        <f t="shared" si="478"/>
        <v>0</v>
      </c>
      <c r="E1545" s="42">
        <f>C1545+D1545</f>
        <v>11500</v>
      </c>
      <c r="F1545" s="42">
        <f aca="true" t="shared" si="479" ref="F1545:G1547">F1546</f>
        <v>1664.93</v>
      </c>
      <c r="G1545" s="42">
        <f t="shared" si="479"/>
        <v>0</v>
      </c>
      <c r="H1545" s="42">
        <f>F1545+G1545</f>
        <v>1664.93</v>
      </c>
      <c r="I1545" s="42">
        <f aca="true" t="shared" si="480" ref="I1545:J1547">I1546</f>
        <v>0</v>
      </c>
      <c r="J1545" s="42">
        <f t="shared" si="480"/>
        <v>0</v>
      </c>
      <c r="K1545" s="42">
        <f aca="true" t="shared" si="481" ref="K1545:K1552">F1545/C1545*100</f>
        <v>14.477652173913045</v>
      </c>
      <c r="L1545" s="55">
        <v>0</v>
      </c>
      <c r="M1545" s="42">
        <f aca="true" t="shared" si="482" ref="M1545:M1552">H1545/E1545*100</f>
        <v>14.477652173913045</v>
      </c>
    </row>
    <row r="1546" spans="1:13" ht="17.25" customHeight="1">
      <c r="A1546" s="20" t="s">
        <v>378</v>
      </c>
      <c r="B1546" s="62"/>
      <c r="C1546" s="42">
        <f t="shared" si="478"/>
        <v>11500</v>
      </c>
      <c r="D1546" s="42">
        <f t="shared" si="478"/>
        <v>0</v>
      </c>
      <c r="E1546" s="42">
        <f>C1546+D1546</f>
        <v>11500</v>
      </c>
      <c r="F1546" s="42">
        <f t="shared" si="479"/>
        <v>1664.93</v>
      </c>
      <c r="G1546" s="42">
        <f t="shared" si="479"/>
        <v>0</v>
      </c>
      <c r="H1546" s="42">
        <f>F1546+G1546</f>
        <v>1664.93</v>
      </c>
      <c r="I1546" s="42">
        <f t="shared" si="480"/>
        <v>0</v>
      </c>
      <c r="J1546" s="42">
        <f t="shared" si="480"/>
        <v>0</v>
      </c>
      <c r="K1546" s="42">
        <f t="shared" si="481"/>
        <v>14.477652173913045</v>
      </c>
      <c r="L1546" s="51"/>
      <c r="M1546" s="42">
        <f t="shared" si="482"/>
        <v>14.477652173913045</v>
      </c>
    </row>
    <row r="1547" spans="1:13" ht="15.75" customHeight="1">
      <c r="A1547" s="21" t="s">
        <v>379</v>
      </c>
      <c r="B1547" s="62"/>
      <c r="C1547" s="44">
        <f t="shared" si="478"/>
        <v>11500</v>
      </c>
      <c r="D1547" s="44">
        <f t="shared" si="478"/>
        <v>0</v>
      </c>
      <c r="E1547" s="44">
        <f>C1547+D1547</f>
        <v>11500</v>
      </c>
      <c r="F1547" s="44">
        <f t="shared" si="479"/>
        <v>1664.93</v>
      </c>
      <c r="G1547" s="44">
        <f t="shared" si="479"/>
        <v>0</v>
      </c>
      <c r="H1547" s="44">
        <f>F1547+G1547</f>
        <v>1664.93</v>
      </c>
      <c r="I1547" s="44">
        <f t="shared" si="480"/>
        <v>0</v>
      </c>
      <c r="J1547" s="44">
        <f t="shared" si="480"/>
        <v>0</v>
      </c>
      <c r="K1547" s="44">
        <f t="shared" si="481"/>
        <v>14.477652173913045</v>
      </c>
      <c r="L1547" s="51"/>
      <c r="M1547" s="44">
        <f t="shared" si="482"/>
        <v>14.477652173913045</v>
      </c>
    </row>
    <row r="1548" spans="1:13" s="31" customFormat="1" ht="18" customHeight="1">
      <c r="A1548" s="25" t="s">
        <v>381</v>
      </c>
      <c r="B1548" s="48"/>
      <c r="C1548" s="39">
        <f>SUM(C1549:C1552)</f>
        <v>11500</v>
      </c>
      <c r="D1548" s="39">
        <f>SUM(D1549:D1552)</f>
        <v>0</v>
      </c>
      <c r="E1548" s="39">
        <f>SUM(C1548:D1548)</f>
        <v>11500</v>
      </c>
      <c r="F1548" s="39">
        <f>SUM(F1549:F1552)</f>
        <v>1664.93</v>
      </c>
      <c r="G1548" s="39">
        <f>SUM(G1549:G1552)</f>
        <v>0</v>
      </c>
      <c r="H1548" s="39">
        <f>SUM(F1548:G1548)</f>
        <v>1664.93</v>
      </c>
      <c r="I1548" s="39">
        <f>SUM(I1549:I1552)</f>
        <v>0</v>
      </c>
      <c r="J1548" s="39">
        <f>SUM(J1549:J1552)</f>
        <v>0</v>
      </c>
      <c r="K1548" s="39">
        <f t="shared" si="481"/>
        <v>14.477652173913045</v>
      </c>
      <c r="L1548" s="51"/>
      <c r="M1548" s="39">
        <f t="shared" si="482"/>
        <v>14.477652173913045</v>
      </c>
    </row>
    <row r="1549" spans="1:13" s="31" customFormat="1" ht="18" customHeight="1">
      <c r="A1549" s="43" t="s">
        <v>324</v>
      </c>
      <c r="B1549" s="48" t="s">
        <v>38</v>
      </c>
      <c r="C1549" s="44">
        <v>5450</v>
      </c>
      <c r="D1549" s="44"/>
      <c r="E1549" s="44">
        <f>SUM(C1549:D1549)</f>
        <v>5450</v>
      </c>
      <c r="F1549" s="44">
        <v>1135.9</v>
      </c>
      <c r="G1549" s="30"/>
      <c r="H1549" s="44">
        <f>SUM(F1549:G1549)</f>
        <v>1135.9</v>
      </c>
      <c r="I1549" s="30"/>
      <c r="J1549" s="39"/>
      <c r="K1549" s="44">
        <f t="shared" si="481"/>
        <v>20.842201834862387</v>
      </c>
      <c r="L1549" s="51"/>
      <c r="M1549" s="44">
        <f t="shared" si="482"/>
        <v>20.842201834862387</v>
      </c>
    </row>
    <row r="1550" spans="1:13" s="31" customFormat="1" ht="18" customHeight="1">
      <c r="A1550" s="43" t="s">
        <v>342</v>
      </c>
      <c r="B1550" s="48" t="s">
        <v>40</v>
      </c>
      <c r="C1550" s="44">
        <v>1010</v>
      </c>
      <c r="D1550" s="44"/>
      <c r="E1550" s="44">
        <f>SUM(C1550:D1550)</f>
        <v>1010</v>
      </c>
      <c r="F1550" s="44">
        <v>0</v>
      </c>
      <c r="G1550" s="30"/>
      <c r="H1550" s="44">
        <f>SUM(F1550:G1550)</f>
        <v>0</v>
      </c>
      <c r="I1550" s="30"/>
      <c r="J1550" s="39"/>
      <c r="K1550" s="44">
        <f t="shared" si="481"/>
        <v>0</v>
      </c>
      <c r="L1550" s="51"/>
      <c r="M1550" s="44">
        <f t="shared" si="482"/>
        <v>0</v>
      </c>
    </row>
    <row r="1551" spans="1:13" ht="18" customHeight="1">
      <c r="A1551" s="67" t="s">
        <v>28</v>
      </c>
      <c r="B1551" s="48" t="s">
        <v>29</v>
      </c>
      <c r="C1551" s="44">
        <v>4030</v>
      </c>
      <c r="D1551" s="44"/>
      <c r="E1551" s="44">
        <f>SUM(C1551:D1551)</f>
        <v>4030</v>
      </c>
      <c r="F1551" s="51">
        <v>102.34</v>
      </c>
      <c r="G1551" s="51"/>
      <c r="H1551" s="44">
        <f>SUM(F1551:G1551)</f>
        <v>102.34</v>
      </c>
      <c r="I1551" s="51"/>
      <c r="J1551" s="44"/>
      <c r="K1551" s="44">
        <f t="shared" si="481"/>
        <v>2.5394540942928043</v>
      </c>
      <c r="L1551" s="51"/>
      <c r="M1551" s="44">
        <f t="shared" si="482"/>
        <v>2.5394540942928043</v>
      </c>
    </row>
    <row r="1552" spans="1:13" ht="15.75" customHeight="1">
      <c r="A1552" s="43" t="s">
        <v>343</v>
      </c>
      <c r="B1552" s="48" t="s">
        <v>261</v>
      </c>
      <c r="C1552" s="44">
        <v>1010</v>
      </c>
      <c r="D1552" s="44"/>
      <c r="E1552" s="44">
        <f>SUM(C1552:D1552)</f>
        <v>1010</v>
      </c>
      <c r="F1552" s="51">
        <v>426.69</v>
      </c>
      <c r="G1552" s="51"/>
      <c r="H1552" s="44">
        <f>SUM(F1552:G1552)</f>
        <v>426.69</v>
      </c>
      <c r="I1552" s="51"/>
      <c r="J1552" s="44"/>
      <c r="K1552" s="44">
        <f t="shared" si="481"/>
        <v>42.246534653465346</v>
      </c>
      <c r="L1552" s="51"/>
      <c r="M1552" s="44">
        <f t="shared" si="482"/>
        <v>42.246534653465346</v>
      </c>
    </row>
    <row r="1553" spans="1:13" ht="13.5" customHeight="1">
      <c r="A1553" s="43"/>
      <c r="B1553" s="48"/>
      <c r="C1553" s="44"/>
      <c r="D1553" s="44"/>
      <c r="E1553" s="44"/>
      <c r="F1553" s="51"/>
      <c r="G1553" s="51"/>
      <c r="H1553" s="44"/>
      <c r="I1553" s="51"/>
      <c r="J1553" s="44"/>
      <c r="K1553" s="44"/>
      <c r="L1553" s="51"/>
      <c r="M1553" s="44"/>
    </row>
    <row r="1554" spans="1:13" ht="14.25" customHeight="1">
      <c r="A1554" s="125" t="s">
        <v>107</v>
      </c>
      <c r="B1554" s="107" t="s">
        <v>108</v>
      </c>
      <c r="C1554" s="55">
        <f>C1555</f>
        <v>14808</v>
      </c>
      <c r="D1554" s="55">
        <f>D1555</f>
        <v>0</v>
      </c>
      <c r="E1554" s="55">
        <f aca="true" t="shared" si="483" ref="E1554:E1562">SUM(C1554:D1554)</f>
        <v>14808</v>
      </c>
      <c r="F1554" s="55">
        <f>F1555</f>
        <v>14808</v>
      </c>
      <c r="G1554" s="55">
        <f>G1555</f>
        <v>0</v>
      </c>
      <c r="H1554" s="55">
        <f aca="true" t="shared" si="484" ref="H1554:H1562">SUM(F1554:G1554)</f>
        <v>14808</v>
      </c>
      <c r="I1554" s="55">
        <f>I1555</f>
        <v>0</v>
      </c>
      <c r="J1554" s="55">
        <f>J1555</f>
        <v>0</v>
      </c>
      <c r="K1554" s="55">
        <f aca="true" t="shared" si="485" ref="K1554:K1562">F1554/C1554*100</f>
        <v>100</v>
      </c>
      <c r="L1554" s="55">
        <v>0</v>
      </c>
      <c r="M1554" s="55">
        <f aca="true" t="shared" si="486" ref="M1554:M1562">H1554/E1554*100</f>
        <v>100</v>
      </c>
    </row>
    <row r="1555" spans="1:13" ht="14.25" customHeight="1">
      <c r="A1555" s="20" t="s">
        <v>378</v>
      </c>
      <c r="B1555" s="48"/>
      <c r="C1555" s="55">
        <f aca="true" t="shared" si="487" ref="C1555:D1557">C1559</f>
        <v>14808</v>
      </c>
      <c r="D1555" s="55">
        <f t="shared" si="487"/>
        <v>0</v>
      </c>
      <c r="E1555" s="55">
        <f t="shared" si="483"/>
        <v>14808</v>
      </c>
      <c r="F1555" s="55">
        <f aca="true" t="shared" si="488" ref="F1555:G1557">F1559</f>
        <v>14808</v>
      </c>
      <c r="G1555" s="55">
        <f t="shared" si="488"/>
        <v>0</v>
      </c>
      <c r="H1555" s="55">
        <f t="shared" si="484"/>
        <v>14808</v>
      </c>
      <c r="I1555" s="44">
        <v>0</v>
      </c>
      <c r="J1555" s="44">
        <v>0</v>
      </c>
      <c r="K1555" s="55">
        <f t="shared" si="485"/>
        <v>100</v>
      </c>
      <c r="L1555" s="55">
        <v>0</v>
      </c>
      <c r="M1555" s="55">
        <f t="shared" si="486"/>
        <v>100</v>
      </c>
    </row>
    <row r="1556" spans="1:13" ht="19.5" customHeight="1">
      <c r="A1556" s="21" t="s">
        <v>379</v>
      </c>
      <c r="B1556" s="48"/>
      <c r="C1556" s="44">
        <f t="shared" si="487"/>
        <v>14808</v>
      </c>
      <c r="D1556" s="44">
        <f t="shared" si="487"/>
        <v>0</v>
      </c>
      <c r="E1556" s="51">
        <f t="shared" si="483"/>
        <v>14808</v>
      </c>
      <c r="F1556" s="44">
        <f t="shared" si="488"/>
        <v>14808</v>
      </c>
      <c r="G1556" s="44">
        <f t="shared" si="488"/>
        <v>0</v>
      </c>
      <c r="H1556" s="51">
        <f t="shared" si="484"/>
        <v>14808</v>
      </c>
      <c r="I1556" s="44">
        <v>0</v>
      </c>
      <c r="J1556" s="44">
        <v>0</v>
      </c>
      <c r="K1556" s="44">
        <f t="shared" si="485"/>
        <v>100</v>
      </c>
      <c r="L1556" s="51">
        <v>0</v>
      </c>
      <c r="M1556" s="44">
        <f t="shared" si="486"/>
        <v>100</v>
      </c>
    </row>
    <row r="1557" spans="1:13" ht="20.25" customHeight="1">
      <c r="A1557" s="25" t="s">
        <v>381</v>
      </c>
      <c r="B1557" s="48"/>
      <c r="C1557" s="44">
        <f t="shared" si="487"/>
        <v>14808</v>
      </c>
      <c r="D1557" s="44">
        <f t="shared" si="487"/>
        <v>0</v>
      </c>
      <c r="E1557" s="51">
        <f t="shared" si="483"/>
        <v>14808</v>
      </c>
      <c r="F1557" s="44">
        <f t="shared" si="488"/>
        <v>14808</v>
      </c>
      <c r="G1557" s="44">
        <f t="shared" si="488"/>
        <v>0</v>
      </c>
      <c r="H1557" s="51">
        <f t="shared" si="484"/>
        <v>14808</v>
      </c>
      <c r="I1557" s="44">
        <v>0</v>
      </c>
      <c r="J1557" s="44">
        <v>0</v>
      </c>
      <c r="K1557" s="44">
        <f t="shared" si="485"/>
        <v>100</v>
      </c>
      <c r="L1557" s="51">
        <v>0</v>
      </c>
      <c r="M1557" s="44">
        <f t="shared" si="486"/>
        <v>100</v>
      </c>
    </row>
    <row r="1558" spans="1:13" ht="15.75" customHeight="1">
      <c r="A1558" s="125" t="s">
        <v>107</v>
      </c>
      <c r="B1558" s="117">
        <v>75801</v>
      </c>
      <c r="C1558" s="55">
        <f aca="true" t="shared" si="489" ref="C1558:D1561">C1559</f>
        <v>14808</v>
      </c>
      <c r="D1558" s="55">
        <f t="shared" si="489"/>
        <v>0</v>
      </c>
      <c r="E1558" s="55">
        <f t="shared" si="483"/>
        <v>14808</v>
      </c>
      <c r="F1558" s="55">
        <f aca="true" t="shared" si="490" ref="F1558:G1561">F1559</f>
        <v>14808</v>
      </c>
      <c r="G1558" s="55">
        <f t="shared" si="490"/>
        <v>0</v>
      </c>
      <c r="H1558" s="55">
        <f t="shared" si="484"/>
        <v>14808</v>
      </c>
      <c r="I1558" s="55">
        <v>0</v>
      </c>
      <c r="J1558" s="55">
        <v>0</v>
      </c>
      <c r="K1558" s="55">
        <f t="shared" si="485"/>
        <v>100</v>
      </c>
      <c r="L1558" s="55">
        <v>0</v>
      </c>
      <c r="M1558" s="55">
        <f t="shared" si="486"/>
        <v>100</v>
      </c>
    </row>
    <row r="1559" spans="1:13" ht="18.75" customHeight="1">
      <c r="A1559" s="20" t="s">
        <v>378</v>
      </c>
      <c r="B1559" s="48"/>
      <c r="C1559" s="44">
        <f t="shared" si="489"/>
        <v>14808</v>
      </c>
      <c r="D1559" s="44">
        <f t="shared" si="489"/>
        <v>0</v>
      </c>
      <c r="E1559" s="51">
        <f t="shared" si="483"/>
        <v>14808</v>
      </c>
      <c r="F1559" s="44">
        <f t="shared" si="490"/>
        <v>14808</v>
      </c>
      <c r="G1559" s="44">
        <f t="shared" si="490"/>
        <v>0</v>
      </c>
      <c r="H1559" s="51">
        <f t="shared" si="484"/>
        <v>14808</v>
      </c>
      <c r="I1559" s="44"/>
      <c r="J1559" s="44"/>
      <c r="K1559" s="44">
        <f t="shared" si="485"/>
        <v>100</v>
      </c>
      <c r="L1559" s="51"/>
      <c r="M1559" s="44">
        <f t="shared" si="486"/>
        <v>100</v>
      </c>
    </row>
    <row r="1560" spans="1:13" ht="21" customHeight="1">
      <c r="A1560" s="21" t="s">
        <v>379</v>
      </c>
      <c r="B1560" s="48"/>
      <c r="C1560" s="44">
        <f t="shared" si="489"/>
        <v>14808</v>
      </c>
      <c r="D1560" s="44">
        <f t="shared" si="489"/>
        <v>0</v>
      </c>
      <c r="E1560" s="51">
        <f t="shared" si="483"/>
        <v>14808</v>
      </c>
      <c r="F1560" s="44">
        <f t="shared" si="490"/>
        <v>14808</v>
      </c>
      <c r="G1560" s="44">
        <f t="shared" si="490"/>
        <v>0</v>
      </c>
      <c r="H1560" s="51">
        <f t="shared" si="484"/>
        <v>14808</v>
      </c>
      <c r="I1560" s="44"/>
      <c r="J1560" s="44"/>
      <c r="K1560" s="44">
        <f t="shared" si="485"/>
        <v>100</v>
      </c>
      <c r="L1560" s="51"/>
      <c r="M1560" s="44">
        <f t="shared" si="486"/>
        <v>100</v>
      </c>
    </row>
    <row r="1561" spans="1:13" ht="18" customHeight="1">
      <c r="A1561" s="25" t="s">
        <v>381</v>
      </c>
      <c r="B1561" s="48"/>
      <c r="C1561" s="44">
        <f t="shared" si="489"/>
        <v>14808</v>
      </c>
      <c r="D1561" s="44">
        <f t="shared" si="489"/>
        <v>0</v>
      </c>
      <c r="E1561" s="51">
        <f t="shared" si="483"/>
        <v>14808</v>
      </c>
      <c r="F1561" s="44">
        <f t="shared" si="490"/>
        <v>14808</v>
      </c>
      <c r="G1561" s="44">
        <f t="shared" si="490"/>
        <v>0</v>
      </c>
      <c r="H1561" s="51">
        <f t="shared" si="484"/>
        <v>14808</v>
      </c>
      <c r="I1561" s="44"/>
      <c r="J1561" s="44"/>
      <c r="K1561" s="44">
        <f t="shared" si="485"/>
        <v>100</v>
      </c>
      <c r="L1561" s="51"/>
      <c r="M1561" s="44">
        <f t="shared" si="486"/>
        <v>100</v>
      </c>
    </row>
    <row r="1562" spans="1:13" ht="31.5" customHeight="1">
      <c r="A1562" s="56" t="s">
        <v>467</v>
      </c>
      <c r="B1562" s="48" t="s">
        <v>468</v>
      </c>
      <c r="C1562" s="44">
        <v>14808</v>
      </c>
      <c r="D1562" s="44">
        <v>0</v>
      </c>
      <c r="E1562" s="51">
        <f t="shared" si="483"/>
        <v>14808</v>
      </c>
      <c r="F1562" s="51">
        <v>14808</v>
      </c>
      <c r="G1562" s="51">
        <v>0</v>
      </c>
      <c r="H1562" s="51">
        <f t="shared" si="484"/>
        <v>14808</v>
      </c>
      <c r="I1562" s="51"/>
      <c r="J1562" s="44"/>
      <c r="K1562" s="44">
        <f t="shared" si="485"/>
        <v>100</v>
      </c>
      <c r="L1562" s="51"/>
      <c r="M1562" s="44">
        <f t="shared" si="486"/>
        <v>100</v>
      </c>
    </row>
    <row r="1563" spans="1:13" ht="15.75" customHeight="1">
      <c r="A1563" s="43"/>
      <c r="B1563" s="48"/>
      <c r="C1563" s="44"/>
      <c r="D1563" s="44"/>
      <c r="E1563" s="44"/>
      <c r="F1563" s="51"/>
      <c r="G1563" s="51"/>
      <c r="H1563" s="44"/>
      <c r="I1563" s="51"/>
      <c r="J1563" s="44"/>
      <c r="K1563" s="44"/>
      <c r="L1563" s="44"/>
      <c r="M1563" s="44"/>
    </row>
    <row r="1564" spans="1:13" ht="18.75" customHeight="1">
      <c r="A1564" s="41" t="s">
        <v>114</v>
      </c>
      <c r="B1564" s="14" t="s">
        <v>115</v>
      </c>
      <c r="C1564" s="42">
        <f>C1565+C1571</f>
        <v>51247817.97</v>
      </c>
      <c r="D1564" s="42">
        <f>D1565+D1571</f>
        <v>0</v>
      </c>
      <c r="E1564" s="42">
        <f>SUM(C1564:D1564)</f>
        <v>51247817.97</v>
      </c>
      <c r="F1564" s="42">
        <f>F1565+F1571</f>
        <v>25098553.309999995</v>
      </c>
      <c r="G1564" s="42">
        <f>G1565+G1571</f>
        <v>0</v>
      </c>
      <c r="H1564" s="42">
        <f>F1564+G1564</f>
        <v>25098553.309999995</v>
      </c>
      <c r="I1564" s="42">
        <f>I1565+I1571</f>
        <v>981003.6500000001</v>
      </c>
      <c r="J1564" s="42">
        <f>J1565+J1571</f>
        <v>0</v>
      </c>
      <c r="K1564" s="42">
        <f>F1564/C1564*100</f>
        <v>48.97487211005249</v>
      </c>
      <c r="L1564" s="42">
        <v>0</v>
      </c>
      <c r="M1564" s="42">
        <f>H1564/E1564*100</f>
        <v>48.97487211005249</v>
      </c>
    </row>
    <row r="1565" spans="1:13" ht="20.25" customHeight="1">
      <c r="A1565" s="20" t="s">
        <v>378</v>
      </c>
      <c r="B1565" s="14"/>
      <c r="C1565" s="42">
        <f>C1566+C1569+C1570</f>
        <v>49995067.97</v>
      </c>
      <c r="D1565" s="42">
        <f>D1566+D1569+D1570</f>
        <v>0</v>
      </c>
      <c r="E1565" s="42">
        <f aca="true" t="shared" si="491" ref="E1565:E1572">SUM(C1565:D1565)</f>
        <v>49995067.97</v>
      </c>
      <c r="F1565" s="42">
        <f>F1566+F1569+F1570</f>
        <v>24187828.189999994</v>
      </c>
      <c r="G1565" s="42">
        <f>G1566+G1569+G1570</f>
        <v>0</v>
      </c>
      <c r="H1565" s="42">
        <f aca="true" t="shared" si="492" ref="H1565:H1572">F1565+G1565</f>
        <v>24187828.189999994</v>
      </c>
      <c r="I1565" s="42">
        <f>I1566+I1569+I1570</f>
        <v>981003.6500000001</v>
      </c>
      <c r="J1565" s="42">
        <f>J1566+J1569+J1570</f>
        <v>0</v>
      </c>
      <c r="K1565" s="42">
        <f aca="true" t="shared" si="493" ref="K1565:K1572">F1565/C1565*100</f>
        <v>48.38042865451072</v>
      </c>
      <c r="L1565" s="42">
        <v>0</v>
      </c>
      <c r="M1565" s="42">
        <f aca="true" t="shared" si="494" ref="M1565:M1572">H1565/E1565*100</f>
        <v>48.38042865451072</v>
      </c>
    </row>
    <row r="1566" spans="1:13" ht="18" customHeight="1">
      <c r="A1566" s="21" t="s">
        <v>379</v>
      </c>
      <c r="B1566" s="60"/>
      <c r="C1566" s="44">
        <f>C1567+C1568</f>
        <v>39478438.97</v>
      </c>
      <c r="D1566" s="44">
        <f>D1567+D1568</f>
        <v>0</v>
      </c>
      <c r="E1566" s="44">
        <f t="shared" si="491"/>
        <v>39478438.97</v>
      </c>
      <c r="F1566" s="44">
        <f>F1567+F1568</f>
        <v>20047882.379999995</v>
      </c>
      <c r="G1566" s="44">
        <f>G1567+G1568</f>
        <v>0</v>
      </c>
      <c r="H1566" s="44">
        <f t="shared" si="492"/>
        <v>20047882.379999995</v>
      </c>
      <c r="I1566" s="44">
        <f>I1567+I1568</f>
        <v>981003.6500000001</v>
      </c>
      <c r="J1566" s="44">
        <f>J1567+J1568</f>
        <v>0</v>
      </c>
      <c r="K1566" s="44">
        <f t="shared" si="493"/>
        <v>50.781851823560075</v>
      </c>
      <c r="L1566" s="44">
        <v>0</v>
      </c>
      <c r="M1566" s="44">
        <f t="shared" si="494"/>
        <v>50.781851823560075</v>
      </c>
    </row>
    <row r="1567" spans="1:13" ht="21" customHeight="1">
      <c r="A1567" s="25" t="s">
        <v>380</v>
      </c>
      <c r="B1567" s="60"/>
      <c r="C1567" s="44">
        <f>C1576+C1599+C1621+C1655+C1675+C1709+C1725+C1749+C1764+C1784</f>
        <v>34160904</v>
      </c>
      <c r="D1567" s="44">
        <f>D1576+D1599+D1621+D1655+D1675+D1709+D1725+D1749+D1764+D1784</f>
        <v>0</v>
      </c>
      <c r="E1567" s="44">
        <f t="shared" si="491"/>
        <v>34160904</v>
      </c>
      <c r="F1567" s="44">
        <f>F1576+F1599+F1621+F1655+F1675+F1709+F1725+F1749+F1764+F1784</f>
        <v>17064903.789999995</v>
      </c>
      <c r="G1567" s="44">
        <f>G1576+G1599+G1621+G1655+G1675+G1709+G1725+G1749+G1764+G1784</f>
        <v>0</v>
      </c>
      <c r="H1567" s="44">
        <f t="shared" si="492"/>
        <v>17064903.789999995</v>
      </c>
      <c r="I1567" s="44">
        <f>I1576+I1599+I1621+I1655+I1675+I1709+I1725+I1749+I1764+I1784</f>
        <v>942726.5900000001</v>
      </c>
      <c r="J1567" s="44">
        <f>J1576+J1599+J1621+J1655+J1675+J1709+J1725+J1749+J1764+J1784</f>
        <v>0</v>
      </c>
      <c r="K1567" s="44">
        <f t="shared" si="493"/>
        <v>49.95448536724905</v>
      </c>
      <c r="L1567" s="44">
        <v>0</v>
      </c>
      <c r="M1567" s="44">
        <f t="shared" si="494"/>
        <v>49.95448536724905</v>
      </c>
    </row>
    <row r="1568" spans="1:13" ht="21.75" customHeight="1">
      <c r="A1568" s="25" t="s">
        <v>381</v>
      </c>
      <c r="B1568" s="60"/>
      <c r="C1568" s="44">
        <f>C1577+C1600+C1622+C1656+C1676+C1710+C1726+C1750+C1765+C1785</f>
        <v>5317534.97</v>
      </c>
      <c r="D1568" s="44">
        <f>D1577+D1600+D1622+D1656+D1676+D1710+D1726+D1750+D1765+D1785</f>
        <v>0</v>
      </c>
      <c r="E1568" s="44">
        <f t="shared" si="491"/>
        <v>5317534.97</v>
      </c>
      <c r="F1568" s="44">
        <f>F1577+F1600+F1622+F1656+F1676+F1710+F1726+F1750+F1765+F1785</f>
        <v>2982978.59</v>
      </c>
      <c r="G1568" s="44">
        <f>G1577+G1600+G1622+G1656+G1676+G1710+G1726+G1750+G1765+G1785</f>
        <v>0</v>
      </c>
      <c r="H1568" s="44">
        <f t="shared" si="492"/>
        <v>2982978.59</v>
      </c>
      <c r="I1568" s="44">
        <f>I1577+I1600+I1622+I1656+I1676+I1710+I1726+I1750+I1765+I1785</f>
        <v>38277.06</v>
      </c>
      <c r="J1568" s="44">
        <f>J1577+J1600+J1622+J1656+J1676+J1710+J1726+J1750+J1765+J1785</f>
        <v>0</v>
      </c>
      <c r="K1568" s="44">
        <f t="shared" si="493"/>
        <v>56.09701876582112</v>
      </c>
      <c r="L1568" s="44">
        <v>0</v>
      </c>
      <c r="M1568" s="44">
        <f t="shared" si="494"/>
        <v>56.09701876582112</v>
      </c>
    </row>
    <row r="1569" spans="1:13" ht="20.25" customHeight="1">
      <c r="A1569" s="21" t="s">
        <v>396</v>
      </c>
      <c r="B1569" s="60"/>
      <c r="C1569" s="44">
        <f>C1623+C1677</f>
        <v>10430086</v>
      </c>
      <c r="D1569" s="44">
        <f>D1623+D1677</f>
        <v>0</v>
      </c>
      <c r="E1569" s="44">
        <f t="shared" si="491"/>
        <v>10430086</v>
      </c>
      <c r="F1569" s="44">
        <f>F1623+F1677</f>
        <v>4124357.1799999997</v>
      </c>
      <c r="G1569" s="44">
        <f>G1623+G1677</f>
        <v>0</v>
      </c>
      <c r="H1569" s="44">
        <f t="shared" si="492"/>
        <v>4124357.1799999997</v>
      </c>
      <c r="I1569" s="44">
        <f>I1623+I1677</f>
        <v>0</v>
      </c>
      <c r="J1569" s="44">
        <f>J1623+J1677</f>
        <v>0</v>
      </c>
      <c r="K1569" s="44">
        <f t="shared" si="493"/>
        <v>39.54288756583598</v>
      </c>
      <c r="L1569" s="44">
        <v>0</v>
      </c>
      <c r="M1569" s="44">
        <f t="shared" si="494"/>
        <v>39.54288756583598</v>
      </c>
    </row>
    <row r="1570" spans="1:13" ht="20.25" customHeight="1">
      <c r="A1570" s="25" t="s">
        <v>383</v>
      </c>
      <c r="B1570" s="60"/>
      <c r="C1570" s="44">
        <f>C1578+C1601+C1624+C1657+C1678+C1711+C1766+C1786</f>
        <v>86543</v>
      </c>
      <c r="D1570" s="44">
        <f>D1578+D1601+D1624+D1657+D1678+D1711+D1766+D1786</f>
        <v>0</v>
      </c>
      <c r="E1570" s="44">
        <f t="shared" si="491"/>
        <v>86543</v>
      </c>
      <c r="F1570" s="44">
        <f>F1578+F1601+F1624+F1657+F1678+F1711+F1766+F1786</f>
        <v>15588.630000000001</v>
      </c>
      <c r="G1570" s="44">
        <f>G1578+G1601+G1624+G1657+G1678+G1711+G1766+G1786</f>
        <v>0</v>
      </c>
      <c r="H1570" s="44">
        <f t="shared" si="492"/>
        <v>15588.630000000001</v>
      </c>
      <c r="I1570" s="44">
        <f>I1578+I1601+I1624+I1657+I1678+I1711+I1766+I1786</f>
        <v>0</v>
      </c>
      <c r="J1570" s="44">
        <f>J1578+J1601+J1624+J1657+J1678+J1711+J1766+J1786</f>
        <v>0</v>
      </c>
      <c r="K1570" s="44">
        <f t="shared" si="493"/>
        <v>18.01258334007372</v>
      </c>
      <c r="L1570" s="44">
        <v>0</v>
      </c>
      <c r="M1570" s="44">
        <f t="shared" si="494"/>
        <v>18.01258334007372</v>
      </c>
    </row>
    <row r="1571" spans="1:13" ht="18" customHeight="1">
      <c r="A1571" s="61" t="s">
        <v>387</v>
      </c>
      <c r="B1571" s="14"/>
      <c r="C1571" s="42">
        <f>C1572</f>
        <v>1252750</v>
      </c>
      <c r="D1571" s="42">
        <f>D1572</f>
        <v>0</v>
      </c>
      <c r="E1571" s="42">
        <f t="shared" si="491"/>
        <v>1252750</v>
      </c>
      <c r="F1571" s="42">
        <f>F1572</f>
        <v>910725.12</v>
      </c>
      <c r="G1571" s="42">
        <f>G1572</f>
        <v>0</v>
      </c>
      <c r="H1571" s="42">
        <f t="shared" si="492"/>
        <v>910725.12</v>
      </c>
      <c r="I1571" s="42">
        <f>I1572</f>
        <v>0</v>
      </c>
      <c r="J1571" s="42">
        <f>J1572</f>
        <v>0</v>
      </c>
      <c r="K1571" s="42">
        <f t="shared" si="493"/>
        <v>72.69807383755737</v>
      </c>
      <c r="L1571" s="42">
        <v>0</v>
      </c>
      <c r="M1571" s="42">
        <f t="shared" si="494"/>
        <v>72.69807383755737</v>
      </c>
    </row>
    <row r="1572" spans="1:13" ht="18" customHeight="1">
      <c r="A1572" s="28" t="s">
        <v>388</v>
      </c>
      <c r="B1572" s="14"/>
      <c r="C1572" s="44">
        <f>C1680+C1626</f>
        <v>1252750</v>
      </c>
      <c r="D1572" s="44">
        <f>D1680+D1626</f>
        <v>0</v>
      </c>
      <c r="E1572" s="44">
        <f t="shared" si="491"/>
        <v>1252750</v>
      </c>
      <c r="F1572" s="44">
        <f>F1680+F1626</f>
        <v>910725.12</v>
      </c>
      <c r="G1572" s="44">
        <f>G1680+G1626</f>
        <v>0</v>
      </c>
      <c r="H1572" s="44">
        <f t="shared" si="492"/>
        <v>910725.12</v>
      </c>
      <c r="I1572" s="44">
        <f>I1680+I1626</f>
        <v>0</v>
      </c>
      <c r="J1572" s="44">
        <f>J1680+J1626</f>
        <v>0</v>
      </c>
      <c r="K1572" s="44">
        <f t="shared" si="493"/>
        <v>72.69807383755737</v>
      </c>
      <c r="L1572" s="44">
        <v>0</v>
      </c>
      <c r="M1572" s="44">
        <f t="shared" si="494"/>
        <v>72.69807383755737</v>
      </c>
    </row>
    <row r="1573" spans="1:13" s="52" customFormat="1" ht="18" customHeight="1">
      <c r="A1573" s="41" t="s">
        <v>226</v>
      </c>
      <c r="B1573" s="62">
        <v>80102</v>
      </c>
      <c r="C1573" s="19">
        <f>C1574</f>
        <v>1807190</v>
      </c>
      <c r="D1573" s="19">
        <f>D1574</f>
        <v>0</v>
      </c>
      <c r="E1573" s="19">
        <f aca="true" t="shared" si="495" ref="E1573:E1578">SUM(C1573:D1573)</f>
        <v>1807190</v>
      </c>
      <c r="F1573" s="19">
        <f>F1574</f>
        <v>954983.05</v>
      </c>
      <c r="G1573" s="19">
        <f>G1574</f>
        <v>0</v>
      </c>
      <c r="H1573" s="19">
        <f aca="true" t="shared" si="496" ref="H1573:H1578">SUM(F1573:G1573)</f>
        <v>954983.05</v>
      </c>
      <c r="I1573" s="19">
        <f>I1574</f>
        <v>54922.79</v>
      </c>
      <c r="J1573" s="19">
        <f>J1574</f>
        <v>0</v>
      </c>
      <c r="K1573" s="42">
        <f>F1573/C1573*100</f>
        <v>52.84353333075106</v>
      </c>
      <c r="L1573" s="55">
        <v>0</v>
      </c>
      <c r="M1573" s="42">
        <f aca="true" t="shared" si="497" ref="M1573:M1594">H1573/E1573*100</f>
        <v>52.84353333075106</v>
      </c>
    </row>
    <row r="1574" spans="1:13" s="52" customFormat="1" ht="18" customHeight="1">
      <c r="A1574" s="20" t="s">
        <v>378</v>
      </c>
      <c r="B1574" s="62"/>
      <c r="C1574" s="19">
        <f>C1575+C1578</f>
        <v>1807190</v>
      </c>
      <c r="D1574" s="19">
        <f>D1575+D1578</f>
        <v>0</v>
      </c>
      <c r="E1574" s="19">
        <f t="shared" si="495"/>
        <v>1807190</v>
      </c>
      <c r="F1574" s="19">
        <f>F1575+F1578</f>
        <v>954983.05</v>
      </c>
      <c r="G1574" s="24">
        <f>G1575+G1578</f>
        <v>0</v>
      </c>
      <c r="H1574" s="24">
        <f t="shared" si="496"/>
        <v>954983.05</v>
      </c>
      <c r="I1574" s="24">
        <f>I1575+I1578</f>
        <v>54922.79</v>
      </c>
      <c r="J1574" s="24">
        <f>J1575+J1578</f>
        <v>0</v>
      </c>
      <c r="K1574" s="44">
        <f aca="true" t="shared" si="498" ref="K1574:K1594">F1574/C1574*100</f>
        <v>52.84353333075106</v>
      </c>
      <c r="L1574" s="44"/>
      <c r="M1574" s="44">
        <f t="shared" si="497"/>
        <v>52.84353333075106</v>
      </c>
    </row>
    <row r="1575" spans="1:13" s="52" customFormat="1" ht="18" customHeight="1">
      <c r="A1575" s="21" t="s">
        <v>379</v>
      </c>
      <c r="B1575" s="62"/>
      <c r="C1575" s="24">
        <f>C1576+C1577</f>
        <v>1806390</v>
      </c>
      <c r="D1575" s="24">
        <f>D1576+D1577</f>
        <v>0</v>
      </c>
      <c r="E1575" s="24">
        <f t="shared" si="495"/>
        <v>1806390</v>
      </c>
      <c r="F1575" s="24">
        <f>F1576+F1577</f>
        <v>954983.05</v>
      </c>
      <c r="G1575" s="24">
        <f>G1576+G1577</f>
        <v>0</v>
      </c>
      <c r="H1575" s="24">
        <f t="shared" si="496"/>
        <v>954983.05</v>
      </c>
      <c r="I1575" s="24">
        <f>I1576+I1577</f>
        <v>54922.79</v>
      </c>
      <c r="J1575" s="24">
        <f>J1576+J1577</f>
        <v>0</v>
      </c>
      <c r="K1575" s="44">
        <f t="shared" si="498"/>
        <v>52.866936265147615</v>
      </c>
      <c r="L1575" s="44"/>
      <c r="M1575" s="44">
        <f t="shared" si="497"/>
        <v>52.866936265147615</v>
      </c>
    </row>
    <row r="1576" spans="1:13" s="52" customFormat="1" ht="18" customHeight="1">
      <c r="A1576" s="25" t="s">
        <v>380</v>
      </c>
      <c r="B1576" s="62"/>
      <c r="C1576" s="24">
        <f>SUM(C1580:C1583)+C1594</f>
        <v>1636052</v>
      </c>
      <c r="D1576" s="24">
        <f>SUM(D1580:D1583)+D1594</f>
        <v>0</v>
      </c>
      <c r="E1576" s="24">
        <f t="shared" si="495"/>
        <v>1636052</v>
      </c>
      <c r="F1576" s="24">
        <f>SUM(F1580:F1583)+F1594</f>
        <v>837039.3600000001</v>
      </c>
      <c r="G1576" s="24">
        <f>SUM(G1580:G1583)+G1594</f>
        <v>0</v>
      </c>
      <c r="H1576" s="24">
        <f t="shared" si="496"/>
        <v>837039.3600000001</v>
      </c>
      <c r="I1576" s="24">
        <f>SUM(I1580:I1583)+I1594</f>
        <v>53289.4</v>
      </c>
      <c r="J1576" s="24">
        <f>SUM(J1580:J1583)+J1594</f>
        <v>0</v>
      </c>
      <c r="K1576" s="44">
        <f t="shared" si="498"/>
        <v>51.16214888035344</v>
      </c>
      <c r="L1576" s="44"/>
      <c r="M1576" s="44">
        <f t="shared" si="497"/>
        <v>51.16214888035344</v>
      </c>
    </row>
    <row r="1577" spans="1:13" s="52" customFormat="1" ht="18" customHeight="1">
      <c r="A1577" s="25" t="s">
        <v>381</v>
      </c>
      <c r="B1577" s="62"/>
      <c r="C1577" s="24">
        <f>SUM(C1584:C1593)</f>
        <v>170338</v>
      </c>
      <c r="D1577" s="24">
        <f>SUM(D1584:D1593)</f>
        <v>0</v>
      </c>
      <c r="E1577" s="24">
        <f t="shared" si="495"/>
        <v>170338</v>
      </c>
      <c r="F1577" s="24">
        <f>SUM(F1584:F1593)</f>
        <v>117943.69</v>
      </c>
      <c r="G1577" s="24">
        <f>SUM(G1584:G1593)</f>
        <v>0</v>
      </c>
      <c r="H1577" s="24">
        <f t="shared" si="496"/>
        <v>117943.69</v>
      </c>
      <c r="I1577" s="24">
        <f>SUM(I1584:I1593)</f>
        <v>1633.39</v>
      </c>
      <c r="J1577" s="24">
        <f>SUM(J1584:J1593)</f>
        <v>0</v>
      </c>
      <c r="K1577" s="44">
        <f t="shared" si="498"/>
        <v>69.24097382850569</v>
      </c>
      <c r="L1577" s="44"/>
      <c r="M1577" s="44">
        <f t="shared" si="497"/>
        <v>69.24097382850569</v>
      </c>
    </row>
    <row r="1578" spans="1:13" s="52" customFormat="1" ht="18" customHeight="1">
      <c r="A1578" s="25" t="s">
        <v>383</v>
      </c>
      <c r="B1578" s="62"/>
      <c r="C1578" s="24">
        <f>C1579</f>
        <v>800</v>
      </c>
      <c r="D1578" s="24">
        <f>D1579</f>
        <v>0</v>
      </c>
      <c r="E1578" s="24">
        <f t="shared" si="495"/>
        <v>800</v>
      </c>
      <c r="F1578" s="24">
        <f>F1579</f>
        <v>0</v>
      </c>
      <c r="G1578" s="24">
        <f>G1579</f>
        <v>0</v>
      </c>
      <c r="H1578" s="24">
        <f t="shared" si="496"/>
        <v>0</v>
      </c>
      <c r="I1578" s="24">
        <f>I1579</f>
        <v>0</v>
      </c>
      <c r="J1578" s="24">
        <f>J1579</f>
        <v>0</v>
      </c>
      <c r="K1578" s="44">
        <f t="shared" si="498"/>
        <v>0</v>
      </c>
      <c r="L1578" s="44"/>
      <c r="M1578" s="44">
        <f t="shared" si="497"/>
        <v>0</v>
      </c>
    </row>
    <row r="1579" spans="1:13" ht="18" customHeight="1">
      <c r="A1579" s="53" t="s">
        <v>297</v>
      </c>
      <c r="B1579" s="48" t="s">
        <v>46</v>
      </c>
      <c r="C1579" s="24">
        <v>800</v>
      </c>
      <c r="D1579" s="44"/>
      <c r="E1579" s="44">
        <f aca="true" t="shared" si="499" ref="E1579:E1594">C1579+D1579</f>
        <v>800</v>
      </c>
      <c r="F1579" s="44">
        <v>0</v>
      </c>
      <c r="G1579" s="44"/>
      <c r="H1579" s="44">
        <f aca="true" t="shared" si="500" ref="H1579:H1594">F1579+G1579</f>
        <v>0</v>
      </c>
      <c r="I1579" s="44"/>
      <c r="J1579" s="44"/>
      <c r="K1579" s="44">
        <f t="shared" si="498"/>
        <v>0</v>
      </c>
      <c r="L1579" s="44"/>
      <c r="M1579" s="44">
        <f t="shared" si="497"/>
        <v>0</v>
      </c>
    </row>
    <row r="1580" spans="1:13" ht="18" customHeight="1">
      <c r="A1580" s="63" t="s">
        <v>33</v>
      </c>
      <c r="B1580" s="48" t="s">
        <v>34</v>
      </c>
      <c r="C1580" s="126">
        <v>1278694</v>
      </c>
      <c r="D1580" s="51"/>
      <c r="E1580" s="51">
        <f t="shared" si="499"/>
        <v>1278694</v>
      </c>
      <c r="F1580" s="51">
        <v>622625.28</v>
      </c>
      <c r="G1580" s="44"/>
      <c r="H1580" s="44">
        <f t="shared" si="500"/>
        <v>622625.28</v>
      </c>
      <c r="I1580" s="44">
        <v>33069.22</v>
      </c>
      <c r="J1580" s="44"/>
      <c r="K1580" s="44">
        <f t="shared" si="498"/>
        <v>48.692281343308096</v>
      </c>
      <c r="L1580" s="44"/>
      <c r="M1580" s="44">
        <f t="shared" si="497"/>
        <v>48.692281343308096</v>
      </c>
    </row>
    <row r="1581" spans="1:13" ht="18" customHeight="1">
      <c r="A1581" s="63" t="s">
        <v>35</v>
      </c>
      <c r="B1581" s="48" t="s">
        <v>36</v>
      </c>
      <c r="C1581" s="126">
        <v>91806</v>
      </c>
      <c r="D1581" s="42"/>
      <c r="E1581" s="51">
        <f t="shared" si="499"/>
        <v>91806</v>
      </c>
      <c r="F1581" s="51">
        <v>91464.02</v>
      </c>
      <c r="G1581" s="42"/>
      <c r="H1581" s="51">
        <f t="shared" si="500"/>
        <v>91464.02</v>
      </c>
      <c r="I1581" s="51"/>
      <c r="J1581" s="51"/>
      <c r="K1581" s="51">
        <f t="shared" si="498"/>
        <v>99.62749711347843</v>
      </c>
      <c r="L1581" s="55"/>
      <c r="M1581" s="51">
        <f t="shared" si="497"/>
        <v>99.62749711347843</v>
      </c>
    </row>
    <row r="1582" spans="1:13" ht="18" customHeight="1">
      <c r="A1582" s="53" t="s">
        <v>22</v>
      </c>
      <c r="B1582" s="48" t="s">
        <v>23</v>
      </c>
      <c r="C1582" s="126">
        <v>212150</v>
      </c>
      <c r="D1582" s="51"/>
      <c r="E1582" s="51">
        <f t="shared" si="499"/>
        <v>212150</v>
      </c>
      <c r="F1582" s="51">
        <v>100832.28</v>
      </c>
      <c r="G1582" s="51"/>
      <c r="H1582" s="51">
        <f t="shared" si="500"/>
        <v>100832.28</v>
      </c>
      <c r="I1582" s="51">
        <v>17846.65</v>
      </c>
      <c r="J1582" s="51"/>
      <c r="K1582" s="51">
        <f t="shared" si="498"/>
        <v>47.528767381569644</v>
      </c>
      <c r="L1582" s="55"/>
      <c r="M1582" s="51">
        <f t="shared" si="497"/>
        <v>47.528767381569644</v>
      </c>
    </row>
    <row r="1583" spans="1:13" ht="18" customHeight="1">
      <c r="A1583" s="63" t="s">
        <v>24</v>
      </c>
      <c r="B1583" s="48" t="s">
        <v>25</v>
      </c>
      <c r="C1583" s="126">
        <v>33919</v>
      </c>
      <c r="D1583" s="51"/>
      <c r="E1583" s="51">
        <f t="shared" si="499"/>
        <v>33919</v>
      </c>
      <c r="F1583" s="51">
        <v>14715.51</v>
      </c>
      <c r="G1583" s="51"/>
      <c r="H1583" s="51">
        <f t="shared" si="500"/>
        <v>14715.51</v>
      </c>
      <c r="I1583" s="51">
        <v>2373.53</v>
      </c>
      <c r="J1583" s="51"/>
      <c r="K1583" s="51">
        <f t="shared" si="498"/>
        <v>43.38426840413928</v>
      </c>
      <c r="L1583" s="55"/>
      <c r="M1583" s="51">
        <f t="shared" si="497"/>
        <v>43.38426840413928</v>
      </c>
    </row>
    <row r="1584" spans="1:13" ht="18" customHeight="1">
      <c r="A1584" s="53" t="s">
        <v>37</v>
      </c>
      <c r="B1584" s="48" t="s">
        <v>38</v>
      </c>
      <c r="C1584" s="51">
        <v>5950</v>
      </c>
      <c r="D1584" s="51"/>
      <c r="E1584" s="51">
        <f t="shared" si="499"/>
        <v>5950</v>
      </c>
      <c r="F1584" s="51">
        <v>1431.94</v>
      </c>
      <c r="G1584" s="51"/>
      <c r="H1584" s="51">
        <f t="shared" si="500"/>
        <v>1431.94</v>
      </c>
      <c r="I1584" s="51">
        <v>79.7</v>
      </c>
      <c r="J1584" s="51"/>
      <c r="K1584" s="51">
        <f t="shared" si="498"/>
        <v>24.06621848739496</v>
      </c>
      <c r="L1584" s="55"/>
      <c r="M1584" s="51">
        <f t="shared" si="497"/>
        <v>24.06621848739496</v>
      </c>
    </row>
    <row r="1585" spans="1:13" ht="18" customHeight="1">
      <c r="A1585" s="63" t="s">
        <v>283</v>
      </c>
      <c r="B1585" s="48" t="s">
        <v>119</v>
      </c>
      <c r="C1585" s="51">
        <v>3100</v>
      </c>
      <c r="D1585" s="51"/>
      <c r="E1585" s="51">
        <f t="shared" si="499"/>
        <v>3100</v>
      </c>
      <c r="F1585" s="51">
        <v>0</v>
      </c>
      <c r="G1585" s="51"/>
      <c r="H1585" s="51">
        <f t="shared" si="500"/>
        <v>0</v>
      </c>
      <c r="I1585" s="51"/>
      <c r="J1585" s="51"/>
      <c r="K1585" s="51">
        <f t="shared" si="498"/>
        <v>0</v>
      </c>
      <c r="L1585" s="55"/>
      <c r="M1585" s="51">
        <f t="shared" si="497"/>
        <v>0</v>
      </c>
    </row>
    <row r="1586" spans="1:13" ht="18" customHeight="1">
      <c r="A1586" s="63" t="s">
        <v>47</v>
      </c>
      <c r="B1586" s="48" t="s">
        <v>48</v>
      </c>
      <c r="C1586" s="126">
        <v>37600</v>
      </c>
      <c r="D1586" s="42"/>
      <c r="E1586" s="51">
        <f t="shared" si="499"/>
        <v>37600</v>
      </c>
      <c r="F1586" s="51">
        <v>20300.44</v>
      </c>
      <c r="G1586" s="42"/>
      <c r="H1586" s="51">
        <f t="shared" si="500"/>
        <v>20300.44</v>
      </c>
      <c r="I1586" s="51">
        <v>474.72</v>
      </c>
      <c r="J1586" s="51"/>
      <c r="K1586" s="51">
        <f t="shared" si="498"/>
        <v>53.990531914893616</v>
      </c>
      <c r="L1586" s="55"/>
      <c r="M1586" s="51">
        <f t="shared" si="497"/>
        <v>53.990531914893616</v>
      </c>
    </row>
    <row r="1587" spans="1:13" ht="18" customHeight="1">
      <c r="A1587" s="53" t="s">
        <v>39</v>
      </c>
      <c r="B1587" s="48" t="s">
        <v>40</v>
      </c>
      <c r="C1587" s="126">
        <v>3100</v>
      </c>
      <c r="D1587" s="42"/>
      <c r="E1587" s="51">
        <f t="shared" si="499"/>
        <v>3100</v>
      </c>
      <c r="F1587" s="51">
        <v>1107</v>
      </c>
      <c r="G1587" s="42"/>
      <c r="H1587" s="51">
        <f t="shared" si="500"/>
        <v>1107</v>
      </c>
      <c r="I1587" s="51">
        <v>369</v>
      </c>
      <c r="J1587" s="51"/>
      <c r="K1587" s="51">
        <f t="shared" si="498"/>
        <v>35.70967741935484</v>
      </c>
      <c r="L1587" s="55"/>
      <c r="M1587" s="51">
        <f t="shared" si="497"/>
        <v>35.70967741935484</v>
      </c>
    </row>
    <row r="1588" spans="1:13" ht="18" customHeight="1">
      <c r="A1588" s="53" t="s">
        <v>210</v>
      </c>
      <c r="B1588" s="48" t="s">
        <v>211</v>
      </c>
      <c r="C1588" s="51">
        <v>700</v>
      </c>
      <c r="D1588" s="51"/>
      <c r="E1588" s="51">
        <f t="shared" si="499"/>
        <v>700</v>
      </c>
      <c r="F1588" s="51">
        <v>65</v>
      </c>
      <c r="G1588" s="51"/>
      <c r="H1588" s="51">
        <f t="shared" si="500"/>
        <v>65</v>
      </c>
      <c r="I1588" s="51"/>
      <c r="J1588" s="51"/>
      <c r="K1588" s="51">
        <f t="shared" si="498"/>
        <v>9.285714285714286</v>
      </c>
      <c r="L1588" s="55"/>
      <c r="M1588" s="51">
        <f t="shared" si="497"/>
        <v>9.285714285714286</v>
      </c>
    </row>
    <row r="1589" spans="1:13" ht="18" customHeight="1">
      <c r="A1589" s="63" t="s">
        <v>28</v>
      </c>
      <c r="B1589" s="48" t="s">
        <v>29</v>
      </c>
      <c r="C1589" s="126">
        <v>6100</v>
      </c>
      <c r="D1589" s="51"/>
      <c r="E1589" s="51">
        <f t="shared" si="499"/>
        <v>6100</v>
      </c>
      <c r="F1589" s="51">
        <v>3491.41</v>
      </c>
      <c r="G1589" s="51"/>
      <c r="H1589" s="51">
        <f t="shared" si="500"/>
        <v>3491.41</v>
      </c>
      <c r="I1589" s="51">
        <v>709.97</v>
      </c>
      <c r="J1589" s="51"/>
      <c r="K1589" s="51">
        <f t="shared" si="498"/>
        <v>57.23622950819672</v>
      </c>
      <c r="L1589" s="55"/>
      <c r="M1589" s="51">
        <f t="shared" si="497"/>
        <v>57.23622950819672</v>
      </c>
    </row>
    <row r="1590" spans="1:13" ht="18" customHeight="1">
      <c r="A1590" s="63" t="s">
        <v>73</v>
      </c>
      <c r="B1590" s="48" t="s">
        <v>74</v>
      </c>
      <c r="C1590" s="51">
        <v>458</v>
      </c>
      <c r="D1590" s="51"/>
      <c r="E1590" s="51">
        <f t="shared" si="499"/>
        <v>458</v>
      </c>
      <c r="F1590" s="51">
        <v>152.52</v>
      </c>
      <c r="G1590" s="51"/>
      <c r="H1590" s="51">
        <f t="shared" si="500"/>
        <v>152.52</v>
      </c>
      <c r="I1590" s="51"/>
      <c r="J1590" s="51"/>
      <c r="K1590" s="51">
        <f t="shared" si="498"/>
        <v>33.301310043668124</v>
      </c>
      <c r="L1590" s="55"/>
      <c r="M1590" s="51">
        <f t="shared" si="497"/>
        <v>33.301310043668124</v>
      </c>
    </row>
    <row r="1591" spans="1:13" ht="18" customHeight="1">
      <c r="A1591" s="56" t="s">
        <v>287</v>
      </c>
      <c r="B1591" s="48" t="s">
        <v>262</v>
      </c>
      <c r="C1591" s="51">
        <v>850</v>
      </c>
      <c r="D1591" s="51"/>
      <c r="E1591" s="51">
        <f t="shared" si="499"/>
        <v>850</v>
      </c>
      <c r="F1591" s="51">
        <v>395.38</v>
      </c>
      <c r="G1591" s="51"/>
      <c r="H1591" s="51">
        <f t="shared" si="500"/>
        <v>395.38</v>
      </c>
      <c r="I1591" s="51"/>
      <c r="J1591" s="51"/>
      <c r="K1591" s="51">
        <f t="shared" si="498"/>
        <v>46.51529411764706</v>
      </c>
      <c r="L1591" s="55"/>
      <c r="M1591" s="51">
        <f t="shared" si="497"/>
        <v>46.51529411764706</v>
      </c>
    </row>
    <row r="1592" spans="1:13" ht="18" customHeight="1">
      <c r="A1592" s="63" t="s">
        <v>75</v>
      </c>
      <c r="B1592" s="48" t="s">
        <v>76</v>
      </c>
      <c r="C1592" s="51">
        <v>300</v>
      </c>
      <c r="D1592" s="51"/>
      <c r="E1592" s="51">
        <f t="shared" si="499"/>
        <v>300</v>
      </c>
      <c r="F1592" s="51">
        <v>0</v>
      </c>
      <c r="G1592" s="51"/>
      <c r="H1592" s="51">
        <f t="shared" si="500"/>
        <v>0</v>
      </c>
      <c r="I1592" s="51"/>
      <c r="J1592" s="51"/>
      <c r="K1592" s="51">
        <f t="shared" si="498"/>
        <v>0</v>
      </c>
      <c r="L1592" s="55"/>
      <c r="M1592" s="51">
        <f t="shared" si="497"/>
        <v>0</v>
      </c>
    </row>
    <row r="1593" spans="1:13" ht="18" customHeight="1">
      <c r="A1593" s="63" t="s">
        <v>41</v>
      </c>
      <c r="B1593" s="48" t="s">
        <v>42</v>
      </c>
      <c r="C1593" s="126">
        <v>112180</v>
      </c>
      <c r="D1593" s="51"/>
      <c r="E1593" s="51">
        <f t="shared" si="499"/>
        <v>112180</v>
      </c>
      <c r="F1593" s="51">
        <v>91000</v>
      </c>
      <c r="G1593" s="51"/>
      <c r="H1593" s="51">
        <f t="shared" si="500"/>
        <v>91000</v>
      </c>
      <c r="I1593" s="51"/>
      <c r="J1593" s="51"/>
      <c r="K1593" s="51">
        <f t="shared" si="498"/>
        <v>81.11962916740953</v>
      </c>
      <c r="L1593" s="55"/>
      <c r="M1593" s="51">
        <f t="shared" si="497"/>
        <v>81.11962916740953</v>
      </c>
    </row>
    <row r="1594" spans="1:13" ht="23.25" customHeight="1">
      <c r="A1594" s="64" t="s">
        <v>411</v>
      </c>
      <c r="B1594" s="48" t="s">
        <v>410</v>
      </c>
      <c r="C1594" s="51">
        <v>19483</v>
      </c>
      <c r="D1594" s="51"/>
      <c r="E1594" s="51">
        <f t="shared" si="499"/>
        <v>19483</v>
      </c>
      <c r="F1594" s="51">
        <v>7402.27</v>
      </c>
      <c r="G1594" s="51"/>
      <c r="H1594" s="51">
        <f t="shared" si="500"/>
        <v>7402.27</v>
      </c>
      <c r="I1594" s="51"/>
      <c r="J1594" s="51"/>
      <c r="K1594" s="44">
        <f t="shared" si="498"/>
        <v>37.99348149668943</v>
      </c>
      <c r="L1594" s="55"/>
      <c r="M1594" s="51">
        <f t="shared" si="497"/>
        <v>37.99348149668943</v>
      </c>
    </row>
    <row r="1595" spans="1:13" ht="19.5" customHeight="1">
      <c r="A1595" s="64"/>
      <c r="B1595" s="48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</row>
    <row r="1596" spans="1:13" s="52" customFormat="1" ht="20.25" customHeight="1">
      <c r="A1596" s="41" t="s">
        <v>227</v>
      </c>
      <c r="B1596" s="62">
        <v>80111</v>
      </c>
      <c r="C1596" s="42">
        <f>C1597</f>
        <v>1608882</v>
      </c>
      <c r="D1596" s="42">
        <f>D1597</f>
        <v>0</v>
      </c>
      <c r="E1596" s="42">
        <f aca="true" t="shared" si="501" ref="E1596:E1601">SUM(C1596:D1596)</f>
        <v>1608882</v>
      </c>
      <c r="F1596" s="42">
        <f>F1597</f>
        <v>822312.9899999999</v>
      </c>
      <c r="G1596" s="42">
        <f>G1597</f>
        <v>0</v>
      </c>
      <c r="H1596" s="42">
        <f aca="true" t="shared" si="502" ref="H1596:H1601">SUM(F1596:G1596)</f>
        <v>822312.9899999999</v>
      </c>
      <c r="I1596" s="42">
        <f>I1597</f>
        <v>45370.29</v>
      </c>
      <c r="J1596" s="42">
        <f>J1597</f>
        <v>0</v>
      </c>
      <c r="K1596" s="42">
        <f aca="true" t="shared" si="503" ref="K1596:K1616">F1596/C1596*100</f>
        <v>51.11083286406336</v>
      </c>
      <c r="L1596" s="42">
        <v>0</v>
      </c>
      <c r="M1596" s="42">
        <f aca="true" t="shared" si="504" ref="M1596:M1616">H1596/E1596*100</f>
        <v>51.11083286406336</v>
      </c>
    </row>
    <row r="1597" spans="1:13" s="52" customFormat="1" ht="18" customHeight="1">
      <c r="A1597" s="20" t="s">
        <v>378</v>
      </c>
      <c r="B1597" s="62"/>
      <c r="C1597" s="42">
        <f>C1598+C1601</f>
        <v>1608882</v>
      </c>
      <c r="D1597" s="42">
        <f>D1598+D1601</f>
        <v>0</v>
      </c>
      <c r="E1597" s="42">
        <f t="shared" si="501"/>
        <v>1608882</v>
      </c>
      <c r="F1597" s="42">
        <f>F1598+F1601</f>
        <v>822312.9899999999</v>
      </c>
      <c r="G1597" s="42">
        <f>G1598+G1601</f>
        <v>0</v>
      </c>
      <c r="H1597" s="42">
        <f t="shared" si="502"/>
        <v>822312.9899999999</v>
      </c>
      <c r="I1597" s="42">
        <f>I1598+I1601</f>
        <v>45370.29</v>
      </c>
      <c r="J1597" s="42">
        <f>J1598+J1601</f>
        <v>0</v>
      </c>
      <c r="K1597" s="42">
        <f t="shared" si="503"/>
        <v>51.11083286406336</v>
      </c>
      <c r="L1597" s="42"/>
      <c r="M1597" s="42">
        <f t="shared" si="504"/>
        <v>51.11083286406336</v>
      </c>
    </row>
    <row r="1598" spans="1:13" s="52" customFormat="1" ht="18" customHeight="1">
      <c r="A1598" s="21" t="s">
        <v>379</v>
      </c>
      <c r="B1598" s="69"/>
      <c r="C1598" s="44">
        <f>C1599+C1600</f>
        <v>1608082</v>
      </c>
      <c r="D1598" s="44">
        <f>D1599+D1600</f>
        <v>0</v>
      </c>
      <c r="E1598" s="44">
        <f t="shared" si="501"/>
        <v>1608082</v>
      </c>
      <c r="F1598" s="44">
        <f>F1599+F1600</f>
        <v>822312.9899999999</v>
      </c>
      <c r="G1598" s="44">
        <f>G1599+G1600</f>
        <v>0</v>
      </c>
      <c r="H1598" s="44">
        <f t="shared" si="502"/>
        <v>822312.9899999999</v>
      </c>
      <c r="I1598" s="44">
        <f>I1599+I1600</f>
        <v>45370.29</v>
      </c>
      <c r="J1598" s="44">
        <f>J1599+J1600</f>
        <v>0</v>
      </c>
      <c r="K1598" s="44">
        <f t="shared" si="503"/>
        <v>51.13625984247071</v>
      </c>
      <c r="L1598" s="44"/>
      <c r="M1598" s="44">
        <f t="shared" si="504"/>
        <v>51.13625984247071</v>
      </c>
    </row>
    <row r="1599" spans="1:13" s="52" customFormat="1" ht="18" customHeight="1">
      <c r="A1599" s="25" t="s">
        <v>380</v>
      </c>
      <c r="B1599" s="69"/>
      <c r="C1599" s="44">
        <f>SUM(C1603:C1606)+C1616</f>
        <v>1482628</v>
      </c>
      <c r="D1599" s="44">
        <f>SUM(D1603:D1606)+D1616</f>
        <v>0</v>
      </c>
      <c r="E1599" s="44">
        <f t="shared" si="501"/>
        <v>1482628</v>
      </c>
      <c r="F1599" s="44">
        <f>SUM(F1603:F1606)+F1616</f>
        <v>736388.8599999999</v>
      </c>
      <c r="G1599" s="44">
        <f>SUM(G1603:G1606)+G1616</f>
        <v>0</v>
      </c>
      <c r="H1599" s="44">
        <f t="shared" si="502"/>
        <v>736388.8599999999</v>
      </c>
      <c r="I1599" s="44">
        <f>SUM(I1603:I1606)+I1616</f>
        <v>44191.74</v>
      </c>
      <c r="J1599" s="44">
        <f>SUM(J1603:J1606)+J1616</f>
        <v>0</v>
      </c>
      <c r="K1599" s="44">
        <f t="shared" si="503"/>
        <v>49.66781013173904</v>
      </c>
      <c r="L1599" s="44"/>
      <c r="M1599" s="44">
        <f t="shared" si="504"/>
        <v>49.66781013173904</v>
      </c>
    </row>
    <row r="1600" spans="1:13" s="52" customFormat="1" ht="18" customHeight="1">
      <c r="A1600" s="25" t="s">
        <v>381</v>
      </c>
      <c r="B1600" s="69"/>
      <c r="C1600" s="44">
        <f>SUM(C1607:C1615)</f>
        <v>125454</v>
      </c>
      <c r="D1600" s="44">
        <f>SUM(D1607:D1615)</f>
        <v>0</v>
      </c>
      <c r="E1600" s="44">
        <f t="shared" si="501"/>
        <v>125454</v>
      </c>
      <c r="F1600" s="44">
        <f>SUM(F1607:F1615)</f>
        <v>85924.13</v>
      </c>
      <c r="G1600" s="44">
        <f>SUM(G1607:G1615)</f>
        <v>0</v>
      </c>
      <c r="H1600" s="44">
        <f t="shared" si="502"/>
        <v>85924.13</v>
      </c>
      <c r="I1600" s="44">
        <f>SUM(I1607:I1615)</f>
        <v>1178.5500000000002</v>
      </c>
      <c r="J1600" s="44">
        <f>SUM(J1607:J1615)</f>
        <v>0</v>
      </c>
      <c r="K1600" s="44">
        <f t="shared" si="503"/>
        <v>68.49054633570871</v>
      </c>
      <c r="L1600" s="44"/>
      <c r="M1600" s="44">
        <f t="shared" si="504"/>
        <v>68.49054633570871</v>
      </c>
    </row>
    <row r="1601" spans="1:13" s="52" customFormat="1" ht="18" customHeight="1">
      <c r="A1601" s="25" t="s">
        <v>383</v>
      </c>
      <c r="B1601" s="69"/>
      <c r="C1601" s="44">
        <f>C1602</f>
        <v>800</v>
      </c>
      <c r="D1601" s="44">
        <f>D1602</f>
        <v>0</v>
      </c>
      <c r="E1601" s="44">
        <f t="shared" si="501"/>
        <v>800</v>
      </c>
      <c r="F1601" s="44">
        <f>F1602</f>
        <v>0</v>
      </c>
      <c r="G1601" s="44">
        <f>G1602</f>
        <v>0</v>
      </c>
      <c r="H1601" s="44">
        <f t="shared" si="502"/>
        <v>0</v>
      </c>
      <c r="I1601" s="44">
        <f>I1602</f>
        <v>0</v>
      </c>
      <c r="J1601" s="44">
        <f>J1602</f>
        <v>0</v>
      </c>
      <c r="K1601" s="44">
        <f t="shared" si="503"/>
        <v>0</v>
      </c>
      <c r="L1601" s="44"/>
      <c r="M1601" s="44">
        <f t="shared" si="504"/>
        <v>0</v>
      </c>
    </row>
    <row r="1602" spans="1:13" s="31" customFormat="1" ht="18" customHeight="1">
      <c r="A1602" s="53" t="s">
        <v>297</v>
      </c>
      <c r="B1602" s="48" t="s">
        <v>46</v>
      </c>
      <c r="C1602" s="44">
        <v>800</v>
      </c>
      <c r="D1602" s="44"/>
      <c r="E1602" s="44">
        <f aca="true" t="shared" si="505" ref="E1602:E1616">C1602+D1602</f>
        <v>800</v>
      </c>
      <c r="F1602" s="44">
        <v>0</v>
      </c>
      <c r="G1602" s="44"/>
      <c r="H1602" s="44">
        <f aca="true" t="shared" si="506" ref="H1602:H1616">F1602+G1602</f>
        <v>0</v>
      </c>
      <c r="I1602" s="44"/>
      <c r="J1602" s="44"/>
      <c r="K1602" s="51">
        <f t="shared" si="503"/>
        <v>0</v>
      </c>
      <c r="L1602" s="51"/>
      <c r="M1602" s="51">
        <f t="shared" si="504"/>
        <v>0</v>
      </c>
    </row>
    <row r="1603" spans="1:13" ht="18" customHeight="1">
      <c r="A1603" s="63" t="s">
        <v>33</v>
      </c>
      <c r="B1603" s="48" t="s">
        <v>34</v>
      </c>
      <c r="C1603" s="51">
        <v>1162500</v>
      </c>
      <c r="D1603" s="51"/>
      <c r="E1603" s="51">
        <f t="shared" si="505"/>
        <v>1162500</v>
      </c>
      <c r="F1603" s="51">
        <v>541787.97</v>
      </c>
      <c r="G1603" s="51"/>
      <c r="H1603" s="51">
        <f t="shared" si="506"/>
        <v>541787.97</v>
      </c>
      <c r="I1603" s="51">
        <v>27812.79</v>
      </c>
      <c r="J1603" s="51"/>
      <c r="K1603" s="51">
        <f t="shared" si="503"/>
        <v>46.60541677419355</v>
      </c>
      <c r="L1603" s="51"/>
      <c r="M1603" s="51">
        <f t="shared" si="504"/>
        <v>46.60541677419355</v>
      </c>
    </row>
    <row r="1604" spans="1:13" ht="18" customHeight="1">
      <c r="A1604" s="63" t="s">
        <v>35</v>
      </c>
      <c r="B1604" s="48" t="s">
        <v>36</v>
      </c>
      <c r="C1604" s="51">
        <v>87733</v>
      </c>
      <c r="D1604" s="51"/>
      <c r="E1604" s="51">
        <f t="shared" si="505"/>
        <v>87733</v>
      </c>
      <c r="F1604" s="51">
        <v>87190.37</v>
      </c>
      <c r="G1604" s="51"/>
      <c r="H1604" s="51">
        <f t="shared" si="506"/>
        <v>87190.37</v>
      </c>
      <c r="I1604" s="51"/>
      <c r="J1604" s="51"/>
      <c r="K1604" s="51">
        <f t="shared" si="503"/>
        <v>99.38149840994836</v>
      </c>
      <c r="L1604" s="51"/>
      <c r="M1604" s="51">
        <f t="shared" si="504"/>
        <v>99.38149840994836</v>
      </c>
    </row>
    <row r="1605" spans="1:13" ht="18" customHeight="1">
      <c r="A1605" s="53" t="s">
        <v>22</v>
      </c>
      <c r="B1605" s="48" t="s">
        <v>23</v>
      </c>
      <c r="C1605" s="51">
        <v>188238</v>
      </c>
      <c r="D1605" s="51"/>
      <c r="E1605" s="51">
        <f t="shared" si="505"/>
        <v>188238</v>
      </c>
      <c r="F1605" s="51">
        <v>89117.96</v>
      </c>
      <c r="G1605" s="51"/>
      <c r="H1605" s="51">
        <f t="shared" si="506"/>
        <v>89117.96</v>
      </c>
      <c r="I1605" s="51">
        <v>14384.75</v>
      </c>
      <c r="J1605" s="51"/>
      <c r="K1605" s="51">
        <f t="shared" si="503"/>
        <v>47.343235690986944</v>
      </c>
      <c r="L1605" s="51"/>
      <c r="M1605" s="51">
        <f t="shared" si="504"/>
        <v>47.343235690986944</v>
      </c>
    </row>
    <row r="1606" spans="1:13" ht="18" customHeight="1">
      <c r="A1606" s="63" t="s">
        <v>24</v>
      </c>
      <c r="B1606" s="48" t="s">
        <v>25</v>
      </c>
      <c r="C1606" s="51">
        <v>29907</v>
      </c>
      <c r="D1606" s="51"/>
      <c r="E1606" s="51">
        <f t="shared" si="505"/>
        <v>29907</v>
      </c>
      <c r="F1606" s="51">
        <v>12631.12</v>
      </c>
      <c r="G1606" s="51"/>
      <c r="H1606" s="51">
        <f t="shared" si="506"/>
        <v>12631.12</v>
      </c>
      <c r="I1606" s="51">
        <v>1994.2</v>
      </c>
      <c r="J1606" s="51"/>
      <c r="K1606" s="51">
        <f t="shared" si="503"/>
        <v>42.23466078175678</v>
      </c>
      <c r="L1606" s="51"/>
      <c r="M1606" s="51">
        <f t="shared" si="504"/>
        <v>42.23466078175678</v>
      </c>
    </row>
    <row r="1607" spans="1:13" ht="18" customHeight="1">
      <c r="A1607" s="53" t="s">
        <v>37</v>
      </c>
      <c r="B1607" s="48" t="s">
        <v>38</v>
      </c>
      <c r="C1607" s="51">
        <v>2700</v>
      </c>
      <c r="D1607" s="51"/>
      <c r="E1607" s="51">
        <f t="shared" si="505"/>
        <v>2700</v>
      </c>
      <c r="F1607" s="51">
        <v>1714.44</v>
      </c>
      <c r="G1607" s="51"/>
      <c r="H1607" s="51">
        <f t="shared" si="506"/>
        <v>1714.44</v>
      </c>
      <c r="I1607" s="51"/>
      <c r="J1607" s="51"/>
      <c r="K1607" s="51">
        <f t="shared" si="503"/>
        <v>63.49777777777778</v>
      </c>
      <c r="L1607" s="51"/>
      <c r="M1607" s="51">
        <f t="shared" si="504"/>
        <v>63.49777777777778</v>
      </c>
    </row>
    <row r="1608" spans="1:13" ht="18" customHeight="1">
      <c r="A1608" s="63" t="s">
        <v>283</v>
      </c>
      <c r="B1608" s="48" t="s">
        <v>119</v>
      </c>
      <c r="C1608" s="51">
        <v>4000</v>
      </c>
      <c r="D1608" s="51"/>
      <c r="E1608" s="51">
        <f t="shared" si="505"/>
        <v>4000</v>
      </c>
      <c r="F1608" s="51">
        <v>0</v>
      </c>
      <c r="G1608" s="51"/>
      <c r="H1608" s="51">
        <f t="shared" si="506"/>
        <v>0</v>
      </c>
      <c r="I1608" s="51"/>
      <c r="J1608" s="51"/>
      <c r="K1608" s="51">
        <f t="shared" si="503"/>
        <v>0</v>
      </c>
      <c r="L1608" s="51"/>
      <c r="M1608" s="51">
        <f t="shared" si="504"/>
        <v>0</v>
      </c>
    </row>
    <row r="1609" spans="1:13" ht="18" customHeight="1">
      <c r="A1609" s="63" t="s">
        <v>47</v>
      </c>
      <c r="B1609" s="48" t="s">
        <v>48</v>
      </c>
      <c r="C1609" s="51">
        <v>36000</v>
      </c>
      <c r="D1609" s="51"/>
      <c r="E1609" s="51">
        <f t="shared" si="505"/>
        <v>36000</v>
      </c>
      <c r="F1609" s="51">
        <v>20300.44</v>
      </c>
      <c r="G1609" s="51"/>
      <c r="H1609" s="51">
        <f t="shared" si="506"/>
        <v>20300.44</v>
      </c>
      <c r="I1609" s="51">
        <v>474.72</v>
      </c>
      <c r="J1609" s="51"/>
      <c r="K1609" s="51">
        <f t="shared" si="503"/>
        <v>56.39011111111111</v>
      </c>
      <c r="L1609" s="51"/>
      <c r="M1609" s="51">
        <f t="shared" si="504"/>
        <v>56.39011111111111</v>
      </c>
    </row>
    <row r="1610" spans="1:13" ht="18" customHeight="1">
      <c r="A1610" s="63" t="s">
        <v>331</v>
      </c>
      <c r="B1610" s="48" t="s">
        <v>40</v>
      </c>
      <c r="C1610" s="51">
        <v>1500</v>
      </c>
      <c r="D1610" s="51"/>
      <c r="E1610" s="51">
        <f t="shared" si="505"/>
        <v>1500</v>
      </c>
      <c r="F1610" s="51">
        <v>369</v>
      </c>
      <c r="G1610" s="51"/>
      <c r="H1610" s="51">
        <f t="shared" si="506"/>
        <v>369</v>
      </c>
      <c r="I1610" s="51"/>
      <c r="J1610" s="51"/>
      <c r="K1610" s="51">
        <f t="shared" si="503"/>
        <v>24.6</v>
      </c>
      <c r="L1610" s="51"/>
      <c r="M1610" s="51">
        <f t="shared" si="504"/>
        <v>24.6</v>
      </c>
    </row>
    <row r="1611" spans="1:13" ht="18" customHeight="1">
      <c r="A1611" s="53" t="s">
        <v>210</v>
      </c>
      <c r="B1611" s="48" t="s">
        <v>211</v>
      </c>
      <c r="C1611" s="51">
        <v>620</v>
      </c>
      <c r="D1611" s="51"/>
      <c r="E1611" s="51">
        <f t="shared" si="505"/>
        <v>620</v>
      </c>
      <c r="F1611" s="51">
        <v>70</v>
      </c>
      <c r="G1611" s="51"/>
      <c r="H1611" s="51">
        <f t="shared" si="506"/>
        <v>70</v>
      </c>
      <c r="I1611" s="51"/>
      <c r="J1611" s="51"/>
      <c r="K1611" s="51">
        <f t="shared" si="503"/>
        <v>11.29032258064516</v>
      </c>
      <c r="L1611" s="51"/>
      <c r="M1611" s="51">
        <f t="shared" si="504"/>
        <v>11.29032258064516</v>
      </c>
    </row>
    <row r="1612" spans="1:13" ht="18" customHeight="1">
      <c r="A1612" s="63" t="s">
        <v>28</v>
      </c>
      <c r="B1612" s="48" t="s">
        <v>29</v>
      </c>
      <c r="C1612" s="126">
        <v>5384</v>
      </c>
      <c r="D1612" s="51"/>
      <c r="E1612" s="51">
        <f t="shared" si="505"/>
        <v>5384</v>
      </c>
      <c r="F1612" s="51">
        <v>2922.35</v>
      </c>
      <c r="G1612" s="51"/>
      <c r="H1612" s="51">
        <f t="shared" si="506"/>
        <v>2922.35</v>
      </c>
      <c r="I1612" s="51">
        <v>703.83</v>
      </c>
      <c r="J1612" s="51"/>
      <c r="K1612" s="51">
        <f t="shared" si="503"/>
        <v>54.27841753343239</v>
      </c>
      <c r="L1612" s="51"/>
      <c r="M1612" s="51">
        <f t="shared" si="504"/>
        <v>54.27841753343239</v>
      </c>
    </row>
    <row r="1613" spans="1:13" ht="18" customHeight="1">
      <c r="A1613" s="63" t="s">
        <v>73</v>
      </c>
      <c r="B1613" s="48" t="s">
        <v>74</v>
      </c>
      <c r="C1613" s="126">
        <v>458</v>
      </c>
      <c r="D1613" s="51"/>
      <c r="E1613" s="51">
        <f t="shared" si="505"/>
        <v>458</v>
      </c>
      <c r="F1613" s="51">
        <v>152.52</v>
      </c>
      <c r="G1613" s="51"/>
      <c r="H1613" s="51">
        <f t="shared" si="506"/>
        <v>152.52</v>
      </c>
      <c r="I1613" s="51"/>
      <c r="J1613" s="51"/>
      <c r="K1613" s="51">
        <f t="shared" si="503"/>
        <v>33.301310043668124</v>
      </c>
      <c r="L1613" s="51"/>
      <c r="M1613" s="51">
        <f t="shared" si="504"/>
        <v>33.301310043668124</v>
      </c>
    </row>
    <row r="1614" spans="1:13" ht="18" customHeight="1">
      <c r="A1614" s="56" t="s">
        <v>287</v>
      </c>
      <c r="B1614" s="48" t="s">
        <v>262</v>
      </c>
      <c r="C1614" s="126">
        <v>800</v>
      </c>
      <c r="D1614" s="51"/>
      <c r="E1614" s="51">
        <f t="shared" si="505"/>
        <v>800</v>
      </c>
      <c r="F1614" s="51">
        <v>395.38</v>
      </c>
      <c r="G1614" s="51"/>
      <c r="H1614" s="51">
        <f t="shared" si="506"/>
        <v>395.38</v>
      </c>
      <c r="I1614" s="51"/>
      <c r="J1614" s="51"/>
      <c r="K1614" s="51">
        <f t="shared" si="503"/>
        <v>49.4225</v>
      </c>
      <c r="L1614" s="51"/>
      <c r="M1614" s="51">
        <f t="shared" si="504"/>
        <v>49.4225</v>
      </c>
    </row>
    <row r="1615" spans="1:13" ht="18" customHeight="1">
      <c r="A1615" s="63" t="s">
        <v>41</v>
      </c>
      <c r="B1615" s="48" t="s">
        <v>42</v>
      </c>
      <c r="C1615" s="51">
        <v>73992</v>
      </c>
      <c r="D1615" s="51"/>
      <c r="E1615" s="51">
        <f t="shared" si="505"/>
        <v>73992</v>
      </c>
      <c r="F1615" s="51">
        <v>60000</v>
      </c>
      <c r="G1615" s="51"/>
      <c r="H1615" s="51">
        <f t="shared" si="506"/>
        <v>60000</v>
      </c>
      <c r="I1615" s="51"/>
      <c r="J1615" s="51"/>
      <c r="K1615" s="51">
        <f t="shared" si="503"/>
        <v>81.0898475510866</v>
      </c>
      <c r="L1615" s="51"/>
      <c r="M1615" s="51">
        <f t="shared" si="504"/>
        <v>81.0898475510866</v>
      </c>
    </row>
    <row r="1616" spans="1:13" ht="18" customHeight="1">
      <c r="A1616" s="64" t="s">
        <v>411</v>
      </c>
      <c r="B1616" s="48" t="s">
        <v>410</v>
      </c>
      <c r="C1616" s="51">
        <v>14250</v>
      </c>
      <c r="D1616" s="51"/>
      <c r="E1616" s="51">
        <f t="shared" si="505"/>
        <v>14250</v>
      </c>
      <c r="F1616" s="51">
        <v>5661.44</v>
      </c>
      <c r="G1616" s="51"/>
      <c r="H1616" s="51">
        <f t="shared" si="506"/>
        <v>5661.44</v>
      </c>
      <c r="I1616" s="51"/>
      <c r="J1616" s="51"/>
      <c r="K1616" s="44">
        <f t="shared" si="503"/>
        <v>39.729403508771924</v>
      </c>
      <c r="L1616" s="51"/>
      <c r="M1616" s="51">
        <f t="shared" si="504"/>
        <v>39.729403508771924</v>
      </c>
    </row>
    <row r="1617" spans="1:13" ht="18" customHeight="1">
      <c r="A1617" s="48"/>
      <c r="B1617" s="57"/>
      <c r="C1617" s="51"/>
      <c r="D1617" s="51"/>
      <c r="E1617" s="51"/>
      <c r="F1617" s="51"/>
      <c r="G1617" s="51"/>
      <c r="H1617" s="51"/>
      <c r="I1617" s="51"/>
      <c r="J1617" s="51"/>
      <c r="K1617" s="57"/>
      <c r="L1617" s="57"/>
      <c r="M1617" s="51"/>
    </row>
    <row r="1618" spans="1:13" s="52" customFormat="1" ht="24" customHeight="1">
      <c r="A1618" s="41" t="s">
        <v>228</v>
      </c>
      <c r="B1618" s="62">
        <v>80120</v>
      </c>
      <c r="C1618" s="42">
        <f>C1619+C1625</f>
        <v>18097303</v>
      </c>
      <c r="D1618" s="42">
        <f>D1619+D1625</f>
        <v>0</v>
      </c>
      <c r="E1618" s="42">
        <f aca="true" t="shared" si="507" ref="E1618:E1649">C1618+D1618</f>
        <v>18097303</v>
      </c>
      <c r="F1618" s="42">
        <f>F1619+F1625</f>
        <v>8951116.91</v>
      </c>
      <c r="G1618" s="42">
        <f>G1619+G1625</f>
        <v>0</v>
      </c>
      <c r="H1618" s="42">
        <f aca="true" t="shared" si="508" ref="H1618:H1650">F1618+G1618</f>
        <v>8951116.91</v>
      </c>
      <c r="I1618" s="42">
        <f>I1619+I1625</f>
        <v>383100.43</v>
      </c>
      <c r="J1618" s="42">
        <f>J1619+J1625</f>
        <v>0</v>
      </c>
      <c r="K1618" s="42">
        <f aca="true" t="shared" si="509" ref="K1618:K1650">F1618/C1618*100</f>
        <v>49.4610545560297</v>
      </c>
      <c r="L1618" s="42">
        <v>0</v>
      </c>
      <c r="M1618" s="42">
        <f aca="true" t="shared" si="510" ref="M1618:M1650">H1618/E1618*100</f>
        <v>49.4610545560297</v>
      </c>
    </row>
    <row r="1619" spans="1:13" s="52" customFormat="1" ht="21" customHeight="1">
      <c r="A1619" s="20" t="s">
        <v>378</v>
      </c>
      <c r="B1619" s="62"/>
      <c r="C1619" s="42">
        <f>C1620+C1623+C1624</f>
        <v>18062303</v>
      </c>
      <c r="D1619" s="42">
        <f>D1620+D1623+D1624</f>
        <v>0</v>
      </c>
      <c r="E1619" s="42">
        <f t="shared" si="507"/>
        <v>18062303</v>
      </c>
      <c r="F1619" s="42">
        <f>F1620+F1623+F1624</f>
        <v>8951116.91</v>
      </c>
      <c r="G1619" s="42">
        <f>G1620+G1623+G1624</f>
        <v>0</v>
      </c>
      <c r="H1619" s="42">
        <f t="shared" si="508"/>
        <v>8951116.91</v>
      </c>
      <c r="I1619" s="42">
        <f>I1620+I1623+I1624</f>
        <v>383100.43</v>
      </c>
      <c r="J1619" s="42">
        <f>J1620+J1623+J1624</f>
        <v>0</v>
      </c>
      <c r="K1619" s="42">
        <f t="shared" si="509"/>
        <v>49.5568970911406</v>
      </c>
      <c r="L1619" s="42"/>
      <c r="M1619" s="42">
        <f t="shared" si="510"/>
        <v>49.5568970911406</v>
      </c>
    </row>
    <row r="1620" spans="1:14" s="52" customFormat="1" ht="18" customHeight="1">
      <c r="A1620" s="21" t="s">
        <v>379</v>
      </c>
      <c r="B1620" s="69"/>
      <c r="C1620" s="44">
        <f>C1621+C1622</f>
        <v>15287224</v>
      </c>
      <c r="D1620" s="44">
        <f>D1621+D1622</f>
        <v>0</v>
      </c>
      <c r="E1620" s="44">
        <f t="shared" si="507"/>
        <v>15287224</v>
      </c>
      <c r="F1620" s="44">
        <f>F1621+F1622</f>
        <v>7829351.47</v>
      </c>
      <c r="G1620" s="44">
        <f>G1621+G1622</f>
        <v>0</v>
      </c>
      <c r="H1620" s="44">
        <f t="shared" si="508"/>
        <v>7829351.47</v>
      </c>
      <c r="I1620" s="44">
        <f>I1621+I1622</f>
        <v>383100.43</v>
      </c>
      <c r="J1620" s="44">
        <f>J1621+J1622</f>
        <v>0</v>
      </c>
      <c r="K1620" s="51">
        <f t="shared" si="509"/>
        <v>51.21499802711074</v>
      </c>
      <c r="L1620" s="51"/>
      <c r="M1620" s="51">
        <f t="shared" si="510"/>
        <v>51.21499802711074</v>
      </c>
      <c r="N1620" s="5"/>
    </row>
    <row r="1621" spans="1:14" s="52" customFormat="1" ht="18" customHeight="1">
      <c r="A1621" s="25" t="s">
        <v>380</v>
      </c>
      <c r="B1621" s="69"/>
      <c r="C1621" s="44">
        <f>SUM(C1629:C1633)</f>
        <v>13499234</v>
      </c>
      <c r="D1621" s="44">
        <f>SUM(D1629:D1633)</f>
        <v>0</v>
      </c>
      <c r="E1621" s="44">
        <f t="shared" si="507"/>
        <v>13499234</v>
      </c>
      <c r="F1621" s="44">
        <f>SUM(F1629:F1633)</f>
        <v>6753691.84</v>
      </c>
      <c r="G1621" s="44">
        <f>SUM(G1629:G1633)</f>
        <v>0</v>
      </c>
      <c r="H1621" s="44">
        <f t="shared" si="508"/>
        <v>6753691.84</v>
      </c>
      <c r="I1621" s="44">
        <f>SUM(I1629:I1633)</f>
        <v>374672.71</v>
      </c>
      <c r="J1621" s="44">
        <f>SUM(J1629:J1633)</f>
        <v>0</v>
      </c>
      <c r="K1621" s="51">
        <f t="shared" si="509"/>
        <v>50.0301857127597</v>
      </c>
      <c r="L1621" s="51"/>
      <c r="M1621" s="51">
        <f t="shared" si="510"/>
        <v>50.0301857127597</v>
      </c>
      <c r="N1621" s="5"/>
    </row>
    <row r="1622" spans="1:13" s="31" customFormat="1" ht="18" customHeight="1">
      <c r="A1622" s="25" t="s">
        <v>381</v>
      </c>
      <c r="B1622" s="45"/>
      <c r="C1622" s="39">
        <f>SUM(C1634:C1649)</f>
        <v>1787990</v>
      </c>
      <c r="D1622" s="39">
        <f>SUM(D1634:D1649)</f>
        <v>0</v>
      </c>
      <c r="E1622" s="44">
        <f t="shared" si="507"/>
        <v>1787990</v>
      </c>
      <c r="F1622" s="39">
        <f>SUM(F1634:F1649)</f>
        <v>1075659.63</v>
      </c>
      <c r="G1622" s="39">
        <f>SUM(G1634:G1649)</f>
        <v>0</v>
      </c>
      <c r="H1622" s="44">
        <f t="shared" si="508"/>
        <v>1075659.63</v>
      </c>
      <c r="I1622" s="39">
        <f>SUM(I1634:I1649)</f>
        <v>8427.72</v>
      </c>
      <c r="J1622" s="39">
        <f>SUM(J1634:J1649)</f>
        <v>0</v>
      </c>
      <c r="K1622" s="30">
        <f t="shared" si="509"/>
        <v>60.1602710305986</v>
      </c>
      <c r="L1622" s="30"/>
      <c r="M1622" s="30">
        <f t="shared" si="510"/>
        <v>60.1602710305986</v>
      </c>
    </row>
    <row r="1623" spans="1:13" s="31" customFormat="1" ht="20.25" customHeight="1">
      <c r="A1623" s="21" t="s">
        <v>396</v>
      </c>
      <c r="B1623" s="45"/>
      <c r="C1623" s="39">
        <f>C1627</f>
        <v>2767949</v>
      </c>
      <c r="D1623" s="39">
        <f>D1627</f>
        <v>0</v>
      </c>
      <c r="E1623" s="44">
        <f t="shared" si="507"/>
        <v>2767949</v>
      </c>
      <c r="F1623" s="39">
        <f>F1627</f>
        <v>1120224.78</v>
      </c>
      <c r="G1623" s="39">
        <f>G1627</f>
        <v>0</v>
      </c>
      <c r="H1623" s="44">
        <f t="shared" si="508"/>
        <v>1120224.78</v>
      </c>
      <c r="I1623" s="39">
        <f>I1627</f>
        <v>0</v>
      </c>
      <c r="J1623" s="39">
        <f>J1627</f>
        <v>0</v>
      </c>
      <c r="K1623" s="30">
        <f t="shared" si="509"/>
        <v>40.47129408814975</v>
      </c>
      <c r="L1623" s="30"/>
      <c r="M1623" s="30">
        <f t="shared" si="510"/>
        <v>40.47129408814975</v>
      </c>
    </row>
    <row r="1624" spans="1:13" s="31" customFormat="1" ht="18.75" customHeight="1">
      <c r="A1624" s="25" t="s">
        <v>383</v>
      </c>
      <c r="B1624" s="45"/>
      <c r="C1624" s="39">
        <f>C1628</f>
        <v>7130</v>
      </c>
      <c r="D1624" s="39">
        <f>D1628</f>
        <v>0</v>
      </c>
      <c r="E1624" s="44">
        <f t="shared" si="507"/>
        <v>7130</v>
      </c>
      <c r="F1624" s="39">
        <f>F1628</f>
        <v>1540.66</v>
      </c>
      <c r="G1624" s="39">
        <f>G1628</f>
        <v>0</v>
      </c>
      <c r="H1624" s="44">
        <f t="shared" si="508"/>
        <v>1540.66</v>
      </c>
      <c r="I1624" s="39">
        <f>I1628</f>
        <v>0</v>
      </c>
      <c r="J1624" s="39">
        <f>J1628</f>
        <v>0</v>
      </c>
      <c r="K1624" s="30">
        <f t="shared" si="509"/>
        <v>21.60813464235624</v>
      </c>
      <c r="L1624" s="30"/>
      <c r="M1624" s="30">
        <f t="shared" si="510"/>
        <v>21.60813464235624</v>
      </c>
    </row>
    <row r="1625" spans="1:13" s="35" customFormat="1" ht="21" customHeight="1">
      <c r="A1625" s="61" t="s">
        <v>387</v>
      </c>
      <c r="B1625" s="70"/>
      <c r="C1625" s="49">
        <f>C1626</f>
        <v>35000</v>
      </c>
      <c r="D1625" s="49">
        <f>D1626</f>
        <v>0</v>
      </c>
      <c r="E1625" s="55">
        <f t="shared" si="507"/>
        <v>35000</v>
      </c>
      <c r="F1625" s="49">
        <f>F1626</f>
        <v>0</v>
      </c>
      <c r="G1625" s="49">
        <f>G1626</f>
        <v>0</v>
      </c>
      <c r="H1625" s="55">
        <f t="shared" si="508"/>
        <v>0</v>
      </c>
      <c r="I1625" s="49">
        <f>I1626</f>
        <v>0</v>
      </c>
      <c r="J1625" s="49">
        <f>J1626</f>
        <v>0</v>
      </c>
      <c r="K1625" s="49">
        <f t="shared" si="509"/>
        <v>0</v>
      </c>
      <c r="L1625" s="49"/>
      <c r="M1625" s="49">
        <f t="shared" si="510"/>
        <v>0</v>
      </c>
    </row>
    <row r="1626" spans="1:13" s="31" customFormat="1" ht="17.25" customHeight="1">
      <c r="A1626" s="28" t="s">
        <v>388</v>
      </c>
      <c r="B1626" s="45"/>
      <c r="C1626" s="39">
        <f>C1650</f>
        <v>35000</v>
      </c>
      <c r="D1626" s="39">
        <f>D1650</f>
        <v>0</v>
      </c>
      <c r="E1626" s="44">
        <f t="shared" si="507"/>
        <v>35000</v>
      </c>
      <c r="F1626" s="39">
        <f>F1650</f>
        <v>0</v>
      </c>
      <c r="G1626" s="39">
        <f>G1650</f>
        <v>0</v>
      </c>
      <c r="H1626" s="44">
        <f t="shared" si="508"/>
        <v>0</v>
      </c>
      <c r="I1626" s="39">
        <f>I1650</f>
        <v>0</v>
      </c>
      <c r="J1626" s="39">
        <f>J1650</f>
        <v>0</v>
      </c>
      <c r="K1626" s="30">
        <f t="shared" si="509"/>
        <v>0</v>
      </c>
      <c r="L1626" s="30"/>
      <c r="M1626" s="30">
        <f t="shared" si="510"/>
        <v>0</v>
      </c>
    </row>
    <row r="1627" spans="1:13" ht="18" customHeight="1">
      <c r="A1627" s="53" t="s">
        <v>117</v>
      </c>
      <c r="B1627" s="48" t="s">
        <v>118</v>
      </c>
      <c r="C1627" s="51">
        <v>2767949</v>
      </c>
      <c r="D1627" s="51"/>
      <c r="E1627" s="51">
        <f t="shared" si="507"/>
        <v>2767949</v>
      </c>
      <c r="F1627" s="51">
        <v>1120224.78</v>
      </c>
      <c r="G1627" s="51"/>
      <c r="H1627" s="51">
        <f t="shared" si="508"/>
        <v>1120224.78</v>
      </c>
      <c r="I1627" s="51"/>
      <c r="J1627" s="51"/>
      <c r="K1627" s="51">
        <f t="shared" si="509"/>
        <v>40.47129408814975</v>
      </c>
      <c r="L1627" s="51"/>
      <c r="M1627" s="30">
        <f t="shared" si="510"/>
        <v>40.47129408814975</v>
      </c>
    </row>
    <row r="1628" spans="1:13" ht="18" customHeight="1">
      <c r="A1628" s="53" t="s">
        <v>297</v>
      </c>
      <c r="B1628" s="48" t="s">
        <v>46</v>
      </c>
      <c r="C1628" s="51">
        <v>7130</v>
      </c>
      <c r="D1628" s="51"/>
      <c r="E1628" s="51">
        <f t="shared" si="507"/>
        <v>7130</v>
      </c>
      <c r="F1628" s="51">
        <v>1540.66</v>
      </c>
      <c r="G1628" s="51"/>
      <c r="H1628" s="51">
        <f t="shared" si="508"/>
        <v>1540.66</v>
      </c>
      <c r="I1628" s="51"/>
      <c r="J1628" s="51"/>
      <c r="K1628" s="51">
        <f t="shared" si="509"/>
        <v>21.60813464235624</v>
      </c>
      <c r="L1628" s="51"/>
      <c r="M1628" s="51">
        <f t="shared" si="510"/>
        <v>21.60813464235624</v>
      </c>
    </row>
    <row r="1629" spans="1:13" ht="18" customHeight="1">
      <c r="A1629" s="63" t="s">
        <v>33</v>
      </c>
      <c r="B1629" s="48" t="s">
        <v>34</v>
      </c>
      <c r="C1629" s="51">
        <v>10738179</v>
      </c>
      <c r="D1629" s="51"/>
      <c r="E1629" s="51">
        <f t="shared" si="507"/>
        <v>10738179</v>
      </c>
      <c r="F1629" s="51">
        <v>5024649.28</v>
      </c>
      <c r="G1629" s="51"/>
      <c r="H1629" s="51">
        <f t="shared" si="508"/>
        <v>5024649.28</v>
      </c>
      <c r="I1629" s="51">
        <v>244678.08</v>
      </c>
      <c r="J1629" s="51"/>
      <c r="K1629" s="51">
        <f t="shared" si="509"/>
        <v>46.79237773927964</v>
      </c>
      <c r="L1629" s="51"/>
      <c r="M1629" s="51">
        <f t="shared" si="510"/>
        <v>46.79237773927964</v>
      </c>
    </row>
    <row r="1630" spans="1:13" ht="18" customHeight="1">
      <c r="A1630" s="63" t="s">
        <v>35</v>
      </c>
      <c r="B1630" s="48" t="s">
        <v>36</v>
      </c>
      <c r="C1630" s="51">
        <v>809758</v>
      </c>
      <c r="D1630" s="51"/>
      <c r="E1630" s="51">
        <f t="shared" si="507"/>
        <v>809758</v>
      </c>
      <c r="F1630" s="51">
        <v>784950.6</v>
      </c>
      <c r="G1630" s="51"/>
      <c r="H1630" s="51">
        <f t="shared" si="508"/>
        <v>784950.6</v>
      </c>
      <c r="I1630" s="51"/>
      <c r="J1630" s="51"/>
      <c r="K1630" s="51">
        <f t="shared" si="509"/>
        <v>96.93644273968272</v>
      </c>
      <c r="L1630" s="51"/>
      <c r="M1630" s="51">
        <f t="shared" si="510"/>
        <v>96.93644273968272</v>
      </c>
    </row>
    <row r="1631" spans="1:13" ht="18" customHeight="1">
      <c r="A1631" s="53" t="s">
        <v>22</v>
      </c>
      <c r="B1631" s="48" t="s">
        <v>23</v>
      </c>
      <c r="C1631" s="51">
        <v>1684352</v>
      </c>
      <c r="D1631" s="51"/>
      <c r="E1631" s="51">
        <f t="shared" si="507"/>
        <v>1684352</v>
      </c>
      <c r="F1631" s="51">
        <v>835436.43</v>
      </c>
      <c r="G1631" s="51"/>
      <c r="H1631" s="51">
        <f t="shared" si="508"/>
        <v>835436.43</v>
      </c>
      <c r="I1631" s="51">
        <v>112475.93</v>
      </c>
      <c r="J1631" s="51"/>
      <c r="K1631" s="51">
        <f t="shared" si="509"/>
        <v>49.59987164203207</v>
      </c>
      <c r="L1631" s="51"/>
      <c r="M1631" s="51">
        <f t="shared" si="510"/>
        <v>49.59987164203207</v>
      </c>
    </row>
    <row r="1632" spans="1:13" ht="18" customHeight="1">
      <c r="A1632" s="63" t="s">
        <v>24</v>
      </c>
      <c r="B1632" s="48" t="s">
        <v>25</v>
      </c>
      <c r="C1632" s="51">
        <v>262985</v>
      </c>
      <c r="D1632" s="51"/>
      <c r="E1632" s="51">
        <f t="shared" si="507"/>
        <v>262985</v>
      </c>
      <c r="F1632" s="51">
        <v>108655.53</v>
      </c>
      <c r="G1632" s="51"/>
      <c r="H1632" s="51">
        <f t="shared" si="508"/>
        <v>108655.53</v>
      </c>
      <c r="I1632" s="51">
        <v>17518.7</v>
      </c>
      <c r="J1632" s="51"/>
      <c r="K1632" s="51">
        <f t="shared" si="509"/>
        <v>41.31624617373614</v>
      </c>
      <c r="L1632" s="51"/>
      <c r="M1632" s="51">
        <f t="shared" si="510"/>
        <v>41.31624617373614</v>
      </c>
    </row>
    <row r="1633" spans="1:13" ht="18" customHeight="1">
      <c r="A1633" s="53" t="s">
        <v>26</v>
      </c>
      <c r="B1633" s="48" t="s">
        <v>27</v>
      </c>
      <c r="C1633" s="51">
        <v>3960</v>
      </c>
      <c r="D1633" s="51"/>
      <c r="E1633" s="51">
        <f>C1633+D1633</f>
        <v>3960</v>
      </c>
      <c r="F1633" s="51">
        <v>0</v>
      </c>
      <c r="G1633" s="51"/>
      <c r="H1633" s="51">
        <f>F1633+G1633</f>
        <v>0</v>
      </c>
      <c r="I1633" s="51"/>
      <c r="J1633" s="51"/>
      <c r="K1633" s="51">
        <f t="shared" si="509"/>
        <v>0</v>
      </c>
      <c r="L1633" s="51"/>
      <c r="M1633" s="51">
        <f t="shared" si="510"/>
        <v>0</v>
      </c>
    </row>
    <row r="1634" spans="1:13" ht="18" customHeight="1">
      <c r="A1634" s="53" t="s">
        <v>37</v>
      </c>
      <c r="B1634" s="48" t="s">
        <v>38</v>
      </c>
      <c r="C1634" s="51">
        <v>140626</v>
      </c>
      <c r="D1634" s="51"/>
      <c r="E1634" s="51">
        <f t="shared" si="507"/>
        <v>140626</v>
      </c>
      <c r="F1634" s="51">
        <v>54526.05</v>
      </c>
      <c r="G1634" s="51"/>
      <c r="H1634" s="51">
        <f t="shared" si="508"/>
        <v>54526.05</v>
      </c>
      <c r="I1634" s="51">
        <v>2260.91</v>
      </c>
      <c r="J1634" s="51"/>
      <c r="K1634" s="51">
        <f t="shared" si="509"/>
        <v>38.773804275169596</v>
      </c>
      <c r="L1634" s="51"/>
      <c r="M1634" s="51">
        <f t="shared" si="510"/>
        <v>38.773804275169596</v>
      </c>
    </row>
    <row r="1635" spans="1:13" ht="18" customHeight="1">
      <c r="A1635" s="63" t="s">
        <v>283</v>
      </c>
      <c r="B1635" s="48" t="s">
        <v>119</v>
      </c>
      <c r="C1635" s="51">
        <v>10729</v>
      </c>
      <c r="D1635" s="51"/>
      <c r="E1635" s="51">
        <f t="shared" si="507"/>
        <v>10729</v>
      </c>
      <c r="F1635" s="51">
        <v>2504.1</v>
      </c>
      <c r="G1635" s="51"/>
      <c r="H1635" s="51">
        <f t="shared" si="508"/>
        <v>2504.1</v>
      </c>
      <c r="I1635" s="51"/>
      <c r="J1635" s="51"/>
      <c r="K1635" s="51">
        <f t="shared" si="509"/>
        <v>23.33954702208966</v>
      </c>
      <c r="L1635" s="51"/>
      <c r="M1635" s="51">
        <f t="shared" si="510"/>
        <v>23.33954702208966</v>
      </c>
    </row>
    <row r="1636" spans="1:13" ht="18" customHeight="1">
      <c r="A1636" s="63" t="s">
        <v>47</v>
      </c>
      <c r="B1636" s="48" t="s">
        <v>48</v>
      </c>
      <c r="C1636" s="51">
        <v>546120</v>
      </c>
      <c r="D1636" s="51"/>
      <c r="E1636" s="51">
        <f t="shared" si="507"/>
        <v>546120</v>
      </c>
      <c r="F1636" s="51">
        <v>368445.06</v>
      </c>
      <c r="G1636" s="51"/>
      <c r="H1636" s="51">
        <f t="shared" si="508"/>
        <v>368445.06</v>
      </c>
      <c r="I1636" s="51">
        <v>4209.55</v>
      </c>
      <c r="J1636" s="51"/>
      <c r="K1636" s="51">
        <f t="shared" si="509"/>
        <v>67.46595253790376</v>
      </c>
      <c r="L1636" s="51"/>
      <c r="M1636" s="51">
        <f t="shared" si="510"/>
        <v>67.46595253790376</v>
      </c>
    </row>
    <row r="1637" spans="1:13" ht="18" customHeight="1">
      <c r="A1637" s="53" t="s">
        <v>39</v>
      </c>
      <c r="B1637" s="48" t="s">
        <v>40</v>
      </c>
      <c r="C1637" s="51">
        <v>191849</v>
      </c>
      <c r="D1637" s="51"/>
      <c r="E1637" s="51">
        <f t="shared" si="507"/>
        <v>191849</v>
      </c>
      <c r="F1637" s="51">
        <v>17265.53</v>
      </c>
      <c r="G1637" s="51"/>
      <c r="H1637" s="51">
        <f t="shared" si="508"/>
        <v>17265.53</v>
      </c>
      <c r="I1637" s="51">
        <v>150</v>
      </c>
      <c r="J1637" s="51"/>
      <c r="K1637" s="51">
        <f t="shared" si="509"/>
        <v>8.999541305922886</v>
      </c>
      <c r="L1637" s="51"/>
      <c r="M1637" s="51">
        <f t="shared" si="510"/>
        <v>8.999541305922886</v>
      </c>
    </row>
    <row r="1638" spans="1:13" ht="18" customHeight="1">
      <c r="A1638" s="53" t="s">
        <v>210</v>
      </c>
      <c r="B1638" s="48" t="s">
        <v>211</v>
      </c>
      <c r="C1638" s="51">
        <v>8973</v>
      </c>
      <c r="D1638" s="51"/>
      <c r="E1638" s="51">
        <f t="shared" si="507"/>
        <v>8973</v>
      </c>
      <c r="F1638" s="51">
        <v>711</v>
      </c>
      <c r="G1638" s="51"/>
      <c r="H1638" s="51">
        <f t="shared" si="508"/>
        <v>711</v>
      </c>
      <c r="I1638" s="51"/>
      <c r="J1638" s="51"/>
      <c r="K1638" s="51">
        <f t="shared" si="509"/>
        <v>7.923771313941826</v>
      </c>
      <c r="L1638" s="51"/>
      <c r="M1638" s="51">
        <f t="shared" si="510"/>
        <v>7.923771313941826</v>
      </c>
    </row>
    <row r="1639" spans="1:13" ht="18" customHeight="1">
      <c r="A1639" s="63" t="s">
        <v>28</v>
      </c>
      <c r="B1639" s="48" t="s">
        <v>29</v>
      </c>
      <c r="C1639" s="51">
        <v>116295</v>
      </c>
      <c r="D1639" s="51"/>
      <c r="E1639" s="51">
        <f t="shared" si="507"/>
        <v>116295</v>
      </c>
      <c r="F1639" s="51">
        <v>58254.4</v>
      </c>
      <c r="G1639" s="51"/>
      <c r="H1639" s="51">
        <f t="shared" si="508"/>
        <v>58254.4</v>
      </c>
      <c r="I1639" s="51">
        <v>1807.26</v>
      </c>
      <c r="J1639" s="51"/>
      <c r="K1639" s="51">
        <f t="shared" si="509"/>
        <v>50.09192140676727</v>
      </c>
      <c r="L1639" s="51"/>
      <c r="M1639" s="51">
        <f t="shared" si="510"/>
        <v>50.09192140676727</v>
      </c>
    </row>
    <row r="1640" spans="1:13" ht="18" customHeight="1">
      <c r="A1640" s="63" t="s">
        <v>469</v>
      </c>
      <c r="B1640" s="48" t="s">
        <v>470</v>
      </c>
      <c r="C1640" s="51">
        <v>20000</v>
      </c>
      <c r="D1640" s="51"/>
      <c r="E1640" s="51">
        <f t="shared" si="507"/>
        <v>20000</v>
      </c>
      <c r="F1640" s="51">
        <v>1230</v>
      </c>
      <c r="G1640" s="51"/>
      <c r="H1640" s="51">
        <f t="shared" si="508"/>
        <v>1230</v>
      </c>
      <c r="I1640" s="51"/>
      <c r="J1640" s="51"/>
      <c r="K1640" s="51">
        <f t="shared" si="509"/>
        <v>6.15</v>
      </c>
      <c r="L1640" s="51"/>
      <c r="M1640" s="51">
        <f t="shared" si="510"/>
        <v>6.15</v>
      </c>
    </row>
    <row r="1641" spans="1:13" ht="18" customHeight="1">
      <c r="A1641" s="63" t="s">
        <v>73</v>
      </c>
      <c r="B1641" s="48" t="s">
        <v>74</v>
      </c>
      <c r="C1641" s="51">
        <v>14340</v>
      </c>
      <c r="D1641" s="51"/>
      <c r="E1641" s="51">
        <f>C1641+D1641</f>
        <v>14340</v>
      </c>
      <c r="F1641" s="51">
        <v>6585.85</v>
      </c>
      <c r="G1641" s="51"/>
      <c r="H1641" s="51">
        <f t="shared" si="508"/>
        <v>6585.85</v>
      </c>
      <c r="I1641" s="51"/>
      <c r="J1641" s="51"/>
      <c r="K1641" s="51">
        <f t="shared" si="509"/>
        <v>45.926429567642955</v>
      </c>
      <c r="L1641" s="51"/>
      <c r="M1641" s="51">
        <f t="shared" si="510"/>
        <v>45.926429567642955</v>
      </c>
    </row>
    <row r="1642" spans="1:13" ht="18" customHeight="1">
      <c r="A1642" s="56" t="s">
        <v>282</v>
      </c>
      <c r="B1642" s="48" t="s">
        <v>261</v>
      </c>
      <c r="C1642" s="51">
        <v>1810</v>
      </c>
      <c r="D1642" s="51"/>
      <c r="E1642" s="51">
        <f>C1642+D1642</f>
        <v>1810</v>
      </c>
      <c r="F1642" s="51">
        <v>906.15</v>
      </c>
      <c r="G1642" s="51"/>
      <c r="H1642" s="51">
        <f t="shared" si="508"/>
        <v>906.15</v>
      </c>
      <c r="I1642" s="51"/>
      <c r="J1642" s="51"/>
      <c r="K1642" s="51">
        <f t="shared" si="509"/>
        <v>50.06353591160221</v>
      </c>
      <c r="L1642" s="51"/>
      <c r="M1642" s="51">
        <f t="shared" si="510"/>
        <v>50.06353591160221</v>
      </c>
    </row>
    <row r="1643" spans="1:13" ht="18" customHeight="1">
      <c r="A1643" s="56" t="s">
        <v>287</v>
      </c>
      <c r="B1643" s="48" t="s">
        <v>262</v>
      </c>
      <c r="C1643" s="51">
        <v>29325</v>
      </c>
      <c r="D1643" s="51"/>
      <c r="E1643" s="51">
        <f>C1643+D1643</f>
        <v>29325</v>
      </c>
      <c r="F1643" s="51">
        <v>10804.89</v>
      </c>
      <c r="G1643" s="51"/>
      <c r="H1643" s="51">
        <f t="shared" si="508"/>
        <v>10804.89</v>
      </c>
      <c r="I1643" s="51"/>
      <c r="J1643" s="51"/>
      <c r="K1643" s="51">
        <f t="shared" si="509"/>
        <v>36.84531969309462</v>
      </c>
      <c r="L1643" s="51"/>
      <c r="M1643" s="51">
        <f t="shared" si="510"/>
        <v>36.84531969309462</v>
      </c>
    </row>
    <row r="1644" spans="1:13" ht="18" customHeight="1">
      <c r="A1644" s="56" t="s">
        <v>471</v>
      </c>
      <c r="B1644" s="48" t="s">
        <v>263</v>
      </c>
      <c r="C1644" s="51">
        <v>2600</v>
      </c>
      <c r="D1644" s="51"/>
      <c r="E1644" s="51">
        <f>C1644+D1644</f>
        <v>2600</v>
      </c>
      <c r="F1644" s="51">
        <v>0</v>
      </c>
      <c r="G1644" s="51"/>
      <c r="H1644" s="51">
        <f t="shared" si="508"/>
        <v>0</v>
      </c>
      <c r="I1644" s="51"/>
      <c r="J1644" s="51"/>
      <c r="K1644" s="51">
        <f t="shared" si="509"/>
        <v>0</v>
      </c>
      <c r="L1644" s="51"/>
      <c r="M1644" s="51">
        <f t="shared" si="510"/>
        <v>0</v>
      </c>
    </row>
    <row r="1645" spans="1:13" ht="18" customHeight="1">
      <c r="A1645" s="63" t="s">
        <v>75</v>
      </c>
      <c r="B1645" s="48" t="s">
        <v>76</v>
      </c>
      <c r="C1645" s="51">
        <v>9850</v>
      </c>
      <c r="D1645" s="51"/>
      <c r="E1645" s="51">
        <f t="shared" si="507"/>
        <v>9850</v>
      </c>
      <c r="F1645" s="51">
        <v>1225.04</v>
      </c>
      <c r="G1645" s="51"/>
      <c r="H1645" s="51">
        <f t="shared" si="508"/>
        <v>1225.04</v>
      </c>
      <c r="I1645" s="51"/>
      <c r="J1645" s="51"/>
      <c r="K1645" s="51">
        <f t="shared" si="509"/>
        <v>12.436954314720811</v>
      </c>
      <c r="L1645" s="51"/>
      <c r="M1645" s="51">
        <f t="shared" si="510"/>
        <v>12.436954314720811</v>
      </c>
    </row>
    <row r="1646" spans="1:13" ht="18" customHeight="1">
      <c r="A1646" s="63" t="s">
        <v>265</v>
      </c>
      <c r="B1646" s="48" t="s">
        <v>67</v>
      </c>
      <c r="C1646" s="51">
        <v>2257</v>
      </c>
      <c r="D1646" s="51"/>
      <c r="E1646" s="51">
        <f t="shared" si="507"/>
        <v>2257</v>
      </c>
      <c r="F1646" s="51">
        <v>54.86</v>
      </c>
      <c r="G1646" s="51"/>
      <c r="H1646" s="51">
        <f t="shared" si="508"/>
        <v>54.86</v>
      </c>
      <c r="I1646" s="51"/>
      <c r="J1646" s="51"/>
      <c r="K1646" s="51">
        <f t="shared" si="509"/>
        <v>2.4306601683650864</v>
      </c>
      <c r="L1646" s="51"/>
      <c r="M1646" s="51">
        <f t="shared" si="510"/>
        <v>2.4306601683650864</v>
      </c>
    </row>
    <row r="1647" spans="1:13" ht="18" customHeight="1">
      <c r="A1647" s="63" t="s">
        <v>41</v>
      </c>
      <c r="B1647" s="48" t="s">
        <v>42</v>
      </c>
      <c r="C1647" s="51">
        <v>678163</v>
      </c>
      <c r="D1647" s="51"/>
      <c r="E1647" s="51">
        <f t="shared" si="507"/>
        <v>678163</v>
      </c>
      <c r="F1647" s="51">
        <v>547051</v>
      </c>
      <c r="G1647" s="51"/>
      <c r="H1647" s="51">
        <f t="shared" si="508"/>
        <v>547051</v>
      </c>
      <c r="I1647" s="51"/>
      <c r="J1647" s="51"/>
      <c r="K1647" s="51">
        <f t="shared" si="509"/>
        <v>80.66659490417496</v>
      </c>
      <c r="L1647" s="51"/>
      <c r="M1647" s="51">
        <f t="shared" si="510"/>
        <v>80.66659490417496</v>
      </c>
    </row>
    <row r="1648" spans="1:13" ht="18" customHeight="1">
      <c r="A1648" s="63" t="s">
        <v>49</v>
      </c>
      <c r="B1648" s="48" t="s">
        <v>50</v>
      </c>
      <c r="C1648" s="51">
        <v>2050</v>
      </c>
      <c r="D1648" s="51"/>
      <c r="E1648" s="51">
        <f t="shared" si="507"/>
        <v>2050</v>
      </c>
      <c r="F1648" s="51">
        <v>1471</v>
      </c>
      <c r="G1648" s="51"/>
      <c r="H1648" s="51">
        <f t="shared" si="508"/>
        <v>1471</v>
      </c>
      <c r="I1648" s="51"/>
      <c r="J1648" s="51"/>
      <c r="K1648" s="51">
        <f t="shared" si="509"/>
        <v>71.7560975609756</v>
      </c>
      <c r="L1648" s="51"/>
      <c r="M1648" s="51">
        <f t="shared" si="510"/>
        <v>71.7560975609756</v>
      </c>
    </row>
    <row r="1649" spans="1:13" ht="18" customHeight="1">
      <c r="A1649" s="64" t="s">
        <v>285</v>
      </c>
      <c r="B1649" s="48" t="s">
        <v>266</v>
      </c>
      <c r="C1649" s="51">
        <v>13003</v>
      </c>
      <c r="D1649" s="51"/>
      <c r="E1649" s="51">
        <f t="shared" si="507"/>
        <v>13003</v>
      </c>
      <c r="F1649" s="51">
        <v>4624.7</v>
      </c>
      <c r="G1649" s="51"/>
      <c r="H1649" s="51">
        <f t="shared" si="508"/>
        <v>4624.7</v>
      </c>
      <c r="I1649" s="51"/>
      <c r="J1649" s="51"/>
      <c r="K1649" s="51">
        <f t="shared" si="509"/>
        <v>35.566407752057216</v>
      </c>
      <c r="L1649" s="51"/>
      <c r="M1649" s="51">
        <f t="shared" si="510"/>
        <v>35.566407752057216</v>
      </c>
    </row>
    <row r="1650" spans="1:13" ht="18" customHeight="1">
      <c r="A1650" s="63" t="s">
        <v>57</v>
      </c>
      <c r="B1650" s="48" t="s">
        <v>58</v>
      </c>
      <c r="C1650" s="51">
        <v>35000</v>
      </c>
      <c r="D1650" s="51"/>
      <c r="E1650" s="51">
        <f>C1650+D1650</f>
        <v>35000</v>
      </c>
      <c r="F1650" s="51"/>
      <c r="G1650" s="51"/>
      <c r="H1650" s="51">
        <f t="shared" si="508"/>
        <v>0</v>
      </c>
      <c r="I1650" s="51"/>
      <c r="J1650" s="51"/>
      <c r="K1650" s="51">
        <f t="shared" si="509"/>
        <v>0</v>
      </c>
      <c r="L1650" s="51"/>
      <c r="M1650" s="51">
        <f t="shared" si="510"/>
        <v>0</v>
      </c>
    </row>
    <row r="1651" spans="1:13" ht="13.5" customHeight="1">
      <c r="A1651" s="66"/>
      <c r="B1651" s="48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</row>
    <row r="1652" spans="1:13" s="52" customFormat="1" ht="20.25" customHeight="1">
      <c r="A1652" s="65" t="s">
        <v>229</v>
      </c>
      <c r="B1652" s="62">
        <v>80123</v>
      </c>
      <c r="C1652" s="42">
        <f>C1653</f>
        <v>419340</v>
      </c>
      <c r="D1652" s="42">
        <f>D1653</f>
        <v>0</v>
      </c>
      <c r="E1652" s="42">
        <f aca="true" t="shared" si="511" ref="E1652:E1670">C1652+D1652</f>
        <v>419340</v>
      </c>
      <c r="F1652" s="42">
        <f>F1653</f>
        <v>180717.30000000002</v>
      </c>
      <c r="G1652" s="42">
        <f>G1653</f>
        <v>0</v>
      </c>
      <c r="H1652" s="42">
        <f aca="true" t="shared" si="512" ref="H1652:H1670">F1652+G1652</f>
        <v>180717.30000000002</v>
      </c>
      <c r="I1652" s="42">
        <f>I1653</f>
        <v>8022.61</v>
      </c>
      <c r="J1652" s="42">
        <f>J1653</f>
        <v>0</v>
      </c>
      <c r="K1652" s="42">
        <f aca="true" t="shared" si="513" ref="K1652:K1670">F1652/C1652*100</f>
        <v>43.09565030762628</v>
      </c>
      <c r="L1652" s="42">
        <v>0</v>
      </c>
      <c r="M1652" s="42">
        <f aca="true" t="shared" si="514" ref="M1652:M1670">H1652/E1652*100</f>
        <v>43.09565030762628</v>
      </c>
    </row>
    <row r="1653" spans="1:13" s="52" customFormat="1" ht="17.25" customHeight="1">
      <c r="A1653" s="20" t="s">
        <v>378</v>
      </c>
      <c r="B1653" s="62"/>
      <c r="C1653" s="42">
        <f>C1654+C1657</f>
        <v>419340</v>
      </c>
      <c r="D1653" s="42">
        <f>D1654+D1657</f>
        <v>0</v>
      </c>
      <c r="E1653" s="42">
        <f t="shared" si="511"/>
        <v>419340</v>
      </c>
      <c r="F1653" s="42">
        <f>F1654+F1657</f>
        <v>180717.30000000002</v>
      </c>
      <c r="G1653" s="42">
        <f>G1654+G1657</f>
        <v>0</v>
      </c>
      <c r="H1653" s="42">
        <f t="shared" si="512"/>
        <v>180717.30000000002</v>
      </c>
      <c r="I1653" s="42">
        <f>I1654+I1657</f>
        <v>8022.61</v>
      </c>
      <c r="J1653" s="42">
        <f>J1654+J1657</f>
        <v>0</v>
      </c>
      <c r="K1653" s="42">
        <f t="shared" si="513"/>
        <v>43.09565030762628</v>
      </c>
      <c r="L1653" s="42"/>
      <c r="M1653" s="42">
        <f t="shared" si="514"/>
        <v>43.09565030762628</v>
      </c>
    </row>
    <row r="1654" spans="1:13" s="52" customFormat="1" ht="18" customHeight="1">
      <c r="A1654" s="21" t="s">
        <v>379</v>
      </c>
      <c r="B1654" s="69"/>
      <c r="C1654" s="44">
        <f>C1655+C1656</f>
        <v>419140</v>
      </c>
      <c r="D1654" s="44">
        <f>D1655+D1656</f>
        <v>0</v>
      </c>
      <c r="E1654" s="44">
        <f t="shared" si="511"/>
        <v>419140</v>
      </c>
      <c r="F1654" s="44">
        <f>F1655+F1656</f>
        <v>180713.92</v>
      </c>
      <c r="G1654" s="44">
        <f>G1655+G1656</f>
        <v>0</v>
      </c>
      <c r="H1654" s="44">
        <f t="shared" si="512"/>
        <v>180713.92</v>
      </c>
      <c r="I1654" s="44">
        <f>I1655+I1656</f>
        <v>8022.61</v>
      </c>
      <c r="J1654" s="44">
        <f>J1655+J1656</f>
        <v>0</v>
      </c>
      <c r="K1654" s="44">
        <f t="shared" si="513"/>
        <v>43.1154077396574</v>
      </c>
      <c r="L1654" s="44"/>
      <c r="M1654" s="44">
        <f t="shared" si="514"/>
        <v>43.1154077396574</v>
      </c>
    </row>
    <row r="1655" spans="1:13" s="52" customFormat="1" ht="19.5" customHeight="1">
      <c r="A1655" s="25" t="s">
        <v>380</v>
      </c>
      <c r="B1655" s="69"/>
      <c r="C1655" s="44">
        <f>SUM(C1659:C1662)</f>
        <v>392640</v>
      </c>
      <c r="D1655" s="44">
        <f>SUM(D1659:D1662)</f>
        <v>0</v>
      </c>
      <c r="E1655" s="44">
        <f t="shared" si="511"/>
        <v>392640</v>
      </c>
      <c r="F1655" s="44">
        <f>SUM(F1659:F1662)</f>
        <v>164822.66</v>
      </c>
      <c r="G1655" s="44">
        <f>SUM(G1659:G1662)</f>
        <v>0</v>
      </c>
      <c r="H1655" s="44">
        <f t="shared" si="512"/>
        <v>164822.66</v>
      </c>
      <c r="I1655" s="44">
        <f>SUM(I1659:I1662)</f>
        <v>8022.61</v>
      </c>
      <c r="J1655" s="44">
        <f>SUM(J1659:J1662)</f>
        <v>0</v>
      </c>
      <c r="K1655" s="44">
        <f t="shared" si="513"/>
        <v>41.97806132844336</v>
      </c>
      <c r="L1655" s="44"/>
      <c r="M1655" s="44">
        <f t="shared" si="514"/>
        <v>41.97806132844336</v>
      </c>
    </row>
    <row r="1656" spans="1:13" s="52" customFormat="1" ht="18" customHeight="1">
      <c r="A1656" s="25" t="s">
        <v>381</v>
      </c>
      <c r="B1656" s="69"/>
      <c r="C1656" s="44">
        <f>SUM(C1663:C1670)</f>
        <v>26500</v>
      </c>
      <c r="D1656" s="44">
        <f>SUM(D1663:D1670)</f>
        <v>0</v>
      </c>
      <c r="E1656" s="44">
        <f t="shared" si="511"/>
        <v>26500</v>
      </c>
      <c r="F1656" s="44">
        <f>SUM(F1663:F1670)</f>
        <v>15891.26</v>
      </c>
      <c r="G1656" s="44">
        <f>SUM(G1663:G1670)</f>
        <v>0</v>
      </c>
      <c r="H1656" s="44">
        <f t="shared" si="512"/>
        <v>15891.26</v>
      </c>
      <c r="I1656" s="44">
        <f>SUM(I1663:I1670)</f>
        <v>0</v>
      </c>
      <c r="J1656" s="44">
        <f>SUM(J1663:J1670)</f>
        <v>0</v>
      </c>
      <c r="K1656" s="44">
        <f t="shared" si="513"/>
        <v>59.96701886792452</v>
      </c>
      <c r="L1656" s="44"/>
      <c r="M1656" s="44">
        <f t="shared" si="514"/>
        <v>59.96701886792452</v>
      </c>
    </row>
    <row r="1657" spans="1:13" s="31" customFormat="1" ht="18" customHeight="1">
      <c r="A1657" s="25" t="s">
        <v>383</v>
      </c>
      <c r="B1657" s="29"/>
      <c r="C1657" s="30">
        <f>C1658</f>
        <v>200</v>
      </c>
      <c r="D1657" s="30">
        <f>D1658</f>
        <v>0</v>
      </c>
      <c r="E1657" s="30">
        <f t="shared" si="511"/>
        <v>200</v>
      </c>
      <c r="F1657" s="30">
        <f>F1658</f>
        <v>3.38</v>
      </c>
      <c r="G1657" s="30">
        <f>G1658</f>
        <v>0</v>
      </c>
      <c r="H1657" s="30">
        <f t="shared" si="512"/>
        <v>3.38</v>
      </c>
      <c r="I1657" s="30">
        <f>I1658</f>
        <v>0</v>
      </c>
      <c r="J1657" s="39">
        <f>J1658</f>
        <v>0</v>
      </c>
      <c r="K1657" s="39">
        <f t="shared" si="513"/>
        <v>1.69</v>
      </c>
      <c r="L1657" s="39"/>
      <c r="M1657" s="39">
        <f t="shared" si="514"/>
        <v>1.69</v>
      </c>
    </row>
    <row r="1658" spans="1:13" ht="18" customHeight="1">
      <c r="A1658" s="53" t="s">
        <v>297</v>
      </c>
      <c r="B1658" s="48" t="s">
        <v>46</v>
      </c>
      <c r="C1658" s="51">
        <v>200</v>
      </c>
      <c r="D1658" s="51"/>
      <c r="E1658" s="51">
        <f t="shared" si="511"/>
        <v>200</v>
      </c>
      <c r="F1658" s="51">
        <v>3.38</v>
      </c>
      <c r="G1658" s="51"/>
      <c r="H1658" s="51">
        <f t="shared" si="512"/>
        <v>3.38</v>
      </c>
      <c r="I1658" s="51"/>
      <c r="J1658" s="51"/>
      <c r="K1658" s="51">
        <f t="shared" si="513"/>
        <v>1.69</v>
      </c>
      <c r="L1658" s="51"/>
      <c r="M1658" s="51">
        <f t="shared" si="514"/>
        <v>1.69</v>
      </c>
    </row>
    <row r="1659" spans="1:13" ht="18" customHeight="1">
      <c r="A1659" s="63" t="s">
        <v>33</v>
      </c>
      <c r="B1659" s="48" t="s">
        <v>34</v>
      </c>
      <c r="C1659" s="51">
        <v>305080</v>
      </c>
      <c r="D1659" s="51"/>
      <c r="E1659" s="51">
        <f t="shared" si="511"/>
        <v>305080</v>
      </c>
      <c r="F1659" s="51">
        <v>121915.9</v>
      </c>
      <c r="G1659" s="51"/>
      <c r="H1659" s="51">
        <f t="shared" si="512"/>
        <v>121915.9</v>
      </c>
      <c r="I1659" s="51">
        <v>4434.17</v>
      </c>
      <c r="J1659" s="51"/>
      <c r="K1659" s="51">
        <f t="shared" si="513"/>
        <v>39.961944408024124</v>
      </c>
      <c r="L1659" s="51"/>
      <c r="M1659" s="51">
        <f t="shared" si="514"/>
        <v>39.961944408024124</v>
      </c>
    </row>
    <row r="1660" spans="1:13" ht="18" customHeight="1">
      <c r="A1660" s="63" t="s">
        <v>35</v>
      </c>
      <c r="B1660" s="48" t="s">
        <v>36</v>
      </c>
      <c r="C1660" s="51">
        <v>29000</v>
      </c>
      <c r="D1660" s="51"/>
      <c r="E1660" s="51">
        <f t="shared" si="511"/>
        <v>29000</v>
      </c>
      <c r="F1660" s="51">
        <v>21170.54</v>
      </c>
      <c r="G1660" s="51"/>
      <c r="H1660" s="51">
        <f t="shared" si="512"/>
        <v>21170.54</v>
      </c>
      <c r="I1660" s="51"/>
      <c r="J1660" s="51"/>
      <c r="K1660" s="51">
        <f t="shared" si="513"/>
        <v>73.00186206896552</v>
      </c>
      <c r="L1660" s="51"/>
      <c r="M1660" s="51">
        <f t="shared" si="514"/>
        <v>73.00186206896552</v>
      </c>
    </row>
    <row r="1661" spans="1:13" ht="18" customHeight="1">
      <c r="A1661" s="53" t="s">
        <v>22</v>
      </c>
      <c r="B1661" s="48" t="s">
        <v>23</v>
      </c>
      <c r="C1661" s="51">
        <v>51160</v>
      </c>
      <c r="D1661" s="51"/>
      <c r="E1661" s="51">
        <f t="shared" si="511"/>
        <v>51160</v>
      </c>
      <c r="F1661" s="51">
        <v>18973.49</v>
      </c>
      <c r="G1661" s="51"/>
      <c r="H1661" s="51">
        <f t="shared" si="512"/>
        <v>18973.49</v>
      </c>
      <c r="I1661" s="51">
        <v>3136.33</v>
      </c>
      <c r="J1661" s="51"/>
      <c r="K1661" s="51">
        <f t="shared" si="513"/>
        <v>37.08657154026584</v>
      </c>
      <c r="L1661" s="51"/>
      <c r="M1661" s="51">
        <f t="shared" si="514"/>
        <v>37.08657154026584</v>
      </c>
    </row>
    <row r="1662" spans="1:13" ht="18" customHeight="1">
      <c r="A1662" s="63" t="s">
        <v>24</v>
      </c>
      <c r="B1662" s="48" t="s">
        <v>25</v>
      </c>
      <c r="C1662" s="51">
        <v>7400</v>
      </c>
      <c r="D1662" s="51"/>
      <c r="E1662" s="51">
        <f t="shared" si="511"/>
        <v>7400</v>
      </c>
      <c r="F1662" s="51">
        <v>2762.73</v>
      </c>
      <c r="G1662" s="51"/>
      <c r="H1662" s="51">
        <f t="shared" si="512"/>
        <v>2762.73</v>
      </c>
      <c r="I1662" s="51">
        <v>452.11</v>
      </c>
      <c r="J1662" s="51"/>
      <c r="K1662" s="51">
        <f t="shared" si="513"/>
        <v>37.33418918918919</v>
      </c>
      <c r="L1662" s="51"/>
      <c r="M1662" s="51">
        <f t="shared" si="514"/>
        <v>37.33418918918919</v>
      </c>
    </row>
    <row r="1663" spans="1:13" ht="18" customHeight="1">
      <c r="A1663" s="53" t="s">
        <v>37</v>
      </c>
      <c r="B1663" s="48" t="s">
        <v>38</v>
      </c>
      <c r="C1663" s="51">
        <v>1000</v>
      </c>
      <c r="D1663" s="51"/>
      <c r="E1663" s="51">
        <f t="shared" si="511"/>
        <v>1000</v>
      </c>
      <c r="F1663" s="51">
        <v>131.87</v>
      </c>
      <c r="G1663" s="51"/>
      <c r="H1663" s="51">
        <f t="shared" si="512"/>
        <v>131.87</v>
      </c>
      <c r="I1663" s="51"/>
      <c r="J1663" s="51"/>
      <c r="K1663" s="51">
        <f t="shared" si="513"/>
        <v>13.187000000000001</v>
      </c>
      <c r="L1663" s="51"/>
      <c r="M1663" s="51">
        <f t="shared" si="514"/>
        <v>13.187000000000001</v>
      </c>
    </row>
    <row r="1664" spans="1:13" ht="18" customHeight="1">
      <c r="A1664" s="63" t="s">
        <v>283</v>
      </c>
      <c r="B1664" s="48" t="s">
        <v>119</v>
      </c>
      <c r="C1664" s="51">
        <v>500</v>
      </c>
      <c r="D1664" s="51"/>
      <c r="E1664" s="51">
        <f t="shared" si="511"/>
        <v>500</v>
      </c>
      <c r="F1664" s="51">
        <v>80</v>
      </c>
      <c r="G1664" s="51"/>
      <c r="H1664" s="51">
        <f t="shared" si="512"/>
        <v>80</v>
      </c>
      <c r="I1664" s="51"/>
      <c r="J1664" s="51"/>
      <c r="K1664" s="51">
        <f t="shared" si="513"/>
        <v>16</v>
      </c>
      <c r="L1664" s="51"/>
      <c r="M1664" s="51">
        <f t="shared" si="514"/>
        <v>16</v>
      </c>
    </row>
    <row r="1665" spans="1:13" ht="18" customHeight="1">
      <c r="A1665" s="63" t="s">
        <v>47</v>
      </c>
      <c r="B1665" s="48" t="s">
        <v>48</v>
      </c>
      <c r="C1665" s="51">
        <v>5000</v>
      </c>
      <c r="D1665" s="51"/>
      <c r="E1665" s="51">
        <f t="shared" si="511"/>
        <v>5000</v>
      </c>
      <c r="F1665" s="51">
        <v>1419.27</v>
      </c>
      <c r="G1665" s="51"/>
      <c r="H1665" s="51">
        <f t="shared" si="512"/>
        <v>1419.27</v>
      </c>
      <c r="I1665" s="51"/>
      <c r="J1665" s="51"/>
      <c r="K1665" s="51">
        <f t="shared" si="513"/>
        <v>28.3854</v>
      </c>
      <c r="L1665" s="51"/>
      <c r="M1665" s="51">
        <f t="shared" si="514"/>
        <v>28.3854</v>
      </c>
    </row>
    <row r="1666" spans="1:13" ht="18" customHeight="1">
      <c r="A1666" s="53" t="s">
        <v>39</v>
      </c>
      <c r="B1666" s="48" t="s">
        <v>40</v>
      </c>
      <c r="C1666" s="51">
        <v>500</v>
      </c>
      <c r="D1666" s="51"/>
      <c r="E1666" s="51">
        <f t="shared" si="511"/>
        <v>500</v>
      </c>
      <c r="F1666" s="51">
        <v>0</v>
      </c>
      <c r="G1666" s="51"/>
      <c r="H1666" s="51">
        <f t="shared" si="512"/>
        <v>0</v>
      </c>
      <c r="I1666" s="51"/>
      <c r="J1666" s="51"/>
      <c r="K1666" s="51">
        <f t="shared" si="513"/>
        <v>0</v>
      </c>
      <c r="L1666" s="51"/>
      <c r="M1666" s="51">
        <f t="shared" si="514"/>
        <v>0</v>
      </c>
    </row>
    <row r="1667" spans="1:13" ht="18" customHeight="1">
      <c r="A1667" s="63" t="s">
        <v>28</v>
      </c>
      <c r="B1667" s="48" t="s">
        <v>29</v>
      </c>
      <c r="C1667" s="51">
        <v>500</v>
      </c>
      <c r="D1667" s="51"/>
      <c r="E1667" s="51">
        <f t="shared" si="511"/>
        <v>500</v>
      </c>
      <c r="F1667" s="51">
        <v>279.91</v>
      </c>
      <c r="G1667" s="51"/>
      <c r="H1667" s="51">
        <f t="shared" si="512"/>
        <v>279.91</v>
      </c>
      <c r="I1667" s="51"/>
      <c r="J1667" s="51"/>
      <c r="K1667" s="51">
        <f t="shared" si="513"/>
        <v>55.982000000000006</v>
      </c>
      <c r="L1667" s="51"/>
      <c r="M1667" s="51">
        <f t="shared" si="514"/>
        <v>55.982000000000006</v>
      </c>
    </row>
    <row r="1668" spans="1:13" ht="18" customHeight="1">
      <c r="A1668" s="63" t="s">
        <v>73</v>
      </c>
      <c r="B1668" s="48" t="s">
        <v>74</v>
      </c>
      <c r="C1668" s="51">
        <v>500</v>
      </c>
      <c r="D1668" s="51"/>
      <c r="E1668" s="51">
        <f>C1668+D1668</f>
        <v>500</v>
      </c>
      <c r="F1668" s="51">
        <v>229.34</v>
      </c>
      <c r="G1668" s="51"/>
      <c r="H1668" s="51">
        <f>F1668+G1668</f>
        <v>229.34</v>
      </c>
      <c r="I1668" s="51"/>
      <c r="J1668" s="51"/>
      <c r="K1668" s="51">
        <f t="shared" si="513"/>
        <v>45.868</v>
      </c>
      <c r="L1668" s="51"/>
      <c r="M1668" s="51">
        <f t="shared" si="514"/>
        <v>45.868</v>
      </c>
    </row>
    <row r="1669" spans="1:13" ht="18" customHeight="1">
      <c r="A1669" s="56" t="s">
        <v>287</v>
      </c>
      <c r="B1669" s="48" t="s">
        <v>262</v>
      </c>
      <c r="C1669" s="51">
        <v>500</v>
      </c>
      <c r="D1669" s="51"/>
      <c r="E1669" s="51">
        <f>C1669+D1669</f>
        <v>500</v>
      </c>
      <c r="F1669" s="51">
        <v>250.87</v>
      </c>
      <c r="G1669" s="51"/>
      <c r="H1669" s="51">
        <f>F1669+G1669</f>
        <v>250.87</v>
      </c>
      <c r="I1669" s="51"/>
      <c r="J1669" s="51"/>
      <c r="K1669" s="51">
        <f t="shared" si="513"/>
        <v>50.174</v>
      </c>
      <c r="L1669" s="51"/>
      <c r="M1669" s="51">
        <f t="shared" si="514"/>
        <v>50.174</v>
      </c>
    </row>
    <row r="1670" spans="1:13" ht="18" customHeight="1">
      <c r="A1670" s="63" t="s">
        <v>41</v>
      </c>
      <c r="B1670" s="48" t="s">
        <v>42</v>
      </c>
      <c r="C1670" s="51">
        <v>18000</v>
      </c>
      <c r="D1670" s="51"/>
      <c r="E1670" s="51">
        <f t="shared" si="511"/>
        <v>18000</v>
      </c>
      <c r="F1670" s="51">
        <v>13500</v>
      </c>
      <c r="G1670" s="51"/>
      <c r="H1670" s="51">
        <f t="shared" si="512"/>
        <v>13500</v>
      </c>
      <c r="I1670" s="51"/>
      <c r="J1670" s="51"/>
      <c r="K1670" s="51">
        <f t="shared" si="513"/>
        <v>75</v>
      </c>
      <c r="L1670" s="51"/>
      <c r="M1670" s="51">
        <f t="shared" si="514"/>
        <v>75</v>
      </c>
    </row>
    <row r="1671" spans="1:13" ht="14.25" customHeight="1">
      <c r="A1671" s="63"/>
      <c r="B1671" s="48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</row>
    <row r="1672" spans="1:13" s="52" customFormat="1" ht="18" customHeight="1">
      <c r="A1672" s="41" t="s">
        <v>230</v>
      </c>
      <c r="B1672" s="62">
        <v>80130</v>
      </c>
      <c r="C1672" s="42">
        <f>C1673+C1679</f>
        <v>26273637.97</v>
      </c>
      <c r="D1672" s="42">
        <f>D1673+D1679</f>
        <v>0</v>
      </c>
      <c r="E1672" s="42">
        <f aca="true" t="shared" si="515" ref="E1672:E1680">SUM(C1672:D1672)</f>
        <v>26273637.97</v>
      </c>
      <c r="F1672" s="42">
        <f>F1673+F1679</f>
        <v>12695713.45</v>
      </c>
      <c r="G1672" s="42">
        <f>G1673+G1679</f>
        <v>0</v>
      </c>
      <c r="H1672" s="42">
        <f>SUM(F1672:G1672)</f>
        <v>12695713.45</v>
      </c>
      <c r="I1672" s="42">
        <f>I1673+I1679</f>
        <v>417471.93000000005</v>
      </c>
      <c r="J1672" s="42">
        <f>J1673+J1679</f>
        <v>0</v>
      </c>
      <c r="K1672" s="42">
        <f aca="true" t="shared" si="516" ref="K1672:K1720">F1672/C1672*100</f>
        <v>48.321109792623055</v>
      </c>
      <c r="L1672" s="42">
        <v>0</v>
      </c>
      <c r="M1672" s="42">
        <f>H1672/E1672*100</f>
        <v>48.321109792623055</v>
      </c>
    </row>
    <row r="1673" spans="1:13" s="52" customFormat="1" ht="18" customHeight="1">
      <c r="A1673" s="20" t="s">
        <v>378</v>
      </c>
      <c r="B1673" s="62"/>
      <c r="C1673" s="42">
        <f>C1674+C1677+C1678</f>
        <v>25055887.97</v>
      </c>
      <c r="D1673" s="42">
        <f>D1674+D1677+D1678</f>
        <v>0</v>
      </c>
      <c r="E1673" s="42">
        <f t="shared" si="515"/>
        <v>25055887.97</v>
      </c>
      <c r="F1673" s="42">
        <f>F1674+F1677+F1678</f>
        <v>11784988.33</v>
      </c>
      <c r="G1673" s="42">
        <f>G1674+G1677+G1678</f>
        <v>0</v>
      </c>
      <c r="H1673" s="42">
        <f>SUM(F1673:G1673)</f>
        <v>11784988.33</v>
      </c>
      <c r="I1673" s="42">
        <f>I1674+I1677+I1678</f>
        <v>417471.93000000005</v>
      </c>
      <c r="J1673" s="42"/>
      <c r="K1673" s="42">
        <f t="shared" si="516"/>
        <v>47.03480612664952</v>
      </c>
      <c r="L1673" s="42"/>
      <c r="M1673" s="42">
        <f aca="true" t="shared" si="517" ref="M1673:M1704">H1673/E1673*100</f>
        <v>47.03480612664952</v>
      </c>
    </row>
    <row r="1674" spans="1:13" s="52" customFormat="1" ht="18" customHeight="1">
      <c r="A1674" s="21" t="s">
        <v>379</v>
      </c>
      <c r="B1674" s="69"/>
      <c r="C1674" s="44">
        <f>C1675+C1676</f>
        <v>17389170.97</v>
      </c>
      <c r="D1674" s="44">
        <f>D1675+D1676</f>
        <v>0</v>
      </c>
      <c r="E1674" s="44">
        <f t="shared" si="515"/>
        <v>17389170.97</v>
      </c>
      <c r="F1674" s="44">
        <f>F1675+F1676</f>
        <v>8780811.34</v>
      </c>
      <c r="G1674" s="44">
        <f>G1675+G1676</f>
        <v>0</v>
      </c>
      <c r="H1674" s="44">
        <f aca="true" t="shared" si="518" ref="H1674:H1680">SUM(F1674:G1674)</f>
        <v>8780811.34</v>
      </c>
      <c r="I1674" s="44">
        <f>I1675+I1676</f>
        <v>417471.93000000005</v>
      </c>
      <c r="J1674" s="44">
        <f>J1675+J1676</f>
        <v>0</v>
      </c>
      <c r="K1674" s="44">
        <f t="shared" si="516"/>
        <v>50.49585949294971</v>
      </c>
      <c r="L1674" s="42"/>
      <c r="M1674" s="44">
        <f t="shared" si="517"/>
        <v>50.49585949294971</v>
      </c>
    </row>
    <row r="1675" spans="1:13" s="52" customFormat="1" ht="18" customHeight="1">
      <c r="A1675" s="25" t="s">
        <v>380</v>
      </c>
      <c r="B1675" s="69"/>
      <c r="C1675" s="44">
        <f>SUM(C1683:C1688)-C1687</f>
        <v>14860445</v>
      </c>
      <c r="D1675" s="44">
        <f>SUM(D1683:D1688)-D1687</f>
        <v>0</v>
      </c>
      <c r="E1675" s="44">
        <f t="shared" si="515"/>
        <v>14860445</v>
      </c>
      <c r="F1675" s="44">
        <f>SUM(F1683:F1688)-F1687</f>
        <v>7412572.419999999</v>
      </c>
      <c r="G1675" s="44">
        <f>SUM(G1683:G1688)-G1687</f>
        <v>0</v>
      </c>
      <c r="H1675" s="44">
        <f t="shared" si="518"/>
        <v>7412572.419999999</v>
      </c>
      <c r="I1675" s="44">
        <f>SUM(I1683:I1688)-I1687</f>
        <v>398657.91000000003</v>
      </c>
      <c r="J1675" s="44">
        <f>SUM(J1683:J1688)-J1687</f>
        <v>0</v>
      </c>
      <c r="K1675" s="44">
        <f t="shared" si="516"/>
        <v>49.88122778288267</v>
      </c>
      <c r="L1675" s="42"/>
      <c r="M1675" s="44">
        <f t="shared" si="517"/>
        <v>49.88122778288267</v>
      </c>
    </row>
    <row r="1676" spans="1:13" s="52" customFormat="1" ht="18" customHeight="1">
      <c r="A1676" s="25" t="s">
        <v>381</v>
      </c>
      <c r="B1676" s="69"/>
      <c r="C1676" s="44">
        <f>SUM(C1689:C1702)+C1687</f>
        <v>2528725.9699999997</v>
      </c>
      <c r="D1676" s="44">
        <f>SUM(D1689:D1702)+D1687</f>
        <v>0</v>
      </c>
      <c r="E1676" s="44">
        <f t="shared" si="515"/>
        <v>2528725.9699999997</v>
      </c>
      <c r="F1676" s="44">
        <f>SUM(F1689:F1702)+F1687</f>
        <v>1368238.92</v>
      </c>
      <c r="G1676" s="44">
        <f>SUM(G1689:G1702)+G1687</f>
        <v>0</v>
      </c>
      <c r="H1676" s="44">
        <f t="shared" si="518"/>
        <v>1368238.92</v>
      </c>
      <c r="I1676" s="44">
        <f>SUM(I1689:I1702)+I1687</f>
        <v>18814.019999999997</v>
      </c>
      <c r="J1676" s="44">
        <f>SUM(J1689:J1702)+J1687</f>
        <v>0</v>
      </c>
      <c r="K1676" s="44">
        <f t="shared" si="516"/>
        <v>54.107836761766634</v>
      </c>
      <c r="L1676" s="42"/>
      <c r="M1676" s="44">
        <f t="shared" si="517"/>
        <v>54.107836761766634</v>
      </c>
    </row>
    <row r="1677" spans="1:13" s="31" customFormat="1" ht="18" customHeight="1">
      <c r="A1677" s="21" t="s">
        <v>396</v>
      </c>
      <c r="B1677" s="45"/>
      <c r="C1677" s="39">
        <f>C1681</f>
        <v>7662137</v>
      </c>
      <c r="D1677" s="39">
        <f>D1681</f>
        <v>0</v>
      </c>
      <c r="E1677" s="39">
        <f t="shared" si="515"/>
        <v>7662137</v>
      </c>
      <c r="F1677" s="39">
        <f>F1681</f>
        <v>3004132.4</v>
      </c>
      <c r="G1677" s="39">
        <f>G1681</f>
        <v>0</v>
      </c>
      <c r="H1677" s="44">
        <f t="shared" si="518"/>
        <v>3004132.4</v>
      </c>
      <c r="I1677" s="39">
        <f>I1681</f>
        <v>0</v>
      </c>
      <c r="J1677" s="39">
        <f>J1681</f>
        <v>0</v>
      </c>
      <c r="K1677" s="44">
        <f t="shared" si="516"/>
        <v>39.207500466253734</v>
      </c>
      <c r="L1677" s="42"/>
      <c r="M1677" s="44">
        <f t="shared" si="517"/>
        <v>39.207500466253734</v>
      </c>
    </row>
    <row r="1678" spans="1:13" s="31" customFormat="1" ht="18" customHeight="1">
      <c r="A1678" s="25" t="s">
        <v>383</v>
      </c>
      <c r="B1678" s="29"/>
      <c r="C1678" s="39">
        <f>C1682</f>
        <v>4580</v>
      </c>
      <c r="D1678" s="39">
        <f>D1682</f>
        <v>0</v>
      </c>
      <c r="E1678" s="39">
        <f t="shared" si="515"/>
        <v>4580</v>
      </c>
      <c r="F1678" s="39">
        <f>F1682</f>
        <v>44.59</v>
      </c>
      <c r="G1678" s="39">
        <f>G1682</f>
        <v>0</v>
      </c>
      <c r="H1678" s="44">
        <f t="shared" si="518"/>
        <v>44.59</v>
      </c>
      <c r="I1678" s="39">
        <f>I1682</f>
        <v>0</v>
      </c>
      <c r="J1678" s="39">
        <f>SUM(J1681)</f>
        <v>0</v>
      </c>
      <c r="K1678" s="44">
        <f t="shared" si="516"/>
        <v>0.973580786026201</v>
      </c>
      <c r="L1678" s="42"/>
      <c r="M1678" s="44">
        <f t="shared" si="517"/>
        <v>0.973580786026201</v>
      </c>
    </row>
    <row r="1679" spans="1:13" s="31" customFormat="1" ht="18" customHeight="1">
      <c r="A1679" s="61" t="s">
        <v>387</v>
      </c>
      <c r="B1679" s="70"/>
      <c r="C1679" s="49">
        <f>C1680</f>
        <v>1217750</v>
      </c>
      <c r="D1679" s="49">
        <f>D1680</f>
        <v>0</v>
      </c>
      <c r="E1679" s="49">
        <f t="shared" si="515"/>
        <v>1217750</v>
      </c>
      <c r="F1679" s="49">
        <f>F1680</f>
        <v>910725.12</v>
      </c>
      <c r="G1679" s="49">
        <f>G1680</f>
        <v>0</v>
      </c>
      <c r="H1679" s="55">
        <f t="shared" si="518"/>
        <v>910725.12</v>
      </c>
      <c r="I1679" s="49">
        <f>I1680</f>
        <v>0</v>
      </c>
      <c r="J1679" s="49">
        <f>J1680</f>
        <v>0</v>
      </c>
      <c r="K1679" s="42">
        <f t="shared" si="516"/>
        <v>74.78752781769657</v>
      </c>
      <c r="L1679" s="42">
        <v>0</v>
      </c>
      <c r="M1679" s="42">
        <f t="shared" si="517"/>
        <v>74.78752781769657</v>
      </c>
    </row>
    <row r="1680" spans="1:13" s="31" customFormat="1" ht="18" customHeight="1">
      <c r="A1680" s="28" t="s">
        <v>388</v>
      </c>
      <c r="B1680" s="29"/>
      <c r="C1680" s="39">
        <f>SUM(C1703:C1704)</f>
        <v>1217750</v>
      </c>
      <c r="D1680" s="39">
        <f>SUM(D1703:D1704)</f>
        <v>0</v>
      </c>
      <c r="E1680" s="39">
        <f t="shared" si="515"/>
        <v>1217750</v>
      </c>
      <c r="F1680" s="39">
        <f>SUM(F1703:F1704)</f>
        <v>910725.12</v>
      </c>
      <c r="G1680" s="39">
        <f>SUM(G1703:G1704)</f>
        <v>0</v>
      </c>
      <c r="H1680" s="44">
        <f t="shared" si="518"/>
        <v>910725.12</v>
      </c>
      <c r="I1680" s="39">
        <f>SUM(I1703:I1704)</f>
        <v>0</v>
      </c>
      <c r="J1680" s="39">
        <f>SUM(J1703:J1704)</f>
        <v>0</v>
      </c>
      <c r="K1680" s="44">
        <f t="shared" si="516"/>
        <v>74.78752781769657</v>
      </c>
      <c r="L1680" s="44"/>
      <c r="M1680" s="44">
        <f t="shared" si="517"/>
        <v>74.78752781769657</v>
      </c>
    </row>
    <row r="1681" spans="1:13" ht="18" customHeight="1">
      <c r="A1681" s="53" t="s">
        <v>117</v>
      </c>
      <c r="B1681" s="113" t="s">
        <v>118</v>
      </c>
      <c r="C1681" s="51">
        <v>7662137</v>
      </c>
      <c r="D1681" s="51"/>
      <c r="E1681" s="51">
        <f aca="true" t="shared" si="519" ref="E1681:E1704">C1681+D1681</f>
        <v>7662137</v>
      </c>
      <c r="F1681" s="51">
        <v>3004132.4</v>
      </c>
      <c r="G1681" s="51"/>
      <c r="H1681" s="51">
        <f>F1681+G1681</f>
        <v>3004132.4</v>
      </c>
      <c r="I1681" s="51"/>
      <c r="J1681" s="51"/>
      <c r="K1681" s="51">
        <f t="shared" si="516"/>
        <v>39.207500466253734</v>
      </c>
      <c r="L1681" s="42"/>
      <c r="M1681" s="51">
        <f>H1681/E1681*100</f>
        <v>39.207500466253734</v>
      </c>
    </row>
    <row r="1682" spans="1:13" ht="18" customHeight="1">
      <c r="A1682" s="53" t="s">
        <v>297</v>
      </c>
      <c r="B1682" s="48" t="s">
        <v>46</v>
      </c>
      <c r="C1682" s="51">
        <v>4580</v>
      </c>
      <c r="D1682" s="51"/>
      <c r="E1682" s="51">
        <f t="shared" si="519"/>
        <v>4580</v>
      </c>
      <c r="F1682" s="51">
        <v>44.59</v>
      </c>
      <c r="G1682" s="51"/>
      <c r="H1682" s="51">
        <f aca="true" t="shared" si="520" ref="H1682:H1704">F1682+G1682</f>
        <v>44.59</v>
      </c>
      <c r="I1682" s="51"/>
      <c r="J1682" s="51"/>
      <c r="K1682" s="51">
        <f t="shared" si="516"/>
        <v>0.973580786026201</v>
      </c>
      <c r="L1682" s="42"/>
      <c r="M1682" s="51">
        <f t="shared" si="517"/>
        <v>0.973580786026201</v>
      </c>
    </row>
    <row r="1683" spans="1:13" ht="18" customHeight="1">
      <c r="A1683" s="63" t="s">
        <v>33</v>
      </c>
      <c r="B1683" s="48" t="s">
        <v>34</v>
      </c>
      <c r="C1683" s="51">
        <v>11807461</v>
      </c>
      <c r="D1683" s="51"/>
      <c r="E1683" s="51">
        <f t="shared" si="519"/>
        <v>11807461</v>
      </c>
      <c r="F1683" s="51">
        <v>5504758.17</v>
      </c>
      <c r="G1683" s="51"/>
      <c r="H1683" s="51">
        <f t="shared" si="520"/>
        <v>5504758.17</v>
      </c>
      <c r="I1683" s="51">
        <v>252242.21</v>
      </c>
      <c r="J1683" s="51"/>
      <c r="K1683" s="51">
        <f t="shared" si="516"/>
        <v>46.62101505141537</v>
      </c>
      <c r="L1683" s="42"/>
      <c r="M1683" s="51">
        <f t="shared" si="517"/>
        <v>46.62101505141537</v>
      </c>
    </row>
    <row r="1684" spans="1:13" ht="18" customHeight="1">
      <c r="A1684" s="63" t="s">
        <v>35</v>
      </c>
      <c r="B1684" s="48" t="s">
        <v>36</v>
      </c>
      <c r="C1684" s="51">
        <v>907828</v>
      </c>
      <c r="D1684" s="51"/>
      <c r="E1684" s="51">
        <f t="shared" si="519"/>
        <v>907828</v>
      </c>
      <c r="F1684" s="51">
        <v>874424.64</v>
      </c>
      <c r="G1684" s="51"/>
      <c r="H1684" s="51">
        <f t="shared" si="520"/>
        <v>874424.64</v>
      </c>
      <c r="I1684" s="51"/>
      <c r="J1684" s="51"/>
      <c r="K1684" s="51">
        <f t="shared" si="516"/>
        <v>96.32051886480698</v>
      </c>
      <c r="L1684" s="42"/>
      <c r="M1684" s="51">
        <f t="shared" si="517"/>
        <v>96.32051886480698</v>
      </c>
    </row>
    <row r="1685" spans="1:13" ht="18" customHeight="1">
      <c r="A1685" s="53" t="s">
        <v>22</v>
      </c>
      <c r="B1685" s="48" t="s">
        <v>23</v>
      </c>
      <c r="C1685" s="51">
        <v>1826131</v>
      </c>
      <c r="D1685" s="51"/>
      <c r="E1685" s="51">
        <f t="shared" si="519"/>
        <v>1826131</v>
      </c>
      <c r="F1685" s="51">
        <v>900299.6</v>
      </c>
      <c r="G1685" s="51"/>
      <c r="H1685" s="51">
        <f t="shared" si="520"/>
        <v>900299.6</v>
      </c>
      <c r="I1685" s="51">
        <v>127320.45</v>
      </c>
      <c r="J1685" s="51"/>
      <c r="K1685" s="51">
        <f t="shared" si="516"/>
        <v>49.30093186085773</v>
      </c>
      <c r="L1685" s="42"/>
      <c r="M1685" s="51">
        <f t="shared" si="517"/>
        <v>49.30093186085773</v>
      </c>
    </row>
    <row r="1686" spans="1:13" ht="18" customHeight="1">
      <c r="A1686" s="63" t="s">
        <v>24</v>
      </c>
      <c r="B1686" s="48" t="s">
        <v>25</v>
      </c>
      <c r="C1686" s="51">
        <v>286095</v>
      </c>
      <c r="D1686" s="51"/>
      <c r="E1686" s="51">
        <f t="shared" si="519"/>
        <v>286095</v>
      </c>
      <c r="F1686" s="51">
        <v>118066.26</v>
      </c>
      <c r="G1686" s="51"/>
      <c r="H1686" s="51">
        <f t="shared" si="520"/>
        <v>118066.26</v>
      </c>
      <c r="I1686" s="51">
        <v>18551.97</v>
      </c>
      <c r="J1686" s="51"/>
      <c r="K1686" s="51">
        <f t="shared" si="516"/>
        <v>41.268201122004925</v>
      </c>
      <c r="L1686" s="42"/>
      <c r="M1686" s="51">
        <f t="shared" si="517"/>
        <v>41.268201122004925</v>
      </c>
    </row>
    <row r="1687" spans="1:13" s="31" customFormat="1" ht="18" customHeight="1">
      <c r="A1687" s="53" t="s">
        <v>98</v>
      </c>
      <c r="B1687" s="48" t="s">
        <v>99</v>
      </c>
      <c r="C1687" s="44">
        <v>24000</v>
      </c>
      <c r="D1687" s="30"/>
      <c r="E1687" s="51">
        <f>C1687+D1687</f>
        <v>24000</v>
      </c>
      <c r="F1687" s="44">
        <v>1937</v>
      </c>
      <c r="G1687" s="44"/>
      <c r="H1687" s="51">
        <f>F1687+G1687</f>
        <v>1937</v>
      </c>
      <c r="I1687" s="44">
        <v>409</v>
      </c>
      <c r="J1687" s="30"/>
      <c r="K1687" s="51">
        <f t="shared" si="516"/>
        <v>8.070833333333335</v>
      </c>
      <c r="L1687" s="42"/>
      <c r="M1687" s="51">
        <f t="shared" si="517"/>
        <v>8.070833333333335</v>
      </c>
    </row>
    <row r="1688" spans="1:13" ht="18" customHeight="1">
      <c r="A1688" s="53" t="s">
        <v>26</v>
      </c>
      <c r="B1688" s="48" t="s">
        <v>27</v>
      </c>
      <c r="C1688" s="51">
        <v>32930</v>
      </c>
      <c r="D1688" s="51"/>
      <c r="E1688" s="51">
        <f t="shared" si="519"/>
        <v>32930</v>
      </c>
      <c r="F1688" s="51">
        <v>15023.75</v>
      </c>
      <c r="G1688" s="51"/>
      <c r="H1688" s="51">
        <f t="shared" si="520"/>
        <v>15023.75</v>
      </c>
      <c r="I1688" s="51">
        <v>543.28</v>
      </c>
      <c r="J1688" s="51"/>
      <c r="K1688" s="51">
        <f t="shared" si="516"/>
        <v>45.623291831157</v>
      </c>
      <c r="L1688" s="42"/>
      <c r="M1688" s="51">
        <f t="shared" si="517"/>
        <v>45.623291831157</v>
      </c>
    </row>
    <row r="1689" spans="1:13" ht="18" customHeight="1">
      <c r="A1689" s="53" t="s">
        <v>37</v>
      </c>
      <c r="B1689" s="48" t="s">
        <v>38</v>
      </c>
      <c r="C1689" s="51">
        <v>254754</v>
      </c>
      <c r="D1689" s="51"/>
      <c r="E1689" s="51">
        <f t="shared" si="519"/>
        <v>254754</v>
      </c>
      <c r="F1689" s="51">
        <v>103882.26</v>
      </c>
      <c r="G1689" s="51"/>
      <c r="H1689" s="51">
        <f t="shared" si="520"/>
        <v>103882.26</v>
      </c>
      <c r="I1689" s="51">
        <v>2690.47</v>
      </c>
      <c r="J1689" s="51"/>
      <c r="K1689" s="51">
        <f t="shared" si="516"/>
        <v>40.77747945076426</v>
      </c>
      <c r="L1689" s="42"/>
      <c r="M1689" s="51">
        <f t="shared" si="517"/>
        <v>40.77747945076426</v>
      </c>
    </row>
    <row r="1690" spans="1:13" ht="18" customHeight="1">
      <c r="A1690" s="63" t="s">
        <v>283</v>
      </c>
      <c r="B1690" s="48" t="s">
        <v>119</v>
      </c>
      <c r="C1690" s="51">
        <v>26703</v>
      </c>
      <c r="D1690" s="51"/>
      <c r="E1690" s="51">
        <f t="shared" si="519"/>
        <v>26703</v>
      </c>
      <c r="F1690" s="51">
        <v>18496</v>
      </c>
      <c r="G1690" s="51"/>
      <c r="H1690" s="51">
        <f t="shared" si="520"/>
        <v>18496</v>
      </c>
      <c r="I1690" s="51"/>
      <c r="J1690" s="51"/>
      <c r="K1690" s="51">
        <f t="shared" si="516"/>
        <v>69.26562558514024</v>
      </c>
      <c r="L1690" s="42"/>
      <c r="M1690" s="51">
        <f t="shared" si="517"/>
        <v>69.26562558514024</v>
      </c>
    </row>
    <row r="1691" spans="1:13" ht="18" customHeight="1">
      <c r="A1691" s="63" t="s">
        <v>47</v>
      </c>
      <c r="B1691" s="48" t="s">
        <v>48</v>
      </c>
      <c r="C1691" s="51">
        <v>751708</v>
      </c>
      <c r="D1691" s="51"/>
      <c r="E1691" s="51">
        <f t="shared" si="519"/>
        <v>751708</v>
      </c>
      <c r="F1691" s="51">
        <v>388608.83</v>
      </c>
      <c r="G1691" s="51"/>
      <c r="H1691" s="51">
        <f t="shared" si="520"/>
        <v>388608.83</v>
      </c>
      <c r="I1691" s="51">
        <v>9858.33</v>
      </c>
      <c r="J1691" s="51"/>
      <c r="K1691" s="51">
        <f t="shared" si="516"/>
        <v>51.69677986665035</v>
      </c>
      <c r="L1691" s="42"/>
      <c r="M1691" s="51">
        <f t="shared" si="517"/>
        <v>51.69677986665035</v>
      </c>
    </row>
    <row r="1692" spans="1:13" ht="18" customHeight="1">
      <c r="A1692" s="53" t="s">
        <v>39</v>
      </c>
      <c r="B1692" s="48" t="s">
        <v>40</v>
      </c>
      <c r="C1692" s="51">
        <v>284757.97</v>
      </c>
      <c r="D1692" s="51"/>
      <c r="E1692" s="51">
        <f t="shared" si="519"/>
        <v>284757.97</v>
      </c>
      <c r="F1692" s="51">
        <v>38053.32</v>
      </c>
      <c r="G1692" s="51"/>
      <c r="H1692" s="51">
        <f t="shared" si="520"/>
        <v>38053.32</v>
      </c>
      <c r="I1692" s="51"/>
      <c r="J1692" s="51"/>
      <c r="K1692" s="51">
        <f t="shared" si="516"/>
        <v>13.363390671734315</v>
      </c>
      <c r="L1692" s="42"/>
      <c r="M1692" s="51">
        <f t="shared" si="517"/>
        <v>13.363390671734315</v>
      </c>
    </row>
    <row r="1693" spans="1:13" ht="18" customHeight="1">
      <c r="A1693" s="53" t="s">
        <v>210</v>
      </c>
      <c r="B1693" s="48" t="s">
        <v>211</v>
      </c>
      <c r="C1693" s="51">
        <v>9805</v>
      </c>
      <c r="D1693" s="51"/>
      <c r="E1693" s="51">
        <f t="shared" si="519"/>
        <v>9805</v>
      </c>
      <c r="F1693" s="51">
        <v>1975</v>
      </c>
      <c r="G1693" s="51"/>
      <c r="H1693" s="51">
        <f t="shared" si="520"/>
        <v>1975</v>
      </c>
      <c r="I1693" s="51">
        <v>35</v>
      </c>
      <c r="J1693" s="51"/>
      <c r="K1693" s="51">
        <f t="shared" si="516"/>
        <v>20.14278429372769</v>
      </c>
      <c r="L1693" s="42"/>
      <c r="M1693" s="51">
        <f t="shared" si="517"/>
        <v>20.14278429372769</v>
      </c>
    </row>
    <row r="1694" spans="1:13" ht="18" customHeight="1">
      <c r="A1694" s="63" t="s">
        <v>28</v>
      </c>
      <c r="B1694" s="48" t="s">
        <v>29</v>
      </c>
      <c r="C1694" s="51">
        <v>208379</v>
      </c>
      <c r="D1694" s="51"/>
      <c r="E1694" s="51">
        <f t="shared" si="519"/>
        <v>208379</v>
      </c>
      <c r="F1694" s="51">
        <v>99770.74</v>
      </c>
      <c r="G1694" s="51"/>
      <c r="H1694" s="51">
        <f t="shared" si="520"/>
        <v>99770.74</v>
      </c>
      <c r="I1694" s="51">
        <v>3204.22</v>
      </c>
      <c r="J1694" s="51"/>
      <c r="K1694" s="51">
        <f t="shared" si="516"/>
        <v>47.879460022363105</v>
      </c>
      <c r="L1694" s="42"/>
      <c r="M1694" s="51">
        <f t="shared" si="517"/>
        <v>47.879460022363105</v>
      </c>
    </row>
    <row r="1695" spans="1:13" ht="18" customHeight="1">
      <c r="A1695" s="63" t="s">
        <v>73</v>
      </c>
      <c r="B1695" s="48" t="s">
        <v>74</v>
      </c>
      <c r="C1695" s="51">
        <v>10584</v>
      </c>
      <c r="D1695" s="51"/>
      <c r="E1695" s="51">
        <f>C1695+D1695</f>
        <v>10584</v>
      </c>
      <c r="F1695" s="51">
        <v>4306.69</v>
      </c>
      <c r="G1695" s="51"/>
      <c r="H1695" s="51">
        <f>F1695+G1695</f>
        <v>4306.69</v>
      </c>
      <c r="I1695" s="51"/>
      <c r="J1695" s="51"/>
      <c r="K1695" s="51">
        <f t="shared" si="516"/>
        <v>40.69057067271353</v>
      </c>
      <c r="L1695" s="42"/>
      <c r="M1695" s="51">
        <f t="shared" si="517"/>
        <v>40.69057067271353</v>
      </c>
    </row>
    <row r="1696" spans="1:13" ht="18" customHeight="1">
      <c r="A1696" s="56" t="s">
        <v>281</v>
      </c>
      <c r="B1696" s="48" t="s">
        <v>262</v>
      </c>
      <c r="C1696" s="51">
        <v>29516</v>
      </c>
      <c r="D1696" s="51"/>
      <c r="E1696" s="51">
        <f>C1696+D1696</f>
        <v>29516</v>
      </c>
      <c r="F1696" s="51">
        <v>12087.97</v>
      </c>
      <c r="G1696" s="51"/>
      <c r="H1696" s="51">
        <f>F1696+G1696</f>
        <v>12087.97</v>
      </c>
      <c r="I1696" s="51"/>
      <c r="J1696" s="51"/>
      <c r="K1696" s="51">
        <f t="shared" si="516"/>
        <v>40.95395717576908</v>
      </c>
      <c r="L1696" s="42"/>
      <c r="M1696" s="51">
        <f t="shared" si="517"/>
        <v>40.95395717576908</v>
      </c>
    </row>
    <row r="1697" spans="1:13" ht="18" customHeight="1">
      <c r="A1697" s="56" t="s">
        <v>471</v>
      </c>
      <c r="B1697" s="48" t="s">
        <v>263</v>
      </c>
      <c r="C1697" s="51">
        <v>663</v>
      </c>
      <c r="D1697" s="51"/>
      <c r="E1697" s="51">
        <f>C1697+D1697</f>
        <v>663</v>
      </c>
      <c r="F1697" s="51">
        <v>0</v>
      </c>
      <c r="G1697" s="51"/>
      <c r="H1697" s="51">
        <f>F1697+G1697</f>
        <v>0</v>
      </c>
      <c r="I1697" s="51"/>
      <c r="J1697" s="51"/>
      <c r="K1697" s="51">
        <f t="shared" si="516"/>
        <v>0</v>
      </c>
      <c r="L1697" s="42"/>
      <c r="M1697" s="51">
        <f t="shared" si="517"/>
        <v>0</v>
      </c>
    </row>
    <row r="1698" spans="1:13" ht="18" customHeight="1">
      <c r="A1698" s="63" t="s">
        <v>75</v>
      </c>
      <c r="B1698" s="48" t="s">
        <v>76</v>
      </c>
      <c r="C1698" s="51">
        <v>8891</v>
      </c>
      <c r="D1698" s="51"/>
      <c r="E1698" s="51">
        <f t="shared" si="519"/>
        <v>8891</v>
      </c>
      <c r="F1698" s="51">
        <v>2008.54</v>
      </c>
      <c r="G1698" s="51"/>
      <c r="H1698" s="51">
        <f t="shared" si="520"/>
        <v>2008.54</v>
      </c>
      <c r="I1698" s="51"/>
      <c r="J1698" s="51"/>
      <c r="K1698" s="51">
        <f t="shared" si="516"/>
        <v>22.59070970644472</v>
      </c>
      <c r="L1698" s="42"/>
      <c r="M1698" s="51">
        <f t="shared" si="517"/>
        <v>22.59070970644472</v>
      </c>
    </row>
    <row r="1699" spans="1:13" ht="18" customHeight="1">
      <c r="A1699" s="63" t="s">
        <v>66</v>
      </c>
      <c r="B1699" s="48" t="s">
        <v>67</v>
      </c>
      <c r="C1699" s="51">
        <v>1072</v>
      </c>
      <c r="D1699" s="51"/>
      <c r="E1699" s="51">
        <f t="shared" si="519"/>
        <v>1072</v>
      </c>
      <c r="F1699" s="51">
        <v>222.57</v>
      </c>
      <c r="G1699" s="51"/>
      <c r="H1699" s="51">
        <f t="shared" si="520"/>
        <v>222.57</v>
      </c>
      <c r="I1699" s="51"/>
      <c r="J1699" s="51"/>
      <c r="K1699" s="51">
        <f t="shared" si="516"/>
        <v>20.76212686567164</v>
      </c>
      <c r="L1699" s="42"/>
      <c r="M1699" s="51">
        <f t="shared" si="517"/>
        <v>20.76212686567164</v>
      </c>
    </row>
    <row r="1700" spans="1:13" ht="18" customHeight="1">
      <c r="A1700" s="63" t="s">
        <v>41</v>
      </c>
      <c r="B1700" s="48" t="s">
        <v>42</v>
      </c>
      <c r="C1700" s="51">
        <v>902582</v>
      </c>
      <c r="D1700" s="51"/>
      <c r="E1700" s="51">
        <f t="shared" si="519"/>
        <v>902582</v>
      </c>
      <c r="F1700" s="51">
        <v>690104</v>
      </c>
      <c r="G1700" s="51"/>
      <c r="H1700" s="51">
        <f t="shared" si="520"/>
        <v>690104</v>
      </c>
      <c r="I1700" s="51"/>
      <c r="J1700" s="51"/>
      <c r="K1700" s="51">
        <f t="shared" si="516"/>
        <v>76.45887021899395</v>
      </c>
      <c r="L1700" s="42"/>
      <c r="M1700" s="51">
        <f t="shared" si="517"/>
        <v>76.45887021899395</v>
      </c>
    </row>
    <row r="1701" spans="1:13" ht="18" customHeight="1">
      <c r="A1701" s="63" t="s">
        <v>49</v>
      </c>
      <c r="B1701" s="48" t="s">
        <v>50</v>
      </c>
      <c r="C1701" s="51">
        <v>8623</v>
      </c>
      <c r="D1701" s="51"/>
      <c r="E1701" s="51">
        <f t="shared" si="519"/>
        <v>8623</v>
      </c>
      <c r="F1701" s="51">
        <v>4406</v>
      </c>
      <c r="G1701" s="51"/>
      <c r="H1701" s="51">
        <f t="shared" si="520"/>
        <v>4406</v>
      </c>
      <c r="I1701" s="51">
        <v>2617</v>
      </c>
      <c r="J1701" s="51"/>
      <c r="K1701" s="51">
        <f t="shared" si="516"/>
        <v>51.09590629711237</v>
      </c>
      <c r="L1701" s="42"/>
      <c r="M1701" s="51">
        <f t="shared" si="517"/>
        <v>51.09590629711237</v>
      </c>
    </row>
    <row r="1702" spans="1:13" ht="18" customHeight="1">
      <c r="A1702" s="64" t="s">
        <v>277</v>
      </c>
      <c r="B1702" s="48" t="s">
        <v>266</v>
      </c>
      <c r="C1702" s="51">
        <v>6688</v>
      </c>
      <c r="D1702" s="51"/>
      <c r="E1702" s="51">
        <f t="shared" si="519"/>
        <v>6688</v>
      </c>
      <c r="F1702" s="51">
        <v>2380</v>
      </c>
      <c r="G1702" s="51"/>
      <c r="H1702" s="51">
        <f t="shared" si="520"/>
        <v>2380</v>
      </c>
      <c r="I1702" s="51"/>
      <c r="J1702" s="51"/>
      <c r="K1702" s="51">
        <f t="shared" si="516"/>
        <v>35.58612440191388</v>
      </c>
      <c r="L1702" s="42"/>
      <c r="M1702" s="51">
        <f t="shared" si="517"/>
        <v>35.58612440191388</v>
      </c>
    </row>
    <row r="1703" spans="1:13" ht="18" customHeight="1">
      <c r="A1703" s="63" t="s">
        <v>270</v>
      </c>
      <c r="B1703" s="48" t="s">
        <v>58</v>
      </c>
      <c r="C1703" s="51">
        <v>1205750</v>
      </c>
      <c r="D1703" s="51"/>
      <c r="E1703" s="51">
        <f t="shared" si="519"/>
        <v>1205750</v>
      </c>
      <c r="F1703" s="51">
        <v>910725.12</v>
      </c>
      <c r="G1703" s="51"/>
      <c r="H1703" s="51">
        <f t="shared" si="520"/>
        <v>910725.12</v>
      </c>
      <c r="I1703" s="51"/>
      <c r="J1703" s="51"/>
      <c r="K1703" s="51">
        <f t="shared" si="516"/>
        <v>75.53183661621398</v>
      </c>
      <c r="L1703" s="42"/>
      <c r="M1703" s="51">
        <f t="shared" si="517"/>
        <v>75.53183661621398</v>
      </c>
    </row>
    <row r="1704" spans="1:13" ht="18" customHeight="1">
      <c r="A1704" s="63" t="s">
        <v>447</v>
      </c>
      <c r="B1704" s="48" t="s">
        <v>44</v>
      </c>
      <c r="C1704" s="51">
        <v>12000</v>
      </c>
      <c r="D1704" s="51"/>
      <c r="E1704" s="51">
        <f t="shared" si="519"/>
        <v>12000</v>
      </c>
      <c r="F1704" s="51">
        <v>0</v>
      </c>
      <c r="G1704" s="51"/>
      <c r="H1704" s="51">
        <f t="shared" si="520"/>
        <v>0</v>
      </c>
      <c r="I1704" s="51"/>
      <c r="J1704" s="51"/>
      <c r="K1704" s="51">
        <f t="shared" si="516"/>
        <v>0</v>
      </c>
      <c r="L1704" s="42"/>
      <c r="M1704" s="51">
        <f t="shared" si="517"/>
        <v>0</v>
      </c>
    </row>
    <row r="1705" spans="1:13" ht="18" customHeight="1">
      <c r="A1705" s="63"/>
      <c r="B1705" s="48"/>
      <c r="C1705" s="51"/>
      <c r="D1705" s="51"/>
      <c r="E1705" s="51"/>
      <c r="F1705" s="51"/>
      <c r="G1705" s="51"/>
      <c r="H1705" s="51"/>
      <c r="I1705" s="51"/>
      <c r="J1705" s="51"/>
      <c r="K1705" s="51"/>
      <c r="L1705" s="42"/>
      <c r="M1705" s="51"/>
    </row>
    <row r="1706" spans="1:13" ht="18" customHeight="1">
      <c r="A1706" s="125" t="s">
        <v>258</v>
      </c>
      <c r="B1706" s="117">
        <v>80134</v>
      </c>
      <c r="C1706" s="55">
        <f>C1707</f>
        <v>860156</v>
      </c>
      <c r="D1706" s="55">
        <f>D1707</f>
        <v>0</v>
      </c>
      <c r="E1706" s="55">
        <f aca="true" t="shared" si="521" ref="E1706:E1712">SUM(C1706:D1706)</f>
        <v>860156</v>
      </c>
      <c r="F1706" s="55">
        <f>F1707</f>
        <v>442282.4</v>
      </c>
      <c r="G1706" s="55">
        <f>G1707</f>
        <v>0</v>
      </c>
      <c r="H1706" s="55">
        <f aca="true" t="shared" si="522" ref="H1706:H1711">SUM(F1706:G1706)</f>
        <v>442282.4</v>
      </c>
      <c r="I1706" s="55">
        <f>I1707</f>
        <v>23465.74</v>
      </c>
      <c r="J1706" s="55">
        <f>J1707</f>
        <v>0</v>
      </c>
      <c r="K1706" s="55">
        <f t="shared" si="516"/>
        <v>51.418858904663814</v>
      </c>
      <c r="L1706" s="42">
        <v>0</v>
      </c>
      <c r="M1706" s="55">
        <f>H1706/E1706*100</f>
        <v>51.418858904663814</v>
      </c>
    </row>
    <row r="1707" spans="1:13" ht="18" customHeight="1">
      <c r="A1707" s="20" t="s">
        <v>378</v>
      </c>
      <c r="B1707" s="117"/>
      <c r="C1707" s="55">
        <f>C1708+C1711</f>
        <v>860156</v>
      </c>
      <c r="D1707" s="55">
        <f>D1708+D1711</f>
        <v>0</v>
      </c>
      <c r="E1707" s="55">
        <f t="shared" si="521"/>
        <v>860156</v>
      </c>
      <c r="F1707" s="55">
        <f>F1708+F1711</f>
        <v>442282.4</v>
      </c>
      <c r="G1707" s="55">
        <f>G1708+G1711</f>
        <v>0</v>
      </c>
      <c r="H1707" s="55">
        <f t="shared" si="522"/>
        <v>442282.4</v>
      </c>
      <c r="I1707" s="55">
        <f>I1708+I1711</f>
        <v>23465.74</v>
      </c>
      <c r="J1707" s="55">
        <f>J1708+J1711</f>
        <v>0</v>
      </c>
      <c r="K1707" s="55">
        <f t="shared" si="516"/>
        <v>51.418858904663814</v>
      </c>
      <c r="L1707" s="42"/>
      <c r="M1707" s="55">
        <f>H1707/E1707*100</f>
        <v>51.418858904663814</v>
      </c>
    </row>
    <row r="1708" spans="1:13" ht="18" customHeight="1">
      <c r="A1708" s="21" t="s">
        <v>379</v>
      </c>
      <c r="B1708" s="118"/>
      <c r="C1708" s="44">
        <f>C1709+C1710</f>
        <v>860056</v>
      </c>
      <c r="D1708" s="44">
        <f>D1709+D1710</f>
        <v>0</v>
      </c>
      <c r="E1708" s="44">
        <f t="shared" si="521"/>
        <v>860056</v>
      </c>
      <c r="F1708" s="44">
        <f>F1709+F1710</f>
        <v>442282.4</v>
      </c>
      <c r="G1708" s="44">
        <f>G1709+G1710</f>
        <v>0</v>
      </c>
      <c r="H1708" s="44">
        <f t="shared" si="522"/>
        <v>442282.4</v>
      </c>
      <c r="I1708" s="44">
        <f>I1709+I1710</f>
        <v>23465.74</v>
      </c>
      <c r="J1708" s="44">
        <f>J1709+J1710</f>
        <v>0</v>
      </c>
      <c r="K1708" s="44">
        <f t="shared" si="516"/>
        <v>51.42483745244496</v>
      </c>
      <c r="L1708" s="44"/>
      <c r="M1708" s="44">
        <f>H1708/E1708*100</f>
        <v>51.42483745244496</v>
      </c>
    </row>
    <row r="1709" spans="1:13" ht="18" customHeight="1">
      <c r="A1709" s="25" t="s">
        <v>380</v>
      </c>
      <c r="B1709" s="118"/>
      <c r="C1709" s="44">
        <f>SUM(C1713:C1716)+C1720</f>
        <v>820276</v>
      </c>
      <c r="D1709" s="44">
        <f>SUM(D1713:D1716)+D1720</f>
        <v>0</v>
      </c>
      <c r="E1709" s="44">
        <f t="shared" si="521"/>
        <v>820276</v>
      </c>
      <c r="F1709" s="44">
        <f>SUM(F1713:F1716)+F1720</f>
        <v>409092.60000000003</v>
      </c>
      <c r="G1709" s="44">
        <f>SUM(G1713:G1716)+G1720</f>
        <v>0</v>
      </c>
      <c r="H1709" s="44">
        <f t="shared" si="522"/>
        <v>409092.60000000003</v>
      </c>
      <c r="I1709" s="44">
        <f>SUM(I1713:I1716)+I1720</f>
        <v>23465.74</v>
      </c>
      <c r="J1709" s="44">
        <f>SUM(J1713:J1716)+J1720</f>
        <v>0</v>
      </c>
      <c r="K1709" s="44">
        <f t="shared" si="516"/>
        <v>49.87255509121321</v>
      </c>
      <c r="L1709" s="44"/>
      <c r="M1709" s="44">
        <f>H1709/E1709*100</f>
        <v>49.87255509121321</v>
      </c>
    </row>
    <row r="1710" spans="1:13" ht="18" customHeight="1">
      <c r="A1710" s="25" t="s">
        <v>381</v>
      </c>
      <c r="B1710" s="118"/>
      <c r="C1710" s="44">
        <f>SUM(C1717:C1719)</f>
        <v>39780</v>
      </c>
      <c r="D1710" s="44">
        <f>SUM(D1717:D1719)</f>
        <v>0</v>
      </c>
      <c r="E1710" s="44">
        <f t="shared" si="521"/>
        <v>39780</v>
      </c>
      <c r="F1710" s="44">
        <f>SUM(F1717:F1719)</f>
        <v>33189.8</v>
      </c>
      <c r="G1710" s="44">
        <f>SUM(G1717:G1719)</f>
        <v>0</v>
      </c>
      <c r="H1710" s="44">
        <f t="shared" si="522"/>
        <v>33189.8</v>
      </c>
      <c r="I1710" s="44">
        <f>SUM(I1717:I1719)</f>
        <v>0</v>
      </c>
      <c r="J1710" s="44">
        <f>SUM(J1717:J1719)</f>
        <v>0</v>
      </c>
      <c r="K1710" s="44">
        <f t="shared" si="516"/>
        <v>83.4333836098542</v>
      </c>
      <c r="L1710" s="44"/>
      <c r="M1710" s="44">
        <f>H1710/E1710*100</f>
        <v>83.4333836098542</v>
      </c>
    </row>
    <row r="1711" spans="1:13" s="31" customFormat="1" ht="18" customHeight="1">
      <c r="A1711" s="25" t="s">
        <v>383</v>
      </c>
      <c r="B1711" s="45"/>
      <c r="C1711" s="39">
        <f>C1712</f>
        <v>100</v>
      </c>
      <c r="D1711" s="39">
        <f>D1712</f>
        <v>0</v>
      </c>
      <c r="E1711" s="39">
        <f t="shared" si="521"/>
        <v>100</v>
      </c>
      <c r="F1711" s="39">
        <f>F1712</f>
        <v>0</v>
      </c>
      <c r="G1711" s="39">
        <f>G1712</f>
        <v>0</v>
      </c>
      <c r="H1711" s="39">
        <f t="shared" si="522"/>
        <v>0</v>
      </c>
      <c r="I1711" s="39">
        <f>I1712</f>
        <v>0</v>
      </c>
      <c r="J1711" s="39">
        <f>J1712</f>
        <v>0</v>
      </c>
      <c r="K1711" s="39">
        <f t="shared" si="516"/>
        <v>0</v>
      </c>
      <c r="L1711" s="44"/>
      <c r="M1711" s="39">
        <f aca="true" t="shared" si="523" ref="M1711:M1720">H1711/E1711*100</f>
        <v>0</v>
      </c>
    </row>
    <row r="1712" spans="1:13" s="31" customFormat="1" ht="18" customHeight="1">
      <c r="A1712" s="53" t="s">
        <v>297</v>
      </c>
      <c r="B1712" s="48" t="s">
        <v>46</v>
      </c>
      <c r="C1712" s="44">
        <v>100</v>
      </c>
      <c r="D1712" s="44"/>
      <c r="E1712" s="44">
        <f t="shared" si="521"/>
        <v>100</v>
      </c>
      <c r="F1712" s="30">
        <v>0</v>
      </c>
      <c r="G1712" s="30"/>
      <c r="H1712" s="51">
        <f aca="true" t="shared" si="524" ref="H1712:H1720">F1712+G1712</f>
        <v>0</v>
      </c>
      <c r="I1712" s="30"/>
      <c r="J1712" s="30"/>
      <c r="K1712" s="51">
        <f>F1712/C1712*100</f>
        <v>0</v>
      </c>
      <c r="L1712" s="42"/>
      <c r="M1712" s="51">
        <f>H1712/E1712*100</f>
        <v>0</v>
      </c>
    </row>
    <row r="1713" spans="1:13" ht="18" customHeight="1">
      <c r="A1713" s="63" t="s">
        <v>33</v>
      </c>
      <c r="B1713" s="48" t="s">
        <v>34</v>
      </c>
      <c r="C1713" s="51">
        <v>641340</v>
      </c>
      <c r="D1713" s="51"/>
      <c r="E1713" s="51">
        <f aca="true" t="shared" si="525" ref="E1713:E1720">C1713+D1713</f>
        <v>641340</v>
      </c>
      <c r="F1713" s="51">
        <v>304719.55</v>
      </c>
      <c r="G1713" s="51"/>
      <c r="H1713" s="51">
        <f t="shared" si="524"/>
        <v>304719.55</v>
      </c>
      <c r="I1713" s="51">
        <v>15171.44</v>
      </c>
      <c r="J1713" s="51"/>
      <c r="K1713" s="51">
        <f t="shared" si="516"/>
        <v>47.51294944958992</v>
      </c>
      <c r="L1713" s="42"/>
      <c r="M1713" s="51">
        <f t="shared" si="523"/>
        <v>47.51294944958992</v>
      </c>
    </row>
    <row r="1714" spans="1:13" ht="18" customHeight="1">
      <c r="A1714" s="63" t="s">
        <v>35</v>
      </c>
      <c r="B1714" s="48" t="s">
        <v>36</v>
      </c>
      <c r="C1714" s="51">
        <v>46433</v>
      </c>
      <c r="D1714" s="51"/>
      <c r="E1714" s="51">
        <f t="shared" si="525"/>
        <v>46433</v>
      </c>
      <c r="F1714" s="51">
        <v>45807.89</v>
      </c>
      <c r="G1714" s="51"/>
      <c r="H1714" s="51">
        <f t="shared" si="524"/>
        <v>45807.89</v>
      </c>
      <c r="I1714" s="51"/>
      <c r="J1714" s="51"/>
      <c r="K1714" s="51">
        <f t="shared" si="516"/>
        <v>98.65373764348632</v>
      </c>
      <c r="L1714" s="42"/>
      <c r="M1714" s="51">
        <f t="shared" si="523"/>
        <v>98.65373764348632</v>
      </c>
    </row>
    <row r="1715" spans="1:13" ht="18" customHeight="1">
      <c r="A1715" s="53" t="s">
        <v>22</v>
      </c>
      <c r="B1715" s="48" t="s">
        <v>23</v>
      </c>
      <c r="C1715" s="51">
        <v>105789</v>
      </c>
      <c r="D1715" s="51"/>
      <c r="E1715" s="51">
        <f t="shared" si="525"/>
        <v>105789</v>
      </c>
      <c r="F1715" s="51">
        <v>48468.88</v>
      </c>
      <c r="G1715" s="51"/>
      <c r="H1715" s="51">
        <f t="shared" si="524"/>
        <v>48468.88</v>
      </c>
      <c r="I1715" s="51">
        <v>7300.21</v>
      </c>
      <c r="J1715" s="51"/>
      <c r="K1715" s="51">
        <f t="shared" si="516"/>
        <v>45.81655937762905</v>
      </c>
      <c r="L1715" s="42"/>
      <c r="M1715" s="51">
        <f t="shared" si="523"/>
        <v>45.81655937762905</v>
      </c>
    </row>
    <row r="1716" spans="1:13" ht="18" customHeight="1">
      <c r="A1716" s="63" t="s">
        <v>24</v>
      </c>
      <c r="B1716" s="48" t="s">
        <v>25</v>
      </c>
      <c r="C1716" s="51">
        <v>16787</v>
      </c>
      <c r="D1716" s="51"/>
      <c r="E1716" s="51">
        <f t="shared" si="525"/>
        <v>16787</v>
      </c>
      <c r="F1716" s="51">
        <v>6422.65</v>
      </c>
      <c r="G1716" s="51"/>
      <c r="H1716" s="51">
        <f t="shared" si="524"/>
        <v>6422.65</v>
      </c>
      <c r="I1716" s="51">
        <v>994.09</v>
      </c>
      <c r="J1716" s="51"/>
      <c r="K1716" s="51">
        <f t="shared" si="516"/>
        <v>38.2596652171323</v>
      </c>
      <c r="L1716" s="42"/>
      <c r="M1716" s="51">
        <f t="shared" si="523"/>
        <v>38.2596652171323</v>
      </c>
    </row>
    <row r="1717" spans="1:13" ht="18" customHeight="1">
      <c r="A1717" s="53" t="s">
        <v>37</v>
      </c>
      <c r="B1717" s="48" t="s">
        <v>38</v>
      </c>
      <c r="C1717" s="51">
        <v>600</v>
      </c>
      <c r="D1717" s="51"/>
      <c r="E1717" s="51">
        <f t="shared" si="525"/>
        <v>600</v>
      </c>
      <c r="F1717" s="51">
        <v>154.8</v>
      </c>
      <c r="G1717" s="51"/>
      <c r="H1717" s="51">
        <f t="shared" si="524"/>
        <v>154.8</v>
      </c>
      <c r="I1717" s="51"/>
      <c r="J1717" s="51"/>
      <c r="K1717" s="51">
        <f t="shared" si="516"/>
        <v>25.8</v>
      </c>
      <c r="L1717" s="42"/>
      <c r="M1717" s="51">
        <f t="shared" si="523"/>
        <v>25.8</v>
      </c>
    </row>
    <row r="1718" spans="1:13" ht="18" customHeight="1">
      <c r="A1718" s="53" t="s">
        <v>210</v>
      </c>
      <c r="B1718" s="48" t="s">
        <v>211</v>
      </c>
      <c r="C1718" s="51">
        <v>280</v>
      </c>
      <c r="D1718" s="51"/>
      <c r="E1718" s="51">
        <f t="shared" si="525"/>
        <v>280</v>
      </c>
      <c r="F1718" s="51">
        <v>35</v>
      </c>
      <c r="G1718" s="51"/>
      <c r="H1718" s="51">
        <f t="shared" si="524"/>
        <v>35</v>
      </c>
      <c r="I1718" s="51"/>
      <c r="J1718" s="51"/>
      <c r="K1718" s="51">
        <f t="shared" si="516"/>
        <v>12.5</v>
      </c>
      <c r="L1718" s="42"/>
      <c r="M1718" s="51">
        <f t="shared" si="523"/>
        <v>12.5</v>
      </c>
    </row>
    <row r="1719" spans="1:13" ht="18" customHeight="1">
      <c r="A1719" s="63" t="s">
        <v>41</v>
      </c>
      <c r="B1719" s="48" t="s">
        <v>42</v>
      </c>
      <c r="C1719" s="51">
        <v>38900</v>
      </c>
      <c r="D1719" s="51"/>
      <c r="E1719" s="51">
        <f t="shared" si="525"/>
        <v>38900</v>
      </c>
      <c r="F1719" s="51">
        <v>33000</v>
      </c>
      <c r="G1719" s="51"/>
      <c r="H1719" s="51">
        <f t="shared" si="524"/>
        <v>33000</v>
      </c>
      <c r="I1719" s="51"/>
      <c r="J1719" s="51"/>
      <c r="K1719" s="51">
        <f t="shared" si="516"/>
        <v>84.83290488431876</v>
      </c>
      <c r="L1719" s="42"/>
      <c r="M1719" s="51">
        <f t="shared" si="523"/>
        <v>84.83290488431876</v>
      </c>
    </row>
    <row r="1720" spans="1:13" ht="18" customHeight="1">
      <c r="A1720" s="64" t="s">
        <v>411</v>
      </c>
      <c r="B1720" s="48" t="s">
        <v>410</v>
      </c>
      <c r="C1720" s="51">
        <v>9927</v>
      </c>
      <c r="D1720" s="51"/>
      <c r="E1720" s="51">
        <f t="shared" si="525"/>
        <v>9927</v>
      </c>
      <c r="F1720" s="51">
        <v>3673.63</v>
      </c>
      <c r="G1720" s="51"/>
      <c r="H1720" s="51">
        <f t="shared" si="524"/>
        <v>3673.63</v>
      </c>
      <c r="I1720" s="51"/>
      <c r="J1720" s="51"/>
      <c r="K1720" s="51">
        <f t="shared" si="516"/>
        <v>37.00644706356402</v>
      </c>
      <c r="L1720" s="42"/>
      <c r="M1720" s="51">
        <f t="shared" si="523"/>
        <v>37.00644706356402</v>
      </c>
    </row>
    <row r="1721" spans="1:13" ht="18" customHeight="1">
      <c r="A1721" s="68"/>
      <c r="B1721" s="57"/>
      <c r="C1721" s="51"/>
      <c r="D1721" s="51"/>
      <c r="E1721" s="51"/>
      <c r="F1721" s="51"/>
      <c r="G1721" s="51"/>
      <c r="H1721" s="51"/>
      <c r="I1721" s="51"/>
      <c r="J1721" s="51"/>
      <c r="K1721" s="51"/>
      <c r="L1721" s="42"/>
      <c r="M1721" s="51"/>
    </row>
    <row r="1722" spans="1:13" s="52" customFormat="1" ht="18" customHeight="1">
      <c r="A1722" s="41" t="s">
        <v>231</v>
      </c>
      <c r="B1722" s="62">
        <v>80140</v>
      </c>
      <c r="C1722" s="42">
        <f>C1723</f>
        <v>1638914</v>
      </c>
      <c r="D1722" s="42">
        <f>D1723</f>
        <v>0</v>
      </c>
      <c r="E1722" s="42">
        <f aca="true" t="shared" si="526" ref="E1722:E1742">C1722+D1722</f>
        <v>1638914</v>
      </c>
      <c r="F1722" s="42">
        <f>F1723</f>
        <v>775392.71</v>
      </c>
      <c r="G1722" s="42">
        <f>G1723</f>
        <v>0</v>
      </c>
      <c r="H1722" s="42">
        <f aca="true" t="shared" si="527" ref="H1722:H1742">F1722+G1722</f>
        <v>775392.71</v>
      </c>
      <c r="I1722" s="42">
        <f>I1723</f>
        <v>41053.64000000001</v>
      </c>
      <c r="J1722" s="42">
        <f>J1723</f>
        <v>0</v>
      </c>
      <c r="K1722" s="42">
        <f aca="true" t="shared" si="528" ref="K1722:K1744">F1722/C1722*100</f>
        <v>47.31137265286647</v>
      </c>
      <c r="L1722" s="42">
        <v>0</v>
      </c>
      <c r="M1722" s="42">
        <f aca="true" t="shared" si="529" ref="M1722:M1744">H1722/E1722*100</f>
        <v>47.31137265286647</v>
      </c>
    </row>
    <row r="1723" spans="1:13" s="52" customFormat="1" ht="18" customHeight="1">
      <c r="A1723" s="20" t="s">
        <v>378</v>
      </c>
      <c r="B1723" s="62"/>
      <c r="C1723" s="42">
        <f>C1724</f>
        <v>1638914</v>
      </c>
      <c r="D1723" s="42">
        <f>D1724</f>
        <v>0</v>
      </c>
      <c r="E1723" s="42">
        <f t="shared" si="526"/>
        <v>1638914</v>
      </c>
      <c r="F1723" s="42">
        <f>F1724</f>
        <v>775392.71</v>
      </c>
      <c r="G1723" s="42">
        <f>G1724</f>
        <v>0</v>
      </c>
      <c r="H1723" s="42">
        <f t="shared" si="527"/>
        <v>775392.71</v>
      </c>
      <c r="I1723" s="42">
        <f>I1724</f>
        <v>41053.64000000001</v>
      </c>
      <c r="J1723" s="42">
        <f>J1724</f>
        <v>0</v>
      </c>
      <c r="K1723" s="42">
        <f t="shared" si="528"/>
        <v>47.31137265286647</v>
      </c>
      <c r="L1723" s="42"/>
      <c r="M1723" s="42">
        <f t="shared" si="529"/>
        <v>47.31137265286647</v>
      </c>
    </row>
    <row r="1724" spans="1:13" s="52" customFormat="1" ht="18" customHeight="1">
      <c r="A1724" s="21" t="s">
        <v>379</v>
      </c>
      <c r="B1724" s="69"/>
      <c r="C1724" s="44">
        <f>C1725+C1726</f>
        <v>1638914</v>
      </c>
      <c r="D1724" s="44">
        <f>D1725+D1726</f>
        <v>0</v>
      </c>
      <c r="E1724" s="44">
        <f t="shared" si="526"/>
        <v>1638914</v>
      </c>
      <c r="F1724" s="44">
        <f>F1725+F1726</f>
        <v>775392.71</v>
      </c>
      <c r="G1724" s="44">
        <f>G1725+G1726</f>
        <v>0</v>
      </c>
      <c r="H1724" s="44">
        <f t="shared" si="527"/>
        <v>775392.71</v>
      </c>
      <c r="I1724" s="44">
        <f>I1725+I1726</f>
        <v>41053.64000000001</v>
      </c>
      <c r="J1724" s="44">
        <f>J1725+J1726</f>
        <v>0</v>
      </c>
      <c r="K1724" s="44">
        <f t="shared" si="528"/>
        <v>47.31137265286647</v>
      </c>
      <c r="L1724" s="44"/>
      <c r="M1724" s="44">
        <f t="shared" si="529"/>
        <v>47.31137265286647</v>
      </c>
    </row>
    <row r="1725" spans="1:13" s="52" customFormat="1" ht="18" customHeight="1">
      <c r="A1725" s="25" t="s">
        <v>380</v>
      </c>
      <c r="B1725" s="69"/>
      <c r="C1725" s="44">
        <f>SUM(C1727:C1731)</f>
        <v>1218494</v>
      </c>
      <c r="D1725" s="44">
        <f>SUM(D1727:D1731)</f>
        <v>0</v>
      </c>
      <c r="E1725" s="44">
        <f t="shared" si="526"/>
        <v>1218494</v>
      </c>
      <c r="F1725" s="44">
        <f>SUM(F1727:F1731)</f>
        <v>612954.3799999999</v>
      </c>
      <c r="G1725" s="44">
        <f>SUM(G1727:G1731)</f>
        <v>0</v>
      </c>
      <c r="H1725" s="44">
        <f t="shared" si="527"/>
        <v>612954.3799999999</v>
      </c>
      <c r="I1725" s="44">
        <f>SUM(I1727:I1731)</f>
        <v>32985.770000000004</v>
      </c>
      <c r="J1725" s="44">
        <f>SUM(J1727:J1731)</f>
        <v>0</v>
      </c>
      <c r="K1725" s="44">
        <f t="shared" si="528"/>
        <v>50.30425919208464</v>
      </c>
      <c r="L1725" s="44"/>
      <c r="M1725" s="44">
        <f t="shared" si="529"/>
        <v>50.30425919208464</v>
      </c>
    </row>
    <row r="1726" spans="1:13" s="52" customFormat="1" ht="18" customHeight="1">
      <c r="A1726" s="25" t="s">
        <v>381</v>
      </c>
      <c r="B1726" s="69"/>
      <c r="C1726" s="44">
        <f>SUM(C1732:C1744)</f>
        <v>420420</v>
      </c>
      <c r="D1726" s="44">
        <f>SUM(D1732:D1744)</f>
        <v>0</v>
      </c>
      <c r="E1726" s="44">
        <f t="shared" si="526"/>
        <v>420420</v>
      </c>
      <c r="F1726" s="44">
        <f>SUM(F1732:F1744)</f>
        <v>162438.33000000002</v>
      </c>
      <c r="G1726" s="44">
        <f>SUM(G1732:G1744)</f>
        <v>0</v>
      </c>
      <c r="H1726" s="44">
        <f t="shared" si="527"/>
        <v>162438.33000000002</v>
      </c>
      <c r="I1726" s="44">
        <f>SUM(I1732:I1744)</f>
        <v>8067.87</v>
      </c>
      <c r="J1726" s="44">
        <f>SUM(J1732:J1744)</f>
        <v>0</v>
      </c>
      <c r="K1726" s="44">
        <f t="shared" si="528"/>
        <v>38.637155701441415</v>
      </c>
      <c r="L1726" s="44"/>
      <c r="M1726" s="44">
        <f t="shared" si="529"/>
        <v>38.637155701441415</v>
      </c>
    </row>
    <row r="1727" spans="1:13" ht="18" customHeight="1">
      <c r="A1727" s="63" t="s">
        <v>33</v>
      </c>
      <c r="B1727" s="48" t="s">
        <v>34</v>
      </c>
      <c r="C1727" s="51">
        <v>906610</v>
      </c>
      <c r="D1727" s="51"/>
      <c r="E1727" s="51">
        <f t="shared" si="526"/>
        <v>906610</v>
      </c>
      <c r="F1727" s="51">
        <v>436381.97</v>
      </c>
      <c r="G1727" s="51"/>
      <c r="H1727" s="51">
        <f t="shared" si="527"/>
        <v>436381.97</v>
      </c>
      <c r="I1727" s="51">
        <v>18299.61</v>
      </c>
      <c r="J1727" s="51"/>
      <c r="K1727" s="51">
        <f t="shared" si="528"/>
        <v>48.13337267402742</v>
      </c>
      <c r="L1727" s="51"/>
      <c r="M1727" s="51">
        <f t="shared" si="529"/>
        <v>48.13337267402742</v>
      </c>
    </row>
    <row r="1728" spans="1:13" ht="18" customHeight="1">
      <c r="A1728" s="63" t="s">
        <v>35</v>
      </c>
      <c r="B1728" s="48" t="s">
        <v>36</v>
      </c>
      <c r="C1728" s="51">
        <v>71484</v>
      </c>
      <c r="D1728" s="51"/>
      <c r="E1728" s="51">
        <f t="shared" si="526"/>
        <v>71484</v>
      </c>
      <c r="F1728" s="51">
        <v>70307.51</v>
      </c>
      <c r="G1728" s="51"/>
      <c r="H1728" s="51">
        <f t="shared" si="527"/>
        <v>70307.51</v>
      </c>
      <c r="I1728" s="51"/>
      <c r="J1728" s="51"/>
      <c r="K1728" s="51">
        <f t="shared" si="528"/>
        <v>98.3541911476694</v>
      </c>
      <c r="L1728" s="51"/>
      <c r="M1728" s="51">
        <f t="shared" si="529"/>
        <v>98.3541911476694</v>
      </c>
    </row>
    <row r="1729" spans="1:13" ht="18" customHeight="1">
      <c r="A1729" s="53" t="s">
        <v>22</v>
      </c>
      <c r="B1729" s="48" t="s">
        <v>23</v>
      </c>
      <c r="C1729" s="51">
        <v>149490</v>
      </c>
      <c r="D1729" s="51"/>
      <c r="E1729" s="51">
        <f t="shared" si="526"/>
        <v>149490</v>
      </c>
      <c r="F1729" s="51">
        <v>69305.94</v>
      </c>
      <c r="G1729" s="51"/>
      <c r="H1729" s="51">
        <f t="shared" si="527"/>
        <v>69305.94</v>
      </c>
      <c r="I1729" s="51">
        <v>11271.2</v>
      </c>
      <c r="J1729" s="51"/>
      <c r="K1729" s="51">
        <f t="shared" si="528"/>
        <v>46.36158940397351</v>
      </c>
      <c r="L1729" s="51"/>
      <c r="M1729" s="51">
        <f t="shared" si="529"/>
        <v>46.36158940397351</v>
      </c>
    </row>
    <row r="1730" spans="1:13" ht="18" customHeight="1">
      <c r="A1730" s="63" t="s">
        <v>24</v>
      </c>
      <c r="B1730" s="48" t="s">
        <v>25</v>
      </c>
      <c r="C1730" s="51">
        <v>23910</v>
      </c>
      <c r="D1730" s="51"/>
      <c r="E1730" s="51">
        <f t="shared" si="526"/>
        <v>23910</v>
      </c>
      <c r="F1730" s="51">
        <v>9491.59</v>
      </c>
      <c r="G1730" s="51"/>
      <c r="H1730" s="51">
        <f t="shared" si="527"/>
        <v>9491.59</v>
      </c>
      <c r="I1730" s="51">
        <v>1453.92</v>
      </c>
      <c r="J1730" s="51"/>
      <c r="K1730" s="51">
        <f t="shared" si="528"/>
        <v>39.69715600167294</v>
      </c>
      <c r="L1730" s="51"/>
      <c r="M1730" s="51">
        <f t="shared" si="529"/>
        <v>39.69715600167294</v>
      </c>
    </row>
    <row r="1731" spans="1:13" ht="18" customHeight="1">
      <c r="A1731" s="53" t="s">
        <v>26</v>
      </c>
      <c r="B1731" s="48" t="s">
        <v>27</v>
      </c>
      <c r="C1731" s="51">
        <v>67000</v>
      </c>
      <c r="D1731" s="51"/>
      <c r="E1731" s="51">
        <f t="shared" si="526"/>
        <v>67000</v>
      </c>
      <c r="F1731" s="51">
        <v>27467.37</v>
      </c>
      <c r="G1731" s="51"/>
      <c r="H1731" s="51">
        <f t="shared" si="527"/>
        <v>27467.37</v>
      </c>
      <c r="I1731" s="51">
        <v>1961.04</v>
      </c>
      <c r="J1731" s="51"/>
      <c r="K1731" s="51">
        <f t="shared" si="528"/>
        <v>40.99607462686567</v>
      </c>
      <c r="L1731" s="51"/>
      <c r="M1731" s="51">
        <f t="shared" si="529"/>
        <v>40.99607462686567</v>
      </c>
    </row>
    <row r="1732" spans="1:13" ht="18" customHeight="1">
      <c r="A1732" s="53" t="s">
        <v>37</v>
      </c>
      <c r="B1732" s="48" t="s">
        <v>38</v>
      </c>
      <c r="C1732" s="51">
        <v>106231</v>
      </c>
      <c r="D1732" s="51"/>
      <c r="E1732" s="51">
        <f t="shared" si="526"/>
        <v>106231</v>
      </c>
      <c r="F1732" s="51">
        <v>48196.41</v>
      </c>
      <c r="G1732" s="51"/>
      <c r="H1732" s="51">
        <f t="shared" si="527"/>
        <v>48196.41</v>
      </c>
      <c r="I1732" s="51">
        <v>2266.22</v>
      </c>
      <c r="J1732" s="51"/>
      <c r="K1732" s="51">
        <f t="shared" si="528"/>
        <v>45.36944018224436</v>
      </c>
      <c r="L1732" s="51"/>
      <c r="M1732" s="51">
        <f t="shared" si="529"/>
        <v>45.36944018224436</v>
      </c>
    </row>
    <row r="1733" spans="1:13" ht="18" customHeight="1">
      <c r="A1733" s="127" t="s">
        <v>142</v>
      </c>
      <c r="B1733" s="48" t="s">
        <v>472</v>
      </c>
      <c r="C1733" s="51">
        <v>300</v>
      </c>
      <c r="D1733" s="51"/>
      <c r="E1733" s="51">
        <f t="shared" si="526"/>
        <v>300</v>
      </c>
      <c r="F1733" s="51">
        <v>0</v>
      </c>
      <c r="G1733" s="51"/>
      <c r="H1733" s="51">
        <f t="shared" si="527"/>
        <v>0</v>
      </c>
      <c r="I1733" s="51"/>
      <c r="J1733" s="51"/>
      <c r="K1733" s="51">
        <f t="shared" si="528"/>
        <v>0</v>
      </c>
      <c r="L1733" s="51"/>
      <c r="M1733" s="51">
        <f t="shared" si="529"/>
        <v>0</v>
      </c>
    </row>
    <row r="1734" spans="1:13" ht="18" customHeight="1">
      <c r="A1734" s="63" t="s">
        <v>283</v>
      </c>
      <c r="B1734" s="48" t="s">
        <v>119</v>
      </c>
      <c r="C1734" s="51">
        <v>70000</v>
      </c>
      <c r="D1734" s="51"/>
      <c r="E1734" s="51">
        <f t="shared" si="526"/>
        <v>70000</v>
      </c>
      <c r="F1734" s="51">
        <v>509.22</v>
      </c>
      <c r="G1734" s="51"/>
      <c r="H1734" s="51">
        <f t="shared" si="527"/>
        <v>509.22</v>
      </c>
      <c r="I1734" s="51"/>
      <c r="J1734" s="51"/>
      <c r="K1734" s="51">
        <f t="shared" si="528"/>
        <v>0.7274571428571429</v>
      </c>
      <c r="L1734" s="51"/>
      <c r="M1734" s="51">
        <f t="shared" si="529"/>
        <v>0.7274571428571429</v>
      </c>
    </row>
    <row r="1735" spans="1:13" ht="18" customHeight="1">
      <c r="A1735" s="63" t="s">
        <v>47</v>
      </c>
      <c r="B1735" s="48" t="s">
        <v>48</v>
      </c>
      <c r="C1735" s="51">
        <v>48412</v>
      </c>
      <c r="D1735" s="51"/>
      <c r="E1735" s="51">
        <f t="shared" si="526"/>
        <v>48412</v>
      </c>
      <c r="F1735" s="51">
        <v>17905.65</v>
      </c>
      <c r="G1735" s="51"/>
      <c r="H1735" s="51">
        <f t="shared" si="527"/>
        <v>17905.65</v>
      </c>
      <c r="I1735" s="51">
        <v>3710.82</v>
      </c>
      <c r="J1735" s="51"/>
      <c r="K1735" s="51">
        <f t="shared" si="528"/>
        <v>36.98597455176403</v>
      </c>
      <c r="L1735" s="51"/>
      <c r="M1735" s="51">
        <f t="shared" si="529"/>
        <v>36.98597455176403</v>
      </c>
    </row>
    <row r="1736" spans="1:13" ht="18" customHeight="1">
      <c r="A1736" s="53" t="s">
        <v>39</v>
      </c>
      <c r="B1736" s="48" t="s">
        <v>40</v>
      </c>
      <c r="C1736" s="51">
        <v>30000</v>
      </c>
      <c r="D1736" s="51"/>
      <c r="E1736" s="51">
        <f t="shared" si="526"/>
        <v>30000</v>
      </c>
      <c r="F1736" s="51">
        <v>0</v>
      </c>
      <c r="G1736" s="51"/>
      <c r="H1736" s="51">
        <f t="shared" si="527"/>
        <v>0</v>
      </c>
      <c r="I1736" s="51"/>
      <c r="J1736" s="51"/>
      <c r="K1736" s="51">
        <f t="shared" si="528"/>
        <v>0</v>
      </c>
      <c r="L1736" s="51"/>
      <c r="M1736" s="51">
        <f t="shared" si="529"/>
        <v>0</v>
      </c>
    </row>
    <row r="1737" spans="1:13" ht="18" customHeight="1">
      <c r="A1737" s="53" t="s">
        <v>210</v>
      </c>
      <c r="B1737" s="48" t="s">
        <v>211</v>
      </c>
      <c r="C1737" s="51">
        <v>1000</v>
      </c>
      <c r="D1737" s="51"/>
      <c r="E1737" s="51">
        <f t="shared" si="526"/>
        <v>1000</v>
      </c>
      <c r="F1737" s="51">
        <v>195</v>
      </c>
      <c r="G1737" s="51"/>
      <c r="H1737" s="51">
        <f t="shared" si="527"/>
        <v>195</v>
      </c>
      <c r="I1737" s="51"/>
      <c r="J1737" s="51"/>
      <c r="K1737" s="51">
        <f t="shared" si="528"/>
        <v>19.5</v>
      </c>
      <c r="L1737" s="51"/>
      <c r="M1737" s="51">
        <f t="shared" si="529"/>
        <v>19.5</v>
      </c>
    </row>
    <row r="1738" spans="1:13" ht="18" customHeight="1">
      <c r="A1738" s="63" t="s">
        <v>28</v>
      </c>
      <c r="B1738" s="48" t="s">
        <v>29</v>
      </c>
      <c r="C1738" s="51">
        <v>84050</v>
      </c>
      <c r="D1738" s="51"/>
      <c r="E1738" s="51">
        <f t="shared" si="526"/>
        <v>84050</v>
      </c>
      <c r="F1738" s="51">
        <v>33951.7</v>
      </c>
      <c r="G1738" s="51"/>
      <c r="H1738" s="51">
        <f t="shared" si="527"/>
        <v>33951.7</v>
      </c>
      <c r="I1738" s="51">
        <v>2090.83</v>
      </c>
      <c r="J1738" s="51"/>
      <c r="K1738" s="51">
        <f t="shared" si="528"/>
        <v>40.394646044021414</v>
      </c>
      <c r="L1738" s="51"/>
      <c r="M1738" s="51">
        <f t="shared" si="529"/>
        <v>40.394646044021414</v>
      </c>
    </row>
    <row r="1739" spans="1:13" ht="18" customHeight="1">
      <c r="A1739" s="63" t="s">
        <v>73</v>
      </c>
      <c r="B1739" s="48" t="s">
        <v>74</v>
      </c>
      <c r="C1739" s="51">
        <v>700</v>
      </c>
      <c r="D1739" s="51"/>
      <c r="E1739" s="51">
        <f>C1739+D1739</f>
        <v>700</v>
      </c>
      <c r="F1739" s="51">
        <v>350.86</v>
      </c>
      <c r="G1739" s="51"/>
      <c r="H1739" s="51">
        <f>F1739+G1739</f>
        <v>350.86</v>
      </c>
      <c r="I1739" s="51"/>
      <c r="J1739" s="51"/>
      <c r="K1739" s="51">
        <f t="shared" si="528"/>
        <v>50.12285714285715</v>
      </c>
      <c r="L1739" s="51"/>
      <c r="M1739" s="51">
        <f t="shared" si="529"/>
        <v>50.12285714285715</v>
      </c>
    </row>
    <row r="1740" spans="1:13" ht="18" customHeight="1">
      <c r="A1740" s="56" t="s">
        <v>287</v>
      </c>
      <c r="B1740" s="48" t="s">
        <v>262</v>
      </c>
      <c r="C1740" s="51">
        <v>4260</v>
      </c>
      <c r="D1740" s="51"/>
      <c r="E1740" s="51">
        <f>C1740+D1740</f>
        <v>4260</v>
      </c>
      <c r="F1740" s="51">
        <v>1368.61</v>
      </c>
      <c r="G1740" s="51"/>
      <c r="H1740" s="51">
        <f>F1740+G1740</f>
        <v>1368.61</v>
      </c>
      <c r="I1740" s="51"/>
      <c r="J1740" s="51"/>
      <c r="K1740" s="51">
        <f t="shared" si="528"/>
        <v>32.12699530516432</v>
      </c>
      <c r="L1740" s="51"/>
      <c r="M1740" s="51">
        <f t="shared" si="529"/>
        <v>32.12699530516432</v>
      </c>
    </row>
    <row r="1741" spans="1:13" ht="18" customHeight="1">
      <c r="A1741" s="63" t="s">
        <v>75</v>
      </c>
      <c r="B1741" s="48" t="s">
        <v>76</v>
      </c>
      <c r="C1741" s="51">
        <v>1200</v>
      </c>
      <c r="D1741" s="51"/>
      <c r="E1741" s="51">
        <f t="shared" si="526"/>
        <v>1200</v>
      </c>
      <c r="F1741" s="51">
        <v>793.88</v>
      </c>
      <c r="G1741" s="51"/>
      <c r="H1741" s="51">
        <f t="shared" si="527"/>
        <v>793.88</v>
      </c>
      <c r="I1741" s="51"/>
      <c r="J1741" s="51"/>
      <c r="K1741" s="51">
        <f t="shared" si="528"/>
        <v>66.15666666666667</v>
      </c>
      <c r="L1741" s="51"/>
      <c r="M1741" s="51">
        <f t="shared" si="529"/>
        <v>66.15666666666667</v>
      </c>
    </row>
    <row r="1742" spans="1:13" ht="18" customHeight="1">
      <c r="A1742" s="63" t="s">
        <v>41</v>
      </c>
      <c r="B1742" s="48" t="s">
        <v>42</v>
      </c>
      <c r="C1742" s="51">
        <v>72248</v>
      </c>
      <c r="D1742" s="51"/>
      <c r="E1742" s="51">
        <f t="shared" si="526"/>
        <v>72248</v>
      </c>
      <c r="F1742" s="51">
        <v>58248</v>
      </c>
      <c r="G1742" s="51"/>
      <c r="H1742" s="51">
        <f t="shared" si="527"/>
        <v>58248</v>
      </c>
      <c r="I1742" s="51"/>
      <c r="J1742" s="51"/>
      <c r="K1742" s="51">
        <f t="shared" si="528"/>
        <v>80.62230096334847</v>
      </c>
      <c r="L1742" s="51"/>
      <c r="M1742" s="51">
        <f t="shared" si="529"/>
        <v>80.62230096334847</v>
      </c>
    </row>
    <row r="1743" spans="1:13" ht="18" customHeight="1">
      <c r="A1743" s="63" t="s">
        <v>49</v>
      </c>
      <c r="B1743" s="48" t="s">
        <v>50</v>
      </c>
      <c r="C1743" s="51">
        <v>19</v>
      </c>
      <c r="D1743" s="51"/>
      <c r="E1743" s="51">
        <f>C1743+D1743</f>
        <v>19</v>
      </c>
      <c r="F1743" s="51">
        <v>19</v>
      </c>
      <c r="G1743" s="51"/>
      <c r="H1743" s="51">
        <f>F1743+G1743</f>
        <v>19</v>
      </c>
      <c r="I1743" s="51"/>
      <c r="J1743" s="51"/>
      <c r="K1743" s="51">
        <f t="shared" si="528"/>
        <v>100</v>
      </c>
      <c r="L1743" s="51"/>
      <c r="M1743" s="51">
        <f t="shared" si="529"/>
        <v>100</v>
      </c>
    </row>
    <row r="1744" spans="1:13" ht="18" customHeight="1">
      <c r="A1744" s="64" t="s">
        <v>277</v>
      </c>
      <c r="B1744" s="48" t="s">
        <v>266</v>
      </c>
      <c r="C1744" s="51">
        <v>2000</v>
      </c>
      <c r="D1744" s="51"/>
      <c r="E1744" s="51">
        <f>C1744+D1744</f>
        <v>2000</v>
      </c>
      <c r="F1744" s="51">
        <v>900</v>
      </c>
      <c r="G1744" s="51"/>
      <c r="H1744" s="51">
        <f>F1744+G1744</f>
        <v>900</v>
      </c>
      <c r="I1744" s="51"/>
      <c r="J1744" s="51"/>
      <c r="K1744" s="51">
        <f t="shared" si="528"/>
        <v>45</v>
      </c>
      <c r="L1744" s="51"/>
      <c r="M1744" s="51">
        <f t="shared" si="529"/>
        <v>45</v>
      </c>
    </row>
    <row r="1745" spans="1:13" ht="18" customHeight="1">
      <c r="A1745" s="48"/>
      <c r="B1745" s="48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</row>
    <row r="1746" spans="1:13" s="52" customFormat="1" ht="18" customHeight="1">
      <c r="A1746" s="65" t="s">
        <v>126</v>
      </c>
      <c r="B1746" s="62">
        <v>80146</v>
      </c>
      <c r="C1746" s="42">
        <f>C1747</f>
        <v>101733</v>
      </c>
      <c r="D1746" s="42">
        <f>D1747</f>
        <v>0</v>
      </c>
      <c r="E1746" s="42">
        <f aca="true" t="shared" si="530" ref="E1746:E1759">C1746+D1746</f>
        <v>101733</v>
      </c>
      <c r="F1746" s="42">
        <f>F1747</f>
        <v>40052.520000000004</v>
      </c>
      <c r="G1746" s="42">
        <f>SUM(G1751:G1758)</f>
        <v>0</v>
      </c>
      <c r="H1746" s="42">
        <f>SUM(F1746:G1746)</f>
        <v>40052.520000000004</v>
      </c>
      <c r="I1746" s="42">
        <f>I1747</f>
        <v>927.4499999999999</v>
      </c>
      <c r="J1746" s="42">
        <f>J1747</f>
        <v>0</v>
      </c>
      <c r="K1746" s="42">
        <f aca="true" t="shared" si="531" ref="K1746:K1759">F1746/C1746*100</f>
        <v>39.37023384742414</v>
      </c>
      <c r="L1746" s="42">
        <v>0</v>
      </c>
      <c r="M1746" s="42">
        <f aca="true" t="shared" si="532" ref="M1746:M1779">H1746/E1746*100</f>
        <v>39.37023384742414</v>
      </c>
    </row>
    <row r="1747" spans="1:13" s="52" customFormat="1" ht="18" customHeight="1">
      <c r="A1747" s="20" t="s">
        <v>378</v>
      </c>
      <c r="B1747" s="62"/>
      <c r="C1747" s="42">
        <f>C1748</f>
        <v>101733</v>
      </c>
      <c r="D1747" s="42">
        <f>D1748</f>
        <v>0</v>
      </c>
      <c r="E1747" s="42">
        <f t="shared" si="530"/>
        <v>101733</v>
      </c>
      <c r="F1747" s="42">
        <f>F1748</f>
        <v>40052.520000000004</v>
      </c>
      <c r="G1747" s="42">
        <f>G1748</f>
        <v>0</v>
      </c>
      <c r="H1747" s="42">
        <f>SUM(F1747:G1747)</f>
        <v>40052.520000000004</v>
      </c>
      <c r="I1747" s="42">
        <f>I1748</f>
        <v>927.4499999999999</v>
      </c>
      <c r="J1747" s="42">
        <f>J1748</f>
        <v>0</v>
      </c>
      <c r="K1747" s="42">
        <f t="shared" si="531"/>
        <v>39.37023384742414</v>
      </c>
      <c r="L1747" s="42"/>
      <c r="M1747" s="42">
        <f t="shared" si="532"/>
        <v>39.37023384742414</v>
      </c>
    </row>
    <row r="1748" spans="1:13" s="52" customFormat="1" ht="18" customHeight="1">
      <c r="A1748" s="21" t="s">
        <v>379</v>
      </c>
      <c r="B1748" s="69"/>
      <c r="C1748" s="44">
        <f>C1749+C1750</f>
        <v>101733</v>
      </c>
      <c r="D1748" s="44">
        <f>D1749+D1750</f>
        <v>0</v>
      </c>
      <c r="E1748" s="44">
        <f t="shared" si="530"/>
        <v>101733</v>
      </c>
      <c r="F1748" s="44">
        <f>F1749+F1750</f>
        <v>40052.520000000004</v>
      </c>
      <c r="G1748" s="44">
        <f>G1749+G1750</f>
        <v>0</v>
      </c>
      <c r="H1748" s="44">
        <f>SUM(F1748:G1748)</f>
        <v>40052.520000000004</v>
      </c>
      <c r="I1748" s="44">
        <f>I1749+I1750</f>
        <v>927.4499999999999</v>
      </c>
      <c r="J1748" s="44">
        <f>J1749+J1750</f>
        <v>0</v>
      </c>
      <c r="K1748" s="44">
        <f t="shared" si="531"/>
        <v>39.37023384742414</v>
      </c>
      <c r="L1748" s="44"/>
      <c r="M1748" s="44">
        <f t="shared" si="532"/>
        <v>39.37023384742414</v>
      </c>
    </row>
    <row r="1749" spans="1:13" s="52" customFormat="1" ht="18" customHeight="1">
      <c r="A1749" s="25" t="s">
        <v>380</v>
      </c>
      <c r="B1749" s="69"/>
      <c r="C1749" s="44">
        <f>SUM(C1751:C1755)</f>
        <v>32426</v>
      </c>
      <c r="D1749" s="44">
        <f>SUM(D1751:D1755)</f>
        <v>0</v>
      </c>
      <c r="E1749" s="44">
        <f t="shared" si="530"/>
        <v>32426</v>
      </c>
      <c r="F1749" s="44">
        <f>SUM(F1751:F1755)</f>
        <v>15538.07</v>
      </c>
      <c r="G1749" s="44">
        <f>SUM(G1751:G1755)</f>
        <v>0</v>
      </c>
      <c r="H1749" s="44">
        <f>SUM(F1749:G1749)</f>
        <v>15538.07</v>
      </c>
      <c r="I1749" s="44">
        <f>SUM(I1751:I1755)</f>
        <v>927.4499999999999</v>
      </c>
      <c r="J1749" s="44">
        <f>SUM(J1751:J1755)</f>
        <v>0</v>
      </c>
      <c r="K1749" s="44">
        <f t="shared" si="531"/>
        <v>47.91855301301425</v>
      </c>
      <c r="L1749" s="44"/>
      <c r="M1749" s="44">
        <f t="shared" si="532"/>
        <v>47.91855301301425</v>
      </c>
    </row>
    <row r="1750" spans="1:13" s="52" customFormat="1" ht="18" customHeight="1">
      <c r="A1750" s="25" t="s">
        <v>381</v>
      </c>
      <c r="B1750" s="69"/>
      <c r="C1750" s="44">
        <f>SUM(C1756:C1759)</f>
        <v>69307</v>
      </c>
      <c r="D1750" s="44">
        <f>SUM(D1756:D1759)</f>
        <v>0</v>
      </c>
      <c r="E1750" s="44">
        <f t="shared" si="530"/>
        <v>69307</v>
      </c>
      <c r="F1750" s="44">
        <f>SUM(F1756:F1759)</f>
        <v>24514.45</v>
      </c>
      <c r="G1750" s="44">
        <f>SUM(G1756:G1759)</f>
        <v>0</v>
      </c>
      <c r="H1750" s="44">
        <f>SUM(F1750:G1750)</f>
        <v>24514.45</v>
      </c>
      <c r="I1750" s="44">
        <f>SUM(I1756:I1759)</f>
        <v>0</v>
      </c>
      <c r="J1750" s="44">
        <f>SUM(J1756:J1759)</f>
        <v>0</v>
      </c>
      <c r="K1750" s="44">
        <f t="shared" si="531"/>
        <v>35.370813914900374</v>
      </c>
      <c r="L1750" s="44"/>
      <c r="M1750" s="44">
        <f t="shared" si="532"/>
        <v>35.370813914900374</v>
      </c>
    </row>
    <row r="1751" spans="1:13" ht="18" customHeight="1">
      <c r="A1751" s="63" t="s">
        <v>33</v>
      </c>
      <c r="B1751" s="48" t="s">
        <v>34</v>
      </c>
      <c r="C1751" s="51">
        <v>24855</v>
      </c>
      <c r="D1751" s="51"/>
      <c r="E1751" s="51">
        <f t="shared" si="530"/>
        <v>24855</v>
      </c>
      <c r="F1751" s="51">
        <v>11299.22</v>
      </c>
      <c r="G1751" s="51"/>
      <c r="H1751" s="51">
        <f aca="true" t="shared" si="533" ref="H1751:H1759">F1751+G1751</f>
        <v>11299.22</v>
      </c>
      <c r="I1751" s="51">
        <v>572.06</v>
      </c>
      <c r="J1751" s="44"/>
      <c r="K1751" s="44">
        <f t="shared" si="531"/>
        <v>45.46055119694226</v>
      </c>
      <c r="L1751" s="44"/>
      <c r="M1751" s="44">
        <f t="shared" si="532"/>
        <v>45.46055119694226</v>
      </c>
    </row>
    <row r="1752" spans="1:13" ht="18" customHeight="1">
      <c r="A1752" s="63" t="s">
        <v>35</v>
      </c>
      <c r="B1752" s="48" t="s">
        <v>36</v>
      </c>
      <c r="C1752" s="51">
        <v>1831</v>
      </c>
      <c r="D1752" s="51"/>
      <c r="E1752" s="51">
        <f t="shared" si="530"/>
        <v>1831</v>
      </c>
      <c r="F1752" s="51">
        <v>1831</v>
      </c>
      <c r="G1752" s="51"/>
      <c r="H1752" s="51">
        <f t="shared" si="533"/>
        <v>1831</v>
      </c>
      <c r="I1752" s="51">
        <v>0</v>
      </c>
      <c r="J1752" s="51"/>
      <c r="K1752" s="51">
        <f t="shared" si="531"/>
        <v>100</v>
      </c>
      <c r="L1752" s="51"/>
      <c r="M1752" s="51">
        <f t="shared" si="532"/>
        <v>100</v>
      </c>
    </row>
    <row r="1753" spans="1:13" ht="18" customHeight="1">
      <c r="A1753" s="53" t="s">
        <v>22</v>
      </c>
      <c r="B1753" s="48" t="s">
        <v>23</v>
      </c>
      <c r="C1753" s="51">
        <v>4080</v>
      </c>
      <c r="D1753" s="51"/>
      <c r="E1753" s="51">
        <f t="shared" si="530"/>
        <v>4080</v>
      </c>
      <c r="F1753" s="51">
        <v>1730.09</v>
      </c>
      <c r="G1753" s="51"/>
      <c r="H1753" s="51">
        <f t="shared" si="533"/>
        <v>1730.09</v>
      </c>
      <c r="I1753" s="51">
        <v>306.28</v>
      </c>
      <c r="J1753" s="51"/>
      <c r="K1753" s="51">
        <f t="shared" si="531"/>
        <v>42.40416666666667</v>
      </c>
      <c r="L1753" s="51"/>
      <c r="M1753" s="51">
        <f t="shared" si="532"/>
        <v>42.40416666666667</v>
      </c>
    </row>
    <row r="1754" spans="1:13" ht="18" customHeight="1">
      <c r="A1754" s="63" t="s">
        <v>24</v>
      </c>
      <c r="B1754" s="48" t="s">
        <v>25</v>
      </c>
      <c r="C1754" s="51">
        <v>660</v>
      </c>
      <c r="D1754" s="51"/>
      <c r="E1754" s="51">
        <f t="shared" si="530"/>
        <v>660</v>
      </c>
      <c r="F1754" s="51">
        <v>277.76</v>
      </c>
      <c r="G1754" s="51"/>
      <c r="H1754" s="51">
        <f t="shared" si="533"/>
        <v>277.76</v>
      </c>
      <c r="I1754" s="51">
        <v>49.11</v>
      </c>
      <c r="J1754" s="51"/>
      <c r="K1754" s="51">
        <f t="shared" si="531"/>
        <v>42.084848484848486</v>
      </c>
      <c r="L1754" s="51"/>
      <c r="M1754" s="51">
        <f t="shared" si="532"/>
        <v>42.084848484848486</v>
      </c>
    </row>
    <row r="1755" spans="1:13" ht="18" customHeight="1">
      <c r="A1755" s="53" t="s">
        <v>26</v>
      </c>
      <c r="B1755" s="48" t="s">
        <v>27</v>
      </c>
      <c r="C1755" s="51">
        <v>1000</v>
      </c>
      <c r="D1755" s="51"/>
      <c r="E1755" s="51">
        <f t="shared" si="530"/>
        <v>1000</v>
      </c>
      <c r="F1755" s="51">
        <v>400</v>
      </c>
      <c r="G1755" s="51"/>
      <c r="H1755" s="51">
        <f t="shared" si="533"/>
        <v>400</v>
      </c>
      <c r="I1755" s="51"/>
      <c r="J1755" s="51"/>
      <c r="K1755" s="51">
        <f t="shared" si="531"/>
        <v>40</v>
      </c>
      <c r="L1755" s="51"/>
      <c r="M1755" s="51">
        <f t="shared" si="532"/>
        <v>40</v>
      </c>
    </row>
    <row r="1756" spans="1:13" ht="18" customHeight="1">
      <c r="A1756" s="63" t="s">
        <v>28</v>
      </c>
      <c r="B1756" s="48" t="s">
        <v>29</v>
      </c>
      <c r="C1756" s="51">
        <v>33752</v>
      </c>
      <c r="D1756" s="51"/>
      <c r="E1756" s="51">
        <f t="shared" si="530"/>
        <v>33752</v>
      </c>
      <c r="F1756" s="51">
        <v>13120</v>
      </c>
      <c r="G1756" s="51"/>
      <c r="H1756" s="51">
        <f t="shared" si="533"/>
        <v>13120</v>
      </c>
      <c r="I1756" s="51"/>
      <c r="J1756" s="51"/>
      <c r="K1756" s="51">
        <f t="shared" si="531"/>
        <v>38.87177056174449</v>
      </c>
      <c r="L1756" s="51"/>
      <c r="M1756" s="51">
        <f t="shared" si="532"/>
        <v>38.87177056174449</v>
      </c>
    </row>
    <row r="1757" spans="1:13" ht="18" customHeight="1">
      <c r="A1757" s="63" t="s">
        <v>75</v>
      </c>
      <c r="B1757" s="48" t="s">
        <v>473</v>
      </c>
      <c r="C1757" s="51">
        <v>370</v>
      </c>
      <c r="D1757" s="51"/>
      <c r="E1757" s="51">
        <f t="shared" si="530"/>
        <v>370</v>
      </c>
      <c r="F1757" s="51">
        <v>0</v>
      </c>
      <c r="G1757" s="51"/>
      <c r="H1757" s="51">
        <f t="shared" si="533"/>
        <v>0</v>
      </c>
      <c r="I1757" s="51"/>
      <c r="J1757" s="51"/>
      <c r="K1757" s="51">
        <f t="shared" si="531"/>
        <v>0</v>
      </c>
      <c r="L1757" s="51"/>
      <c r="M1757" s="51">
        <f t="shared" si="532"/>
        <v>0</v>
      </c>
    </row>
    <row r="1758" spans="1:13" ht="18" customHeight="1">
      <c r="A1758" s="63" t="s">
        <v>41</v>
      </c>
      <c r="B1758" s="48" t="s">
        <v>42</v>
      </c>
      <c r="C1758" s="51">
        <v>1207</v>
      </c>
      <c r="D1758" s="51"/>
      <c r="E1758" s="51">
        <f t="shared" si="530"/>
        <v>1207</v>
      </c>
      <c r="F1758" s="51">
        <v>1207</v>
      </c>
      <c r="G1758" s="51"/>
      <c r="H1758" s="51">
        <f t="shared" si="533"/>
        <v>1207</v>
      </c>
      <c r="I1758" s="51"/>
      <c r="J1758" s="51"/>
      <c r="K1758" s="51">
        <f t="shared" si="531"/>
        <v>100</v>
      </c>
      <c r="L1758" s="51"/>
      <c r="M1758" s="51">
        <f t="shared" si="532"/>
        <v>100</v>
      </c>
    </row>
    <row r="1759" spans="1:13" ht="18" customHeight="1">
      <c r="A1759" s="64" t="s">
        <v>277</v>
      </c>
      <c r="B1759" s="48" t="s">
        <v>266</v>
      </c>
      <c r="C1759" s="51">
        <v>33978</v>
      </c>
      <c r="D1759" s="51"/>
      <c r="E1759" s="51">
        <f t="shared" si="530"/>
        <v>33978</v>
      </c>
      <c r="F1759" s="51">
        <v>10187.45</v>
      </c>
      <c r="G1759" s="51"/>
      <c r="H1759" s="51">
        <f t="shared" si="533"/>
        <v>10187.45</v>
      </c>
      <c r="I1759" s="51"/>
      <c r="J1759" s="51"/>
      <c r="K1759" s="51">
        <f t="shared" si="531"/>
        <v>29.982488669138856</v>
      </c>
      <c r="L1759" s="51"/>
      <c r="M1759" s="51">
        <f t="shared" si="532"/>
        <v>29.982488669138856</v>
      </c>
    </row>
    <row r="1760" spans="1:13" ht="14.25" customHeight="1">
      <c r="A1760" s="64"/>
      <c r="B1760" s="48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</row>
    <row r="1761" spans="1:13" ht="18" customHeight="1">
      <c r="A1761" s="41" t="s">
        <v>428</v>
      </c>
      <c r="B1761" s="62">
        <v>80148</v>
      </c>
      <c r="C1761" s="42">
        <f>C1762</f>
        <v>299479</v>
      </c>
      <c r="D1761" s="42">
        <f>D1762</f>
        <v>0</v>
      </c>
      <c r="E1761" s="42">
        <f>C1761+D1761</f>
        <v>299479</v>
      </c>
      <c r="F1761" s="42">
        <f>F1762</f>
        <v>176640.03999999998</v>
      </c>
      <c r="G1761" s="42">
        <f>G1762</f>
        <v>0</v>
      </c>
      <c r="H1761" s="42">
        <f>F1761+G1761</f>
        <v>176640.03999999998</v>
      </c>
      <c r="I1761" s="42">
        <f>I1762</f>
        <v>3731.88</v>
      </c>
      <c r="J1761" s="42">
        <f>J1762</f>
        <v>0</v>
      </c>
      <c r="K1761" s="42">
        <f aca="true" t="shared" si="534" ref="K1761:K1779">F1761/C1761*100</f>
        <v>58.982446181535266</v>
      </c>
      <c r="L1761" s="55">
        <v>0</v>
      </c>
      <c r="M1761" s="55">
        <f t="shared" si="532"/>
        <v>58.982446181535266</v>
      </c>
    </row>
    <row r="1762" spans="1:13" ht="18" customHeight="1">
      <c r="A1762" s="20" t="s">
        <v>378</v>
      </c>
      <c r="B1762" s="62"/>
      <c r="C1762" s="42">
        <f>C1763+C1766</f>
        <v>299479</v>
      </c>
      <c r="D1762" s="42">
        <f>D1763+D1766</f>
        <v>0</v>
      </c>
      <c r="E1762" s="42">
        <f>C1762+D1762</f>
        <v>299479</v>
      </c>
      <c r="F1762" s="42">
        <f>F1763+F1766</f>
        <v>176640.03999999998</v>
      </c>
      <c r="G1762" s="42">
        <f>G1763+G1766</f>
        <v>0</v>
      </c>
      <c r="H1762" s="42">
        <f>F1762+G1762</f>
        <v>176640.03999999998</v>
      </c>
      <c r="I1762" s="42">
        <f>I1763+I1766</f>
        <v>3731.88</v>
      </c>
      <c r="J1762" s="42">
        <f>J1763+J1766</f>
        <v>0</v>
      </c>
      <c r="K1762" s="42">
        <f t="shared" si="534"/>
        <v>58.982446181535266</v>
      </c>
      <c r="L1762" s="55"/>
      <c r="M1762" s="55">
        <f t="shared" si="532"/>
        <v>58.982446181535266</v>
      </c>
    </row>
    <row r="1763" spans="1:13" ht="18" customHeight="1">
      <c r="A1763" s="21" t="s">
        <v>379</v>
      </c>
      <c r="B1763" s="69"/>
      <c r="C1763" s="44">
        <f>C1764+C1765</f>
        <v>298929</v>
      </c>
      <c r="D1763" s="44">
        <f>D1764+D1765</f>
        <v>0</v>
      </c>
      <c r="E1763" s="44">
        <f>C1763+D1763</f>
        <v>298929</v>
      </c>
      <c r="F1763" s="44">
        <f>F1764+F1765</f>
        <v>176640.03999999998</v>
      </c>
      <c r="G1763" s="44">
        <f>G1764+G1765</f>
        <v>0</v>
      </c>
      <c r="H1763" s="44">
        <f>F1763+G1763</f>
        <v>176640.03999999998</v>
      </c>
      <c r="I1763" s="44">
        <f>I1764+I1765</f>
        <v>3731.88</v>
      </c>
      <c r="J1763" s="44">
        <f>J1764+J1765</f>
        <v>0</v>
      </c>
      <c r="K1763" s="44">
        <f t="shared" si="534"/>
        <v>59.090968089412534</v>
      </c>
      <c r="L1763" s="44"/>
      <c r="M1763" s="44">
        <f t="shared" si="532"/>
        <v>59.090968089412534</v>
      </c>
    </row>
    <row r="1764" spans="1:13" ht="18" customHeight="1">
      <c r="A1764" s="25" t="s">
        <v>380</v>
      </c>
      <c r="B1764" s="69"/>
      <c r="C1764" s="44">
        <f>SUM(C1768:C1771)</f>
        <v>176109</v>
      </c>
      <c r="D1764" s="44">
        <f>SUM(D1768:D1771)</f>
        <v>0</v>
      </c>
      <c r="E1764" s="44">
        <f>C1764+D1764</f>
        <v>176109</v>
      </c>
      <c r="F1764" s="44">
        <f>SUM(F1768:F1771)</f>
        <v>87224.69999999998</v>
      </c>
      <c r="G1764" s="44">
        <f>SUM(G1768:G1771)</f>
        <v>0</v>
      </c>
      <c r="H1764" s="44">
        <f>F1764+G1764</f>
        <v>87224.69999999998</v>
      </c>
      <c r="I1764" s="44">
        <f>SUM(I1768:I1771)</f>
        <v>3576.3700000000003</v>
      </c>
      <c r="J1764" s="44">
        <f>SUM(J1768:J1771)</f>
        <v>0</v>
      </c>
      <c r="K1764" s="44">
        <f t="shared" si="534"/>
        <v>49.52881454099449</v>
      </c>
      <c r="L1764" s="44"/>
      <c r="M1764" s="44">
        <f t="shared" si="532"/>
        <v>49.52881454099449</v>
      </c>
    </row>
    <row r="1765" spans="1:13" ht="18" customHeight="1">
      <c r="A1765" s="25" t="s">
        <v>381</v>
      </c>
      <c r="B1765" s="29"/>
      <c r="C1765" s="30">
        <f>SUM(C1772:C1779)</f>
        <v>122820</v>
      </c>
      <c r="D1765" s="30">
        <f>SUM(D1772:D1779)</f>
        <v>0</v>
      </c>
      <c r="E1765" s="30">
        <f>SUM(C1765:D1765)</f>
        <v>122820</v>
      </c>
      <c r="F1765" s="30">
        <f>SUM(F1772:F1779)</f>
        <v>89415.34</v>
      </c>
      <c r="G1765" s="30">
        <f>SUM(G1772:G1779)</f>
        <v>0</v>
      </c>
      <c r="H1765" s="30">
        <f>SUM(F1765:G1765)</f>
        <v>89415.34</v>
      </c>
      <c r="I1765" s="30">
        <f>SUM(I1772:I1779)</f>
        <v>155.51</v>
      </c>
      <c r="J1765" s="39">
        <f>SUM(J1772:J1779)</f>
        <v>0</v>
      </c>
      <c r="K1765" s="44">
        <f t="shared" si="534"/>
        <v>72.80193779514737</v>
      </c>
      <c r="L1765" s="39"/>
      <c r="M1765" s="44">
        <f t="shared" si="532"/>
        <v>72.80193779514737</v>
      </c>
    </row>
    <row r="1766" spans="1:13" ht="18" customHeight="1">
      <c r="A1766" s="25" t="s">
        <v>383</v>
      </c>
      <c r="B1766" s="29"/>
      <c r="C1766" s="30">
        <f>C1767</f>
        <v>550</v>
      </c>
      <c r="D1766" s="30"/>
      <c r="E1766" s="30">
        <f>SUM(C1766:D1766)</f>
        <v>550</v>
      </c>
      <c r="F1766" s="30">
        <f>F1767</f>
        <v>0</v>
      </c>
      <c r="G1766" s="30">
        <f>G1767</f>
        <v>0</v>
      </c>
      <c r="H1766" s="30">
        <f>SUM(F1766:G1766)</f>
        <v>0</v>
      </c>
      <c r="I1766" s="30">
        <f>I1767</f>
        <v>0</v>
      </c>
      <c r="J1766" s="30">
        <f>J1767</f>
        <v>0</v>
      </c>
      <c r="K1766" s="44">
        <f t="shared" si="534"/>
        <v>0</v>
      </c>
      <c r="L1766" s="39"/>
      <c r="M1766" s="44">
        <f t="shared" si="532"/>
        <v>0</v>
      </c>
    </row>
    <row r="1767" spans="1:13" ht="18" customHeight="1">
      <c r="A1767" s="74" t="s">
        <v>322</v>
      </c>
      <c r="B1767" s="48" t="s">
        <v>46</v>
      </c>
      <c r="C1767" s="51">
        <v>550</v>
      </c>
      <c r="D1767" s="51"/>
      <c r="E1767" s="51">
        <f>C1767+D1767</f>
        <v>550</v>
      </c>
      <c r="F1767" s="51">
        <v>0</v>
      </c>
      <c r="G1767" s="51"/>
      <c r="H1767" s="51">
        <f>F1767+G1767</f>
        <v>0</v>
      </c>
      <c r="I1767" s="51"/>
      <c r="J1767" s="51"/>
      <c r="K1767" s="30">
        <f t="shared" si="534"/>
        <v>0</v>
      </c>
      <c r="L1767" s="51"/>
      <c r="M1767" s="51">
        <f t="shared" si="532"/>
        <v>0</v>
      </c>
    </row>
    <row r="1768" spans="1:13" ht="18" customHeight="1">
      <c r="A1768" s="63" t="s">
        <v>33</v>
      </c>
      <c r="B1768" s="48" t="s">
        <v>34</v>
      </c>
      <c r="C1768" s="51">
        <v>138330</v>
      </c>
      <c r="D1768" s="51"/>
      <c r="E1768" s="51">
        <f aca="true" t="shared" si="535" ref="E1768:E1779">C1768+D1768</f>
        <v>138330</v>
      </c>
      <c r="F1768" s="51">
        <v>64060.2</v>
      </c>
      <c r="G1768" s="51"/>
      <c r="H1768" s="51">
        <f aca="true" t="shared" si="536" ref="H1768:H1779">F1768+G1768</f>
        <v>64060.2</v>
      </c>
      <c r="I1768" s="51">
        <v>2770.59</v>
      </c>
      <c r="J1768" s="51"/>
      <c r="K1768" s="30">
        <f t="shared" si="534"/>
        <v>46.30969420949902</v>
      </c>
      <c r="L1768" s="51"/>
      <c r="M1768" s="51">
        <f t="shared" si="532"/>
        <v>46.30969420949902</v>
      </c>
    </row>
    <row r="1769" spans="1:13" ht="18" customHeight="1">
      <c r="A1769" s="63" t="s">
        <v>35</v>
      </c>
      <c r="B1769" s="48" t="s">
        <v>36</v>
      </c>
      <c r="C1769" s="51">
        <v>11011</v>
      </c>
      <c r="D1769" s="51"/>
      <c r="E1769" s="51">
        <f t="shared" si="535"/>
        <v>11011</v>
      </c>
      <c r="F1769" s="51">
        <v>10879.4</v>
      </c>
      <c r="G1769" s="51"/>
      <c r="H1769" s="51">
        <f t="shared" si="536"/>
        <v>10879.4</v>
      </c>
      <c r="I1769" s="51"/>
      <c r="J1769" s="51"/>
      <c r="K1769" s="30">
        <f t="shared" si="534"/>
        <v>98.80483153210426</v>
      </c>
      <c r="L1769" s="51"/>
      <c r="M1769" s="51">
        <f t="shared" si="532"/>
        <v>98.80483153210426</v>
      </c>
    </row>
    <row r="1770" spans="1:13" ht="18" customHeight="1">
      <c r="A1770" s="53" t="s">
        <v>22</v>
      </c>
      <c r="B1770" s="48" t="s">
        <v>23</v>
      </c>
      <c r="C1770" s="51">
        <v>23074</v>
      </c>
      <c r="D1770" s="51"/>
      <c r="E1770" s="51">
        <f t="shared" si="535"/>
        <v>23074</v>
      </c>
      <c r="F1770" s="51">
        <v>11207.45</v>
      </c>
      <c r="G1770" s="51"/>
      <c r="H1770" s="51">
        <f t="shared" si="536"/>
        <v>11207.45</v>
      </c>
      <c r="I1770" s="51">
        <v>616.22</v>
      </c>
      <c r="J1770" s="51"/>
      <c r="K1770" s="30">
        <f t="shared" si="534"/>
        <v>48.5717690907515</v>
      </c>
      <c r="L1770" s="51"/>
      <c r="M1770" s="51">
        <f t="shared" si="532"/>
        <v>48.5717690907515</v>
      </c>
    </row>
    <row r="1771" spans="1:13" ht="18" customHeight="1">
      <c r="A1771" s="63" t="s">
        <v>24</v>
      </c>
      <c r="B1771" s="48" t="s">
        <v>25</v>
      </c>
      <c r="C1771" s="51">
        <v>3694</v>
      </c>
      <c r="D1771" s="51"/>
      <c r="E1771" s="51">
        <f t="shared" si="535"/>
        <v>3694</v>
      </c>
      <c r="F1771" s="51">
        <v>1077.65</v>
      </c>
      <c r="G1771" s="51"/>
      <c r="H1771" s="51">
        <f t="shared" si="536"/>
        <v>1077.65</v>
      </c>
      <c r="I1771" s="51">
        <v>189.56</v>
      </c>
      <c r="J1771" s="51"/>
      <c r="K1771" s="30">
        <f t="shared" si="534"/>
        <v>29.172983216025987</v>
      </c>
      <c r="L1771" s="51"/>
      <c r="M1771" s="51">
        <f t="shared" si="532"/>
        <v>29.172983216025987</v>
      </c>
    </row>
    <row r="1772" spans="1:13" ht="18" customHeight="1">
      <c r="A1772" s="64" t="s">
        <v>324</v>
      </c>
      <c r="B1772" s="48" t="s">
        <v>38</v>
      </c>
      <c r="C1772" s="51">
        <v>3400</v>
      </c>
      <c r="D1772" s="51"/>
      <c r="E1772" s="51">
        <f t="shared" si="535"/>
        <v>3400</v>
      </c>
      <c r="F1772" s="51">
        <v>574.05</v>
      </c>
      <c r="G1772" s="51"/>
      <c r="H1772" s="51">
        <f t="shared" si="536"/>
        <v>574.05</v>
      </c>
      <c r="I1772" s="51"/>
      <c r="J1772" s="51"/>
      <c r="K1772" s="30">
        <f t="shared" si="534"/>
        <v>16.883823529411764</v>
      </c>
      <c r="L1772" s="51"/>
      <c r="M1772" s="51">
        <f t="shared" si="532"/>
        <v>16.883823529411764</v>
      </c>
    </row>
    <row r="1773" spans="1:13" ht="18" customHeight="1">
      <c r="A1773" s="64" t="s">
        <v>325</v>
      </c>
      <c r="B1773" s="48" t="s">
        <v>123</v>
      </c>
      <c r="C1773" s="51">
        <v>88800</v>
      </c>
      <c r="D1773" s="51"/>
      <c r="E1773" s="51">
        <f t="shared" si="535"/>
        <v>88800</v>
      </c>
      <c r="F1773" s="51">
        <v>68151.68</v>
      </c>
      <c r="G1773" s="51"/>
      <c r="H1773" s="51">
        <f t="shared" si="536"/>
        <v>68151.68</v>
      </c>
      <c r="I1773" s="51"/>
      <c r="J1773" s="51"/>
      <c r="K1773" s="30">
        <f t="shared" si="534"/>
        <v>76.74738738738738</v>
      </c>
      <c r="L1773" s="51"/>
      <c r="M1773" s="51">
        <f t="shared" si="532"/>
        <v>76.74738738738738</v>
      </c>
    </row>
    <row r="1774" spans="1:13" ht="18" customHeight="1">
      <c r="A1774" s="64" t="s">
        <v>47</v>
      </c>
      <c r="B1774" s="48" t="s">
        <v>48</v>
      </c>
      <c r="C1774" s="51">
        <v>18500</v>
      </c>
      <c r="D1774" s="51"/>
      <c r="E1774" s="51">
        <f t="shared" si="535"/>
        <v>18500</v>
      </c>
      <c r="F1774" s="51">
        <v>12853.98</v>
      </c>
      <c r="G1774" s="51"/>
      <c r="H1774" s="51">
        <f t="shared" si="536"/>
        <v>12853.98</v>
      </c>
      <c r="I1774" s="51">
        <v>71</v>
      </c>
      <c r="J1774" s="51"/>
      <c r="K1774" s="30">
        <f t="shared" si="534"/>
        <v>69.48097297297296</v>
      </c>
      <c r="L1774" s="51"/>
      <c r="M1774" s="51">
        <f t="shared" si="532"/>
        <v>69.48097297297296</v>
      </c>
    </row>
    <row r="1775" spans="1:13" ht="18" customHeight="1">
      <c r="A1775" s="64" t="s">
        <v>326</v>
      </c>
      <c r="B1775" s="48" t="s">
        <v>40</v>
      </c>
      <c r="C1775" s="51">
        <v>500</v>
      </c>
      <c r="D1775" s="51"/>
      <c r="E1775" s="51">
        <f t="shared" si="535"/>
        <v>500</v>
      </c>
      <c r="F1775" s="51">
        <v>123</v>
      </c>
      <c r="G1775" s="51"/>
      <c r="H1775" s="51">
        <f t="shared" si="536"/>
        <v>123</v>
      </c>
      <c r="I1775" s="51"/>
      <c r="J1775" s="51"/>
      <c r="K1775" s="30">
        <f t="shared" si="534"/>
        <v>24.6</v>
      </c>
      <c r="L1775" s="51"/>
      <c r="M1775" s="51">
        <f t="shared" si="532"/>
        <v>24.6</v>
      </c>
    </row>
    <row r="1776" spans="1:13" ht="18" customHeight="1">
      <c r="A1776" s="53" t="s">
        <v>210</v>
      </c>
      <c r="B1776" s="48" t="s">
        <v>211</v>
      </c>
      <c r="C1776" s="51">
        <v>350</v>
      </c>
      <c r="D1776" s="51"/>
      <c r="E1776" s="51">
        <f t="shared" si="535"/>
        <v>350</v>
      </c>
      <c r="F1776" s="51">
        <v>35</v>
      </c>
      <c r="G1776" s="51"/>
      <c r="H1776" s="51">
        <f t="shared" si="536"/>
        <v>35</v>
      </c>
      <c r="I1776" s="51"/>
      <c r="J1776" s="51"/>
      <c r="K1776" s="30">
        <f t="shared" si="534"/>
        <v>10</v>
      </c>
      <c r="L1776" s="51"/>
      <c r="M1776" s="51">
        <f t="shared" si="532"/>
        <v>10</v>
      </c>
    </row>
    <row r="1777" spans="1:13" ht="18" customHeight="1">
      <c r="A1777" s="64" t="s">
        <v>327</v>
      </c>
      <c r="B1777" s="48" t="s">
        <v>29</v>
      </c>
      <c r="C1777" s="51">
        <v>4200</v>
      </c>
      <c r="D1777" s="51"/>
      <c r="E1777" s="51">
        <f t="shared" si="535"/>
        <v>4200</v>
      </c>
      <c r="F1777" s="51">
        <v>1713.21</v>
      </c>
      <c r="G1777" s="51"/>
      <c r="H1777" s="51">
        <f t="shared" si="536"/>
        <v>1713.21</v>
      </c>
      <c r="I1777" s="51">
        <v>84.51</v>
      </c>
      <c r="J1777" s="51"/>
      <c r="K1777" s="30">
        <f t="shared" si="534"/>
        <v>40.79071428571429</v>
      </c>
      <c r="L1777" s="51"/>
      <c r="M1777" s="51">
        <f t="shared" si="532"/>
        <v>40.79071428571429</v>
      </c>
    </row>
    <row r="1778" spans="1:13" ht="21.75" customHeight="1">
      <c r="A1778" s="64" t="s">
        <v>328</v>
      </c>
      <c r="B1778" s="48" t="s">
        <v>262</v>
      </c>
      <c r="C1778" s="51">
        <v>300</v>
      </c>
      <c r="D1778" s="51"/>
      <c r="E1778" s="51">
        <f t="shared" si="535"/>
        <v>300</v>
      </c>
      <c r="F1778" s="51">
        <v>164.42</v>
      </c>
      <c r="G1778" s="51"/>
      <c r="H1778" s="51">
        <f t="shared" si="536"/>
        <v>164.42</v>
      </c>
      <c r="I1778" s="51"/>
      <c r="J1778" s="51"/>
      <c r="K1778" s="30">
        <f t="shared" si="534"/>
        <v>54.80666666666666</v>
      </c>
      <c r="L1778" s="51"/>
      <c r="M1778" s="51">
        <f t="shared" si="532"/>
        <v>54.80666666666666</v>
      </c>
    </row>
    <row r="1779" spans="1:13" ht="18" customHeight="1">
      <c r="A1779" s="64" t="s">
        <v>41</v>
      </c>
      <c r="B1779" s="48" t="s">
        <v>42</v>
      </c>
      <c r="C1779" s="51">
        <v>6770</v>
      </c>
      <c r="D1779" s="51"/>
      <c r="E1779" s="51">
        <f t="shared" si="535"/>
        <v>6770</v>
      </c>
      <c r="F1779" s="51">
        <v>5800</v>
      </c>
      <c r="G1779" s="51"/>
      <c r="H1779" s="51">
        <f t="shared" si="536"/>
        <v>5800</v>
      </c>
      <c r="I1779" s="51"/>
      <c r="J1779" s="51"/>
      <c r="K1779" s="30">
        <f t="shared" si="534"/>
        <v>85.67208271787297</v>
      </c>
      <c r="L1779" s="51"/>
      <c r="M1779" s="51">
        <f t="shared" si="532"/>
        <v>85.67208271787297</v>
      </c>
    </row>
    <row r="1780" spans="1:13" ht="15" customHeight="1">
      <c r="A1780" s="68"/>
      <c r="B1780" s="57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</row>
    <row r="1781" spans="1:13" s="52" customFormat="1" ht="18" customHeight="1">
      <c r="A1781" s="41" t="s">
        <v>127</v>
      </c>
      <c r="B1781" s="62">
        <v>80195</v>
      </c>
      <c r="C1781" s="42">
        <f>C1782</f>
        <v>141183</v>
      </c>
      <c r="D1781" s="42">
        <f>D1782</f>
        <v>0</v>
      </c>
      <c r="E1781" s="42">
        <f>C1781+D1781</f>
        <v>141183</v>
      </c>
      <c r="F1781" s="42">
        <f>F1782</f>
        <v>59341.94</v>
      </c>
      <c r="G1781" s="42">
        <f>G1782</f>
        <v>0</v>
      </c>
      <c r="H1781" s="42">
        <f aca="true" t="shared" si="537" ref="H1781:H1792">F1781+G1781</f>
        <v>59341.94</v>
      </c>
      <c r="I1781" s="42">
        <f>I1782</f>
        <v>2936.8900000000003</v>
      </c>
      <c r="J1781" s="42">
        <f>J1782</f>
        <v>0</v>
      </c>
      <c r="K1781" s="42">
        <f>F1781/C1781*100</f>
        <v>42.031930189895384</v>
      </c>
      <c r="L1781" s="55">
        <v>0</v>
      </c>
      <c r="M1781" s="42">
        <f aca="true" t="shared" si="538" ref="M1781:M1792">H1781/E1781*100</f>
        <v>42.031930189895384</v>
      </c>
    </row>
    <row r="1782" spans="1:13" s="52" customFormat="1" ht="18" customHeight="1">
      <c r="A1782" s="20" t="s">
        <v>378</v>
      </c>
      <c r="B1782" s="62"/>
      <c r="C1782" s="42">
        <f>C1783+C1786</f>
        <v>141183</v>
      </c>
      <c r="D1782" s="42">
        <f>D1783+D1786</f>
        <v>0</v>
      </c>
      <c r="E1782" s="42">
        <f>C1782+D1782</f>
        <v>141183</v>
      </c>
      <c r="F1782" s="42">
        <f>F1783+F1786</f>
        <v>59341.94</v>
      </c>
      <c r="G1782" s="42">
        <f>G1783+G1786</f>
        <v>0</v>
      </c>
      <c r="H1782" s="42">
        <f t="shared" si="537"/>
        <v>59341.94</v>
      </c>
      <c r="I1782" s="42">
        <f>I1783+I1786</f>
        <v>2936.8900000000003</v>
      </c>
      <c r="J1782" s="42">
        <f>J1783+J1786</f>
        <v>0</v>
      </c>
      <c r="K1782" s="42">
        <f>F1782/C1782*100</f>
        <v>42.031930189895384</v>
      </c>
      <c r="L1782" s="55"/>
      <c r="M1782" s="42">
        <f t="shared" si="538"/>
        <v>42.031930189895384</v>
      </c>
    </row>
    <row r="1783" spans="1:13" s="52" customFormat="1" ht="18" customHeight="1">
      <c r="A1783" s="21" t="s">
        <v>379</v>
      </c>
      <c r="B1783" s="69"/>
      <c r="C1783" s="44">
        <f>C1784+C1785</f>
        <v>68800</v>
      </c>
      <c r="D1783" s="44">
        <f>D1784+D1785</f>
        <v>0</v>
      </c>
      <c r="E1783" s="44">
        <f>C1783+D1783</f>
        <v>68800</v>
      </c>
      <c r="F1783" s="44">
        <f>F1784+F1785</f>
        <v>45341.94</v>
      </c>
      <c r="G1783" s="44">
        <f>G1784+G1785</f>
        <v>0</v>
      </c>
      <c r="H1783" s="44">
        <f t="shared" si="537"/>
        <v>45341.94</v>
      </c>
      <c r="I1783" s="44">
        <f>I1784+I1785</f>
        <v>2936.8900000000003</v>
      </c>
      <c r="J1783" s="44">
        <f>J1784+J1785</f>
        <v>0</v>
      </c>
      <c r="K1783" s="44">
        <f>F1783/C1783*100</f>
        <v>65.90398255813955</v>
      </c>
      <c r="L1783" s="44"/>
      <c r="M1783" s="44">
        <f t="shared" si="538"/>
        <v>65.90398255813955</v>
      </c>
    </row>
    <row r="1784" spans="1:13" s="52" customFormat="1" ht="18" customHeight="1">
      <c r="A1784" s="25" t="s">
        <v>380</v>
      </c>
      <c r="B1784" s="69"/>
      <c r="C1784" s="44">
        <f>SUM(C1788:C1790)</f>
        <v>42600</v>
      </c>
      <c r="D1784" s="44">
        <f>SUM(D1788:D1790)</f>
        <v>0</v>
      </c>
      <c r="E1784" s="44">
        <f>C1784+D1784</f>
        <v>42600</v>
      </c>
      <c r="F1784" s="44">
        <f>SUM(F1788:F1790)</f>
        <v>35578.9</v>
      </c>
      <c r="G1784" s="44">
        <f>SUM(G1788:G1790)</f>
        <v>0</v>
      </c>
      <c r="H1784" s="44">
        <f t="shared" si="537"/>
        <v>35578.9</v>
      </c>
      <c r="I1784" s="44">
        <f>SUM(I1788:I1790)</f>
        <v>2936.8900000000003</v>
      </c>
      <c r="J1784" s="44">
        <f>SUM(J1788:J1790)</f>
        <v>0</v>
      </c>
      <c r="K1784" s="44">
        <f>F1784/C1784*100</f>
        <v>83.51854460093897</v>
      </c>
      <c r="L1784" s="44"/>
      <c r="M1784" s="44">
        <f t="shared" si="538"/>
        <v>83.51854460093897</v>
      </c>
    </row>
    <row r="1785" spans="1:13" s="52" customFormat="1" ht="18" customHeight="1">
      <c r="A1785" s="25" t="s">
        <v>381</v>
      </c>
      <c r="B1785" s="69"/>
      <c r="C1785" s="44">
        <f>SUM(C1791:C1792)</f>
        <v>26200</v>
      </c>
      <c r="D1785" s="44">
        <f>SUM(D1791:D1792)</f>
        <v>0</v>
      </c>
      <c r="E1785" s="44">
        <f>C1785+D1785</f>
        <v>26200</v>
      </c>
      <c r="F1785" s="44">
        <f>SUM(F1791:F1792)</f>
        <v>9763.039999999999</v>
      </c>
      <c r="G1785" s="44">
        <f>SUM(G1791:G1792)</f>
        <v>0</v>
      </c>
      <c r="H1785" s="44">
        <f t="shared" si="537"/>
        <v>9763.039999999999</v>
      </c>
      <c r="I1785" s="44">
        <f>SUM(I1791:I1792)</f>
        <v>0</v>
      </c>
      <c r="J1785" s="44">
        <f>SUM(J1791:J1792)</f>
        <v>0</v>
      </c>
      <c r="K1785" s="44">
        <f>F1785/C1785*100</f>
        <v>37.26351145038168</v>
      </c>
      <c r="L1785" s="44"/>
      <c r="M1785" s="44">
        <f t="shared" si="538"/>
        <v>37.26351145038168</v>
      </c>
    </row>
    <row r="1786" spans="1:13" s="31" customFormat="1" ht="18" customHeight="1">
      <c r="A1786" s="25" t="s">
        <v>383</v>
      </c>
      <c r="B1786" s="45"/>
      <c r="C1786" s="39">
        <f>C1787</f>
        <v>72383</v>
      </c>
      <c r="D1786" s="39">
        <f>D1787</f>
        <v>0</v>
      </c>
      <c r="E1786" s="39">
        <f>SUM(C1786:D1786)</f>
        <v>72383</v>
      </c>
      <c r="F1786" s="39">
        <f>F1787</f>
        <v>14000</v>
      </c>
      <c r="G1786" s="39">
        <f>G1787</f>
        <v>0</v>
      </c>
      <c r="H1786" s="39">
        <f t="shared" si="537"/>
        <v>14000</v>
      </c>
      <c r="I1786" s="39">
        <f>I1787</f>
        <v>0</v>
      </c>
      <c r="J1786" s="39">
        <f>J1787</f>
        <v>0</v>
      </c>
      <c r="K1786" s="39">
        <f aca="true" t="shared" si="539" ref="K1786:K1792">F1786/C1786*100</f>
        <v>19.341558100658997</v>
      </c>
      <c r="L1786" s="44"/>
      <c r="M1786" s="39">
        <f t="shared" si="538"/>
        <v>19.341558100658997</v>
      </c>
    </row>
    <row r="1787" spans="1:13" s="31" customFormat="1" ht="18" customHeight="1">
      <c r="A1787" s="74" t="s">
        <v>322</v>
      </c>
      <c r="B1787" s="48" t="s">
        <v>46</v>
      </c>
      <c r="C1787" s="44">
        <v>72383</v>
      </c>
      <c r="D1787" s="44"/>
      <c r="E1787" s="44">
        <f>SUM(C1787:D1787)</f>
        <v>72383</v>
      </c>
      <c r="F1787" s="44">
        <v>14000</v>
      </c>
      <c r="G1787" s="44"/>
      <c r="H1787" s="44">
        <f>SUM(F1787:G1787)</f>
        <v>14000</v>
      </c>
      <c r="I1787" s="44"/>
      <c r="J1787" s="30"/>
      <c r="K1787" s="39">
        <f t="shared" si="539"/>
        <v>19.341558100658997</v>
      </c>
      <c r="L1787" s="44"/>
      <c r="M1787" s="39">
        <f t="shared" si="538"/>
        <v>19.341558100658997</v>
      </c>
    </row>
    <row r="1788" spans="1:13" s="31" customFormat="1" ht="18" customHeight="1">
      <c r="A1788" s="53" t="s">
        <v>22</v>
      </c>
      <c r="B1788" s="76" t="s">
        <v>23</v>
      </c>
      <c r="C1788" s="94">
        <f>4881+620</f>
        <v>5501</v>
      </c>
      <c r="D1788" s="94"/>
      <c r="E1788" s="51">
        <f>C1788+D1788</f>
        <v>5501</v>
      </c>
      <c r="F1788" s="44">
        <f>3466.25+533.15</f>
        <v>3999.4</v>
      </c>
      <c r="G1788" s="44"/>
      <c r="H1788" s="51">
        <f t="shared" si="537"/>
        <v>3999.4</v>
      </c>
      <c r="I1788" s="51">
        <v>919.46</v>
      </c>
      <c r="J1788" s="51"/>
      <c r="K1788" s="39">
        <f t="shared" si="539"/>
        <v>72.70314488274859</v>
      </c>
      <c r="L1788" s="44"/>
      <c r="M1788" s="39">
        <f t="shared" si="538"/>
        <v>72.70314488274859</v>
      </c>
    </row>
    <row r="1789" spans="1:13" s="31" customFormat="1" ht="18" customHeight="1">
      <c r="A1789" s="63" t="s">
        <v>24</v>
      </c>
      <c r="B1789" s="76" t="s">
        <v>25</v>
      </c>
      <c r="C1789" s="94">
        <v>889</v>
      </c>
      <c r="D1789" s="94"/>
      <c r="E1789" s="51">
        <f>C1789+D1789</f>
        <v>889</v>
      </c>
      <c r="F1789" s="44">
        <v>617.61</v>
      </c>
      <c r="G1789" s="44"/>
      <c r="H1789" s="51">
        <f t="shared" si="537"/>
        <v>617.61</v>
      </c>
      <c r="I1789" s="51">
        <v>142.88</v>
      </c>
      <c r="J1789" s="51"/>
      <c r="K1789" s="39">
        <f t="shared" si="539"/>
        <v>69.47244094488188</v>
      </c>
      <c r="L1789" s="44"/>
      <c r="M1789" s="39">
        <f t="shared" si="538"/>
        <v>69.47244094488188</v>
      </c>
    </row>
    <row r="1790" spans="1:13" s="31" customFormat="1" ht="18" customHeight="1">
      <c r="A1790" s="53" t="s">
        <v>26</v>
      </c>
      <c r="B1790" s="76" t="s">
        <v>27</v>
      </c>
      <c r="C1790" s="94">
        <v>36210</v>
      </c>
      <c r="D1790" s="94"/>
      <c r="E1790" s="51">
        <f>C1790+D1790</f>
        <v>36210</v>
      </c>
      <c r="F1790" s="44">
        <v>30961.89</v>
      </c>
      <c r="G1790" s="44"/>
      <c r="H1790" s="51">
        <f t="shared" si="537"/>
        <v>30961.89</v>
      </c>
      <c r="I1790" s="51">
        <v>1874.55</v>
      </c>
      <c r="J1790" s="51"/>
      <c r="K1790" s="39">
        <f t="shared" si="539"/>
        <v>85.50646230323115</v>
      </c>
      <c r="L1790" s="44"/>
      <c r="M1790" s="39">
        <f t="shared" si="538"/>
        <v>85.50646230323115</v>
      </c>
    </row>
    <row r="1791" spans="1:13" s="31" customFormat="1" ht="18" customHeight="1">
      <c r="A1791" s="64" t="s">
        <v>324</v>
      </c>
      <c r="B1791" s="48" t="s">
        <v>38</v>
      </c>
      <c r="C1791" s="94">
        <v>1600</v>
      </c>
      <c r="D1791" s="94"/>
      <c r="E1791" s="51">
        <f>C1791+D1791</f>
        <v>1600</v>
      </c>
      <c r="F1791" s="44">
        <v>1586.09</v>
      </c>
      <c r="G1791" s="44"/>
      <c r="H1791" s="51">
        <f t="shared" si="537"/>
        <v>1586.09</v>
      </c>
      <c r="I1791" s="51"/>
      <c r="J1791" s="51"/>
      <c r="K1791" s="39">
        <f t="shared" si="539"/>
        <v>99.130625</v>
      </c>
      <c r="L1791" s="44"/>
      <c r="M1791" s="39">
        <f t="shared" si="538"/>
        <v>99.130625</v>
      </c>
    </row>
    <row r="1792" spans="1:13" ht="18" customHeight="1">
      <c r="A1792" s="63" t="s">
        <v>28</v>
      </c>
      <c r="B1792" s="48" t="s">
        <v>29</v>
      </c>
      <c r="C1792" s="51">
        <v>24600</v>
      </c>
      <c r="D1792" s="51"/>
      <c r="E1792" s="51">
        <f>C1792+D1792</f>
        <v>24600</v>
      </c>
      <c r="F1792" s="51">
        <v>8176.95</v>
      </c>
      <c r="G1792" s="51"/>
      <c r="H1792" s="51">
        <f t="shared" si="537"/>
        <v>8176.95</v>
      </c>
      <c r="I1792" s="51"/>
      <c r="J1792" s="51"/>
      <c r="K1792" s="39">
        <f t="shared" si="539"/>
        <v>33.239634146341466</v>
      </c>
      <c r="L1792" s="44"/>
      <c r="M1792" s="39">
        <f t="shared" si="538"/>
        <v>33.239634146341466</v>
      </c>
    </row>
    <row r="1793" spans="1:13" ht="14.25" customHeight="1">
      <c r="A1793" s="93"/>
      <c r="B1793" s="76"/>
      <c r="C1793" s="51"/>
      <c r="D1793" s="51"/>
      <c r="E1793" s="51"/>
      <c r="F1793" s="51"/>
      <c r="G1793" s="51"/>
      <c r="H1793" s="51"/>
      <c r="I1793" s="51"/>
      <c r="J1793" s="51"/>
      <c r="K1793" s="44"/>
      <c r="L1793" s="44"/>
      <c r="M1793" s="51"/>
    </row>
    <row r="1794" spans="1:13" ht="18" customHeight="1">
      <c r="A1794" s="41" t="s">
        <v>128</v>
      </c>
      <c r="B1794" s="14" t="s">
        <v>129</v>
      </c>
      <c r="C1794" s="42">
        <f>C1795+C1800</f>
        <v>236648</v>
      </c>
      <c r="D1794" s="42">
        <f>D1795</f>
        <v>38750</v>
      </c>
      <c r="E1794" s="42">
        <f aca="true" t="shared" si="540" ref="E1794:E1801">C1794+D1794</f>
        <v>275398</v>
      </c>
      <c r="F1794" s="42">
        <f>F1795</f>
        <v>76680.65999999999</v>
      </c>
      <c r="G1794" s="42">
        <f>G1795</f>
        <v>12963.6</v>
      </c>
      <c r="H1794" s="42">
        <f aca="true" t="shared" si="541" ref="H1794:H1801">F1794+G1794</f>
        <v>89644.26</v>
      </c>
      <c r="I1794" s="42">
        <f>I1795</f>
        <v>4453.120000000001</v>
      </c>
      <c r="J1794" s="42">
        <f>J1795</f>
        <v>0</v>
      </c>
      <c r="K1794" s="42">
        <f aca="true" t="shared" si="542" ref="K1794:M1796">F1794/C1794*100</f>
        <v>32.40283458977046</v>
      </c>
      <c r="L1794" s="42">
        <f t="shared" si="542"/>
        <v>33.45445161290323</v>
      </c>
      <c r="M1794" s="42">
        <f t="shared" si="542"/>
        <v>32.55080283807435</v>
      </c>
    </row>
    <row r="1795" spans="1:13" ht="18" customHeight="1">
      <c r="A1795" s="20" t="s">
        <v>378</v>
      </c>
      <c r="B1795" s="14"/>
      <c r="C1795" s="42">
        <f>C1796+C1799</f>
        <v>136648</v>
      </c>
      <c r="D1795" s="42">
        <f>D1796+D1799</f>
        <v>38750</v>
      </c>
      <c r="E1795" s="42">
        <f t="shared" si="540"/>
        <v>175398</v>
      </c>
      <c r="F1795" s="42">
        <f>F1796+F1799</f>
        <v>76680.65999999999</v>
      </c>
      <c r="G1795" s="42">
        <f>G1796+G1799</f>
        <v>12963.6</v>
      </c>
      <c r="H1795" s="42">
        <f t="shared" si="541"/>
        <v>89644.26</v>
      </c>
      <c r="I1795" s="42">
        <f>I1796+I1799</f>
        <v>4453.120000000001</v>
      </c>
      <c r="J1795" s="42">
        <f>J1796+J1799</f>
        <v>0</v>
      </c>
      <c r="K1795" s="42">
        <f t="shared" si="542"/>
        <v>56.115464551255776</v>
      </c>
      <c r="L1795" s="42">
        <f t="shared" si="542"/>
        <v>33.45445161290323</v>
      </c>
      <c r="M1795" s="42">
        <f t="shared" si="542"/>
        <v>51.10905483528888</v>
      </c>
    </row>
    <row r="1796" spans="1:13" ht="18" customHeight="1">
      <c r="A1796" s="21" t="s">
        <v>379</v>
      </c>
      <c r="B1796" s="60"/>
      <c r="C1796" s="44">
        <f>C1797+C1798</f>
        <v>121648</v>
      </c>
      <c r="D1796" s="44">
        <f>D1797+D1798</f>
        <v>38750</v>
      </c>
      <c r="E1796" s="44">
        <f t="shared" si="540"/>
        <v>160398</v>
      </c>
      <c r="F1796" s="44">
        <f>F1797+F1798</f>
        <v>69180.65999999999</v>
      </c>
      <c r="G1796" s="44">
        <f>G1797+G1798</f>
        <v>12963.6</v>
      </c>
      <c r="H1796" s="44">
        <f t="shared" si="541"/>
        <v>82144.26</v>
      </c>
      <c r="I1796" s="44">
        <f>I1797+I1798</f>
        <v>4453.120000000001</v>
      </c>
      <c r="J1796" s="44">
        <f>J1797+J1798</f>
        <v>0</v>
      </c>
      <c r="K1796" s="44">
        <f t="shared" si="542"/>
        <v>56.86954162830461</v>
      </c>
      <c r="L1796" s="44">
        <f t="shared" si="542"/>
        <v>33.45445161290323</v>
      </c>
      <c r="M1796" s="44">
        <f t="shared" si="542"/>
        <v>51.21277073280215</v>
      </c>
    </row>
    <row r="1797" spans="1:13" ht="18" customHeight="1">
      <c r="A1797" s="25" t="s">
        <v>380</v>
      </c>
      <c r="B1797" s="60"/>
      <c r="C1797" s="44">
        <f>C1811</f>
        <v>99194</v>
      </c>
      <c r="D1797" s="44">
        <f>D1811</f>
        <v>0</v>
      </c>
      <c r="E1797" s="44">
        <f t="shared" si="540"/>
        <v>99194</v>
      </c>
      <c r="F1797" s="44">
        <f>F1811</f>
        <v>61971.119999999995</v>
      </c>
      <c r="G1797" s="44">
        <f>G1811</f>
        <v>0</v>
      </c>
      <c r="H1797" s="44">
        <f t="shared" si="541"/>
        <v>61971.119999999995</v>
      </c>
      <c r="I1797" s="44">
        <f>I1811</f>
        <v>2253.5200000000004</v>
      </c>
      <c r="J1797" s="44">
        <f>J1811</f>
        <v>0</v>
      </c>
      <c r="K1797" s="44">
        <f>F1797/C1797*100</f>
        <v>62.47466580639958</v>
      </c>
      <c r="L1797" s="44"/>
      <c r="M1797" s="44">
        <f>H1797/E1797*100</f>
        <v>62.47466580639958</v>
      </c>
    </row>
    <row r="1798" spans="1:13" ht="18" customHeight="1">
      <c r="A1798" s="25" t="s">
        <v>381</v>
      </c>
      <c r="B1798" s="60"/>
      <c r="C1798" s="44">
        <f>C1812+C1831+C1825</f>
        <v>22454</v>
      </c>
      <c r="D1798" s="44">
        <f>D1812+D1831+D1825</f>
        <v>38750</v>
      </c>
      <c r="E1798" s="44">
        <f t="shared" si="540"/>
        <v>61204</v>
      </c>
      <c r="F1798" s="44">
        <f>F1812+F1831+F1825</f>
        <v>7209.54</v>
      </c>
      <c r="G1798" s="44">
        <f>G1812+G1831+G1825</f>
        <v>12963.6</v>
      </c>
      <c r="H1798" s="44">
        <f t="shared" si="541"/>
        <v>20173.14</v>
      </c>
      <c r="I1798" s="44">
        <f>I1812+I1831+I1825</f>
        <v>2199.6</v>
      </c>
      <c r="J1798" s="44">
        <f>J1812+J1831+J1825</f>
        <v>0</v>
      </c>
      <c r="K1798" s="44">
        <f>F1798/C1798*100</f>
        <v>32.108043110358956</v>
      </c>
      <c r="L1798" s="44">
        <f>G1798/D1798*100</f>
        <v>33.45445161290323</v>
      </c>
      <c r="M1798" s="44">
        <f>H1798/E1798*100</f>
        <v>32.96049277824979</v>
      </c>
    </row>
    <row r="1799" spans="1:13" ht="18" customHeight="1">
      <c r="A1799" s="21" t="s">
        <v>396</v>
      </c>
      <c r="B1799" s="60"/>
      <c r="C1799" s="44">
        <f>C1832</f>
        <v>15000</v>
      </c>
      <c r="D1799" s="44">
        <f>D1832</f>
        <v>0</v>
      </c>
      <c r="E1799" s="44">
        <f t="shared" si="540"/>
        <v>15000</v>
      </c>
      <c r="F1799" s="44">
        <f>F1832</f>
        <v>7500</v>
      </c>
      <c r="G1799" s="44">
        <f>G1832</f>
        <v>0</v>
      </c>
      <c r="H1799" s="44">
        <f t="shared" si="541"/>
        <v>7500</v>
      </c>
      <c r="I1799" s="44">
        <f>I1832</f>
        <v>0</v>
      </c>
      <c r="J1799" s="44">
        <f>J1832</f>
        <v>0</v>
      </c>
      <c r="K1799" s="44">
        <f>F1799/C1799*100</f>
        <v>50</v>
      </c>
      <c r="L1799" s="44"/>
      <c r="M1799" s="44">
        <f>H1799/E1799*100</f>
        <v>50</v>
      </c>
    </row>
    <row r="1800" spans="1:13" ht="18" customHeight="1">
      <c r="A1800" s="61" t="s">
        <v>387</v>
      </c>
      <c r="B1800" s="60"/>
      <c r="C1800" s="55">
        <f>C1801</f>
        <v>100000</v>
      </c>
      <c r="D1800" s="55"/>
      <c r="E1800" s="55">
        <f t="shared" si="540"/>
        <v>100000</v>
      </c>
      <c r="F1800" s="55">
        <f>F1801</f>
        <v>0</v>
      </c>
      <c r="G1800" s="55">
        <f>G1833</f>
        <v>0</v>
      </c>
      <c r="H1800" s="55">
        <f t="shared" si="541"/>
        <v>0</v>
      </c>
      <c r="I1800" s="55">
        <f>I1801</f>
        <v>0</v>
      </c>
      <c r="J1800" s="55">
        <f>J1833</f>
        <v>0</v>
      </c>
      <c r="K1800" s="55">
        <f>F1800/C1800*100</f>
        <v>0</v>
      </c>
      <c r="L1800" s="55"/>
      <c r="M1800" s="55">
        <f>H1800/E1800*100</f>
        <v>0</v>
      </c>
    </row>
    <row r="1801" spans="1:13" s="31" customFormat="1" ht="18" customHeight="1">
      <c r="A1801" s="25" t="s">
        <v>388</v>
      </c>
      <c r="B1801" s="48"/>
      <c r="C1801" s="44">
        <f>C1805</f>
        <v>100000</v>
      </c>
      <c r="D1801" s="44">
        <f>D1805</f>
        <v>0</v>
      </c>
      <c r="E1801" s="44">
        <f t="shared" si="540"/>
        <v>100000</v>
      </c>
      <c r="F1801" s="44">
        <f>F1805</f>
        <v>0</v>
      </c>
      <c r="G1801" s="44">
        <f>G1834</f>
        <v>0</v>
      </c>
      <c r="H1801" s="44">
        <f t="shared" si="541"/>
        <v>0</v>
      </c>
      <c r="I1801" s="39">
        <f>I1805</f>
        <v>0</v>
      </c>
      <c r="J1801" s="44">
        <f>J1834</f>
        <v>0</v>
      </c>
      <c r="K1801" s="44">
        <f>F1801/C1801*100</f>
        <v>0</v>
      </c>
      <c r="L1801" s="44"/>
      <c r="M1801" s="44">
        <f>H1801/E1801*100</f>
        <v>0</v>
      </c>
    </row>
    <row r="1802" spans="1:13" s="31" customFormat="1" ht="15.75" customHeight="1">
      <c r="A1802" s="25"/>
      <c r="B1802" s="48"/>
      <c r="C1802" s="44"/>
      <c r="D1802" s="44"/>
      <c r="E1802" s="44"/>
      <c r="F1802" s="44"/>
      <c r="G1802" s="44"/>
      <c r="H1802" s="44"/>
      <c r="I1802" s="39"/>
      <c r="J1802" s="44"/>
      <c r="K1802" s="44"/>
      <c r="L1802" s="44"/>
      <c r="M1802" s="44"/>
    </row>
    <row r="1803" spans="1:13" s="31" customFormat="1" ht="18" customHeight="1">
      <c r="A1803" s="121" t="s">
        <v>474</v>
      </c>
      <c r="B1803" s="117">
        <v>85111</v>
      </c>
      <c r="C1803" s="55">
        <f aca="true" t="shared" si="543" ref="C1803:D1805">C1804</f>
        <v>100000</v>
      </c>
      <c r="D1803" s="55">
        <f t="shared" si="543"/>
        <v>0</v>
      </c>
      <c r="E1803" s="55">
        <f>SUM(C1803:D1803)</f>
        <v>100000</v>
      </c>
      <c r="F1803" s="55">
        <f aca="true" t="shared" si="544" ref="F1803:G1805">F1804</f>
        <v>0</v>
      </c>
      <c r="G1803" s="55">
        <f t="shared" si="544"/>
        <v>0</v>
      </c>
      <c r="H1803" s="55">
        <f>SUM(F1803:G1803)</f>
        <v>0</v>
      </c>
      <c r="I1803" s="55">
        <f aca="true" t="shared" si="545" ref="I1803:J1805">I1804</f>
        <v>0</v>
      </c>
      <c r="J1803" s="49">
        <f t="shared" si="545"/>
        <v>0</v>
      </c>
      <c r="K1803" s="55">
        <f>F1803/C1803*100</f>
        <v>0</v>
      </c>
      <c r="L1803" s="55">
        <v>0</v>
      </c>
      <c r="M1803" s="55">
        <f>H1803/E1803*100</f>
        <v>0</v>
      </c>
    </row>
    <row r="1804" spans="1:13" s="31" customFormat="1" ht="17.25" customHeight="1">
      <c r="A1804" s="61" t="s">
        <v>387</v>
      </c>
      <c r="B1804" s="48"/>
      <c r="C1804" s="44">
        <f t="shared" si="543"/>
        <v>100000</v>
      </c>
      <c r="D1804" s="44">
        <f t="shared" si="543"/>
        <v>0</v>
      </c>
      <c r="E1804" s="44">
        <f>SUM(C1804:D1804)</f>
        <v>100000</v>
      </c>
      <c r="F1804" s="44">
        <f t="shared" si="544"/>
        <v>0</v>
      </c>
      <c r="G1804" s="44">
        <f t="shared" si="544"/>
        <v>0</v>
      </c>
      <c r="H1804" s="44">
        <f>SUM(F1804:G1804)</f>
        <v>0</v>
      </c>
      <c r="I1804" s="44">
        <f t="shared" si="545"/>
        <v>0</v>
      </c>
      <c r="J1804" s="39">
        <f t="shared" si="545"/>
        <v>0</v>
      </c>
      <c r="K1804" s="44">
        <f>F1804/C1804*100</f>
        <v>0</v>
      </c>
      <c r="L1804" s="44"/>
      <c r="M1804" s="44">
        <f>H1804/E1804*100</f>
        <v>0</v>
      </c>
    </row>
    <row r="1805" spans="1:13" s="31" customFormat="1" ht="16.5" customHeight="1">
      <c r="A1805" s="25" t="s">
        <v>388</v>
      </c>
      <c r="B1805" s="48"/>
      <c r="C1805" s="44">
        <f t="shared" si="543"/>
        <v>100000</v>
      </c>
      <c r="D1805" s="44">
        <f t="shared" si="543"/>
        <v>0</v>
      </c>
      <c r="E1805" s="44">
        <f>SUM(C1805:D1805)</f>
        <v>100000</v>
      </c>
      <c r="F1805" s="44">
        <f t="shared" si="544"/>
        <v>0</v>
      </c>
      <c r="G1805" s="44">
        <f t="shared" si="544"/>
        <v>0</v>
      </c>
      <c r="H1805" s="44">
        <f>SUM(F1805:G1805)</f>
        <v>0</v>
      </c>
      <c r="I1805" s="44">
        <f t="shared" si="545"/>
        <v>0</v>
      </c>
      <c r="J1805" s="39">
        <f t="shared" si="545"/>
        <v>0</v>
      </c>
      <c r="K1805" s="44">
        <f>F1805/C1805*100</f>
        <v>0</v>
      </c>
      <c r="L1805" s="44"/>
      <c r="M1805" s="44">
        <f>H1805/E1805*100</f>
        <v>0</v>
      </c>
    </row>
    <row r="1806" spans="1:13" s="31" customFormat="1" ht="18" customHeight="1">
      <c r="A1806" s="36" t="s">
        <v>475</v>
      </c>
      <c r="B1806" s="48" t="s">
        <v>476</v>
      </c>
      <c r="C1806" s="44">
        <v>100000</v>
      </c>
      <c r="D1806" s="44"/>
      <c r="E1806" s="44">
        <f>SUM(C1806:D1806)</f>
        <v>100000</v>
      </c>
      <c r="F1806" s="44">
        <v>0</v>
      </c>
      <c r="G1806" s="39"/>
      <c r="H1806" s="44">
        <f>SUM(F1806:G1806)</f>
        <v>0</v>
      </c>
      <c r="I1806" s="39"/>
      <c r="J1806" s="39"/>
      <c r="K1806" s="44">
        <f>F1806/C1806*100</f>
        <v>0</v>
      </c>
      <c r="L1806" s="44"/>
      <c r="M1806" s="44">
        <f>H1806/E1806*100</f>
        <v>0</v>
      </c>
    </row>
    <row r="1807" spans="1:13" s="31" customFormat="1" ht="13.5" customHeight="1">
      <c r="A1807" s="36"/>
      <c r="B1807" s="48"/>
      <c r="C1807" s="39"/>
      <c r="D1807" s="39"/>
      <c r="E1807" s="39"/>
      <c r="F1807" s="39"/>
      <c r="G1807" s="39"/>
      <c r="H1807" s="39"/>
      <c r="I1807" s="39"/>
      <c r="J1807" s="39"/>
      <c r="K1807" s="44"/>
      <c r="L1807" s="44"/>
      <c r="M1807" s="44"/>
    </row>
    <row r="1808" spans="1:13" s="52" customFormat="1" ht="18" customHeight="1">
      <c r="A1808" s="41" t="s">
        <v>132</v>
      </c>
      <c r="B1808" s="62">
        <v>85154</v>
      </c>
      <c r="C1808" s="42">
        <f>C1809</f>
        <v>113648</v>
      </c>
      <c r="D1808" s="42">
        <f>D1809</f>
        <v>0</v>
      </c>
      <c r="E1808" s="42">
        <f>C1808+D1808</f>
        <v>113648</v>
      </c>
      <c r="F1808" s="42">
        <f>F1809</f>
        <v>69180.65999999999</v>
      </c>
      <c r="G1808" s="42">
        <f>G1809</f>
        <v>0</v>
      </c>
      <c r="H1808" s="42">
        <f aca="true" t="shared" si="546" ref="H1808:H1820">F1808+G1808</f>
        <v>69180.65999999999</v>
      </c>
      <c r="I1808" s="42">
        <f>I1809</f>
        <v>2253.5200000000004</v>
      </c>
      <c r="J1808" s="42">
        <f>J1809</f>
        <v>0</v>
      </c>
      <c r="K1808" s="42">
        <f aca="true" t="shared" si="547" ref="K1808:K1820">F1808/C1808*100</f>
        <v>60.87274743066309</v>
      </c>
      <c r="L1808" s="42">
        <v>0</v>
      </c>
      <c r="M1808" s="42">
        <f>H1808/E1808*100</f>
        <v>60.87274743066309</v>
      </c>
    </row>
    <row r="1809" spans="1:13" s="52" customFormat="1" ht="16.5" customHeight="1">
      <c r="A1809" s="20" t="s">
        <v>378</v>
      </c>
      <c r="B1809" s="62"/>
      <c r="C1809" s="42">
        <f>C1810</f>
        <v>113648</v>
      </c>
      <c r="D1809" s="42">
        <f>D1810</f>
        <v>0</v>
      </c>
      <c r="E1809" s="42">
        <f>C1809+D1809</f>
        <v>113648</v>
      </c>
      <c r="F1809" s="42">
        <f>F1810</f>
        <v>69180.65999999999</v>
      </c>
      <c r="G1809" s="42">
        <f>G1810</f>
        <v>0</v>
      </c>
      <c r="H1809" s="42">
        <f t="shared" si="546"/>
        <v>69180.65999999999</v>
      </c>
      <c r="I1809" s="42">
        <f>I1810</f>
        <v>2253.5200000000004</v>
      </c>
      <c r="J1809" s="42">
        <f>J1810</f>
        <v>0</v>
      </c>
      <c r="K1809" s="42">
        <f t="shared" si="547"/>
        <v>60.87274743066309</v>
      </c>
      <c r="L1809" s="42"/>
      <c r="M1809" s="42">
        <f aca="true" t="shared" si="548" ref="M1809:M1820">H1809/E1809*100</f>
        <v>60.87274743066309</v>
      </c>
    </row>
    <row r="1810" spans="1:14" s="52" customFormat="1" ht="18" customHeight="1">
      <c r="A1810" s="21" t="s">
        <v>379</v>
      </c>
      <c r="B1810" s="69"/>
      <c r="C1810" s="44">
        <f>C1811+C1812</f>
        <v>113648</v>
      </c>
      <c r="D1810" s="44">
        <f>D1811+D1812</f>
        <v>0</v>
      </c>
      <c r="E1810" s="44">
        <f>C1810+D1810</f>
        <v>113648</v>
      </c>
      <c r="F1810" s="44">
        <f>F1811+F1812</f>
        <v>69180.65999999999</v>
      </c>
      <c r="G1810" s="44">
        <f>G1811+G1812</f>
        <v>0</v>
      </c>
      <c r="H1810" s="44">
        <f t="shared" si="546"/>
        <v>69180.65999999999</v>
      </c>
      <c r="I1810" s="44">
        <f>I1811+I1812</f>
        <v>2253.5200000000004</v>
      </c>
      <c r="J1810" s="44">
        <f>J1811+J1812</f>
        <v>0</v>
      </c>
      <c r="K1810" s="51">
        <f t="shared" si="547"/>
        <v>60.87274743066309</v>
      </c>
      <c r="L1810" s="51"/>
      <c r="M1810" s="51">
        <f t="shared" si="548"/>
        <v>60.87274743066309</v>
      </c>
      <c r="N1810" s="5"/>
    </row>
    <row r="1811" spans="1:14" s="52" customFormat="1" ht="18" customHeight="1">
      <c r="A1811" s="25" t="s">
        <v>380</v>
      </c>
      <c r="B1811" s="69"/>
      <c r="C1811" s="44">
        <f>SUM(C1813:C1817)</f>
        <v>99194</v>
      </c>
      <c r="D1811" s="44">
        <f>SUM(D1813:D1817)</f>
        <v>0</v>
      </c>
      <c r="E1811" s="44">
        <f>C1811+D1811</f>
        <v>99194</v>
      </c>
      <c r="F1811" s="44">
        <f>SUM(F1813:F1817)</f>
        <v>61971.119999999995</v>
      </c>
      <c r="G1811" s="44">
        <f>SUM(G1813:G1817)</f>
        <v>0</v>
      </c>
      <c r="H1811" s="44">
        <f t="shared" si="546"/>
        <v>61971.119999999995</v>
      </c>
      <c r="I1811" s="44">
        <f>SUM(I1813:I1817)</f>
        <v>2253.5200000000004</v>
      </c>
      <c r="J1811" s="44">
        <f>SUM(J1813:J1817)</f>
        <v>0</v>
      </c>
      <c r="K1811" s="51">
        <f t="shared" si="547"/>
        <v>62.47466580639958</v>
      </c>
      <c r="L1811" s="51"/>
      <c r="M1811" s="51">
        <f t="shared" si="548"/>
        <v>62.47466580639958</v>
      </c>
      <c r="N1811" s="5"/>
    </row>
    <row r="1812" spans="1:14" s="52" customFormat="1" ht="18" customHeight="1">
      <c r="A1812" s="25" t="s">
        <v>381</v>
      </c>
      <c r="B1812" s="69"/>
      <c r="C1812" s="44">
        <f>SUM(C1818:C1820)</f>
        <v>14454</v>
      </c>
      <c r="D1812" s="44">
        <f>SUM(D1818:D1820)</f>
        <v>0</v>
      </c>
      <c r="E1812" s="44">
        <f>C1812+D1812</f>
        <v>14454</v>
      </c>
      <c r="F1812" s="44">
        <f>SUM(F1818:F1820)</f>
        <v>7209.54</v>
      </c>
      <c r="G1812" s="44">
        <f>SUM(G1818:G1820)</f>
        <v>0</v>
      </c>
      <c r="H1812" s="44">
        <f t="shared" si="546"/>
        <v>7209.54</v>
      </c>
      <c r="I1812" s="44">
        <f>SUM(I1818:I1820)</f>
        <v>0</v>
      </c>
      <c r="J1812" s="44">
        <f>SUM(J1818:J1820)</f>
        <v>0</v>
      </c>
      <c r="K1812" s="51">
        <f t="shared" si="547"/>
        <v>49.87920298879203</v>
      </c>
      <c r="L1812" s="51"/>
      <c r="M1812" s="51">
        <f t="shared" si="548"/>
        <v>49.87920298879203</v>
      </c>
      <c r="N1812" s="5"/>
    </row>
    <row r="1813" spans="1:13" s="31" customFormat="1" ht="18" customHeight="1">
      <c r="A1813" s="63" t="s">
        <v>33</v>
      </c>
      <c r="B1813" s="48" t="s">
        <v>34</v>
      </c>
      <c r="C1813" s="44">
        <v>55620</v>
      </c>
      <c r="D1813" s="44"/>
      <c r="E1813" s="44">
        <f>SUM(C1813:D1813)</f>
        <v>55620</v>
      </c>
      <c r="F1813" s="44">
        <v>27055.29</v>
      </c>
      <c r="G1813" s="44"/>
      <c r="H1813" s="44">
        <f t="shared" si="546"/>
        <v>27055.29</v>
      </c>
      <c r="I1813" s="44">
        <v>994.34</v>
      </c>
      <c r="J1813" s="30"/>
      <c r="K1813" s="44">
        <f t="shared" si="547"/>
        <v>48.643096008629996</v>
      </c>
      <c r="L1813" s="30"/>
      <c r="M1813" s="51">
        <f t="shared" si="548"/>
        <v>48.643096008629996</v>
      </c>
    </row>
    <row r="1814" spans="1:13" s="31" customFormat="1" ht="18" customHeight="1">
      <c r="A1814" s="63" t="s">
        <v>35</v>
      </c>
      <c r="B1814" s="48" t="s">
        <v>36</v>
      </c>
      <c r="C1814" s="44">
        <v>3127</v>
      </c>
      <c r="D1814" s="44"/>
      <c r="E1814" s="44">
        <f>SUM(C1814:D1814)</f>
        <v>3127</v>
      </c>
      <c r="F1814" s="44">
        <v>3126.98</v>
      </c>
      <c r="G1814" s="44"/>
      <c r="H1814" s="44">
        <f t="shared" si="546"/>
        <v>3126.98</v>
      </c>
      <c r="I1814" s="44"/>
      <c r="J1814" s="30"/>
      <c r="K1814" s="44">
        <f>F1814/C1814*100</f>
        <v>99.99936040933802</v>
      </c>
      <c r="L1814" s="30"/>
      <c r="M1814" s="51">
        <f>H1814/E1814*100</f>
        <v>99.99936040933802</v>
      </c>
    </row>
    <row r="1815" spans="1:13" ht="18" customHeight="1">
      <c r="A1815" s="63" t="s">
        <v>353</v>
      </c>
      <c r="B1815" s="48" t="s">
        <v>23</v>
      </c>
      <c r="C1815" s="51">
        <v>13186</v>
      </c>
      <c r="D1815" s="51"/>
      <c r="E1815" s="44">
        <f>SUM(C1815:D1815)</f>
        <v>13186</v>
      </c>
      <c r="F1815" s="51">
        <v>7577.89</v>
      </c>
      <c r="G1815" s="51"/>
      <c r="H1815" s="51">
        <f t="shared" si="546"/>
        <v>7577.89</v>
      </c>
      <c r="I1815" s="51">
        <v>869.19</v>
      </c>
      <c r="J1815" s="51"/>
      <c r="K1815" s="44">
        <f t="shared" si="547"/>
        <v>57.469209767935695</v>
      </c>
      <c r="L1815" s="51"/>
      <c r="M1815" s="51">
        <f t="shared" si="548"/>
        <v>57.469209767935695</v>
      </c>
    </row>
    <row r="1816" spans="1:13" ht="18" customHeight="1">
      <c r="A1816" s="71" t="s">
        <v>24</v>
      </c>
      <c r="B1816" s="48" t="s">
        <v>25</v>
      </c>
      <c r="C1816" s="51">
        <v>2061</v>
      </c>
      <c r="D1816" s="51"/>
      <c r="E1816" s="51">
        <f>C1816+D1816</f>
        <v>2061</v>
      </c>
      <c r="F1816" s="51">
        <v>1146.27</v>
      </c>
      <c r="G1816" s="51"/>
      <c r="H1816" s="51">
        <f t="shared" si="546"/>
        <v>1146.27</v>
      </c>
      <c r="I1816" s="51">
        <v>136.24</v>
      </c>
      <c r="J1816" s="51"/>
      <c r="K1816" s="44">
        <f t="shared" si="547"/>
        <v>55.61717612809316</v>
      </c>
      <c r="L1816" s="51"/>
      <c r="M1816" s="51">
        <f t="shared" si="548"/>
        <v>55.61717612809316</v>
      </c>
    </row>
    <row r="1817" spans="1:13" ht="18" customHeight="1">
      <c r="A1817" s="71" t="s">
        <v>26</v>
      </c>
      <c r="B1817" s="48" t="s">
        <v>27</v>
      </c>
      <c r="C1817" s="51">
        <v>25200</v>
      </c>
      <c r="D1817" s="51"/>
      <c r="E1817" s="51">
        <f>C1817+D1817</f>
        <v>25200</v>
      </c>
      <c r="F1817" s="51">
        <v>23064.69</v>
      </c>
      <c r="G1817" s="51"/>
      <c r="H1817" s="51">
        <f t="shared" si="546"/>
        <v>23064.69</v>
      </c>
      <c r="I1817" s="51">
        <v>253.75</v>
      </c>
      <c r="J1817" s="51"/>
      <c r="K1817" s="44">
        <f t="shared" si="547"/>
        <v>91.52654761904762</v>
      </c>
      <c r="L1817" s="51"/>
      <c r="M1817" s="51">
        <f t="shared" si="548"/>
        <v>91.52654761904762</v>
      </c>
    </row>
    <row r="1818" spans="1:13" ht="18" customHeight="1">
      <c r="A1818" s="53" t="s">
        <v>324</v>
      </c>
      <c r="B1818" s="76" t="s">
        <v>38</v>
      </c>
      <c r="C1818" s="51">
        <v>6824</v>
      </c>
      <c r="D1818" s="51"/>
      <c r="E1818" s="51">
        <f>C1818+D1818</f>
        <v>6824</v>
      </c>
      <c r="F1818" s="51">
        <v>1727.22</v>
      </c>
      <c r="G1818" s="51"/>
      <c r="H1818" s="51">
        <f t="shared" si="546"/>
        <v>1727.22</v>
      </c>
      <c r="I1818" s="51"/>
      <c r="J1818" s="51"/>
      <c r="K1818" s="44">
        <f t="shared" si="547"/>
        <v>25.310961313012896</v>
      </c>
      <c r="L1818" s="51"/>
      <c r="M1818" s="51">
        <f t="shared" si="548"/>
        <v>25.310961313012896</v>
      </c>
    </row>
    <row r="1819" spans="1:13" ht="18" customHeight="1">
      <c r="A1819" s="63" t="s">
        <v>28</v>
      </c>
      <c r="B1819" s="48" t="s">
        <v>29</v>
      </c>
      <c r="C1819" s="51">
        <v>5200</v>
      </c>
      <c r="D1819" s="51"/>
      <c r="E1819" s="51">
        <f>C1819+D1819</f>
        <v>5200</v>
      </c>
      <c r="F1819" s="51">
        <v>3282.32</v>
      </c>
      <c r="G1819" s="51"/>
      <c r="H1819" s="51">
        <f t="shared" si="546"/>
        <v>3282.32</v>
      </c>
      <c r="I1819" s="51"/>
      <c r="J1819" s="51"/>
      <c r="K1819" s="44">
        <f t="shared" si="547"/>
        <v>63.121538461538464</v>
      </c>
      <c r="L1819" s="51"/>
      <c r="M1819" s="51">
        <f t="shared" si="548"/>
        <v>63.121538461538464</v>
      </c>
    </row>
    <row r="1820" spans="1:13" ht="18" customHeight="1">
      <c r="A1820" s="64" t="s">
        <v>41</v>
      </c>
      <c r="B1820" s="48" t="s">
        <v>42</v>
      </c>
      <c r="C1820" s="51">
        <v>2430</v>
      </c>
      <c r="D1820" s="51"/>
      <c r="E1820" s="51">
        <f>C1820+D1820</f>
        <v>2430</v>
      </c>
      <c r="F1820" s="51">
        <v>2200</v>
      </c>
      <c r="G1820" s="51"/>
      <c r="H1820" s="51">
        <f t="shared" si="546"/>
        <v>2200</v>
      </c>
      <c r="I1820" s="51"/>
      <c r="J1820" s="51"/>
      <c r="K1820" s="51">
        <f t="shared" si="547"/>
        <v>90.53497942386831</v>
      </c>
      <c r="L1820" s="51"/>
      <c r="M1820" s="51">
        <f t="shared" si="548"/>
        <v>90.53497942386831</v>
      </c>
    </row>
    <row r="1821" spans="1:13" ht="18" customHeight="1">
      <c r="A1821" s="71"/>
      <c r="B1821" s="48"/>
      <c r="C1821" s="51"/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</row>
    <row r="1822" spans="1:13" s="52" customFormat="1" ht="18" customHeight="1">
      <c r="A1822" s="41" t="s">
        <v>149</v>
      </c>
      <c r="B1822" s="62">
        <v>85156</v>
      </c>
      <c r="C1822" s="42">
        <f>C1826</f>
        <v>0</v>
      </c>
      <c r="D1822" s="42">
        <f>D1826</f>
        <v>38750</v>
      </c>
      <c r="E1822" s="42">
        <f>C1822+D1822</f>
        <v>38750</v>
      </c>
      <c r="F1822" s="42">
        <f>F1826</f>
        <v>0</v>
      </c>
      <c r="G1822" s="42">
        <f>G1826</f>
        <v>12963.6</v>
      </c>
      <c r="H1822" s="42">
        <f>F1822+G1822</f>
        <v>12963.6</v>
      </c>
      <c r="I1822" s="42">
        <f>I1826</f>
        <v>2199.6</v>
      </c>
      <c r="J1822" s="42">
        <f>J1826</f>
        <v>0</v>
      </c>
      <c r="K1822" s="42">
        <v>0</v>
      </c>
      <c r="L1822" s="42">
        <f aca="true" t="shared" si="549" ref="L1822:M1826">G1822/D1822*100</f>
        <v>33.45445161290323</v>
      </c>
      <c r="M1822" s="42">
        <f t="shared" si="549"/>
        <v>33.45445161290323</v>
      </c>
    </row>
    <row r="1823" spans="1:13" s="52" customFormat="1" ht="18" customHeight="1">
      <c r="A1823" s="20" t="s">
        <v>378</v>
      </c>
      <c r="B1823" s="62"/>
      <c r="C1823" s="42">
        <f>C1824</f>
        <v>0</v>
      </c>
      <c r="D1823" s="42">
        <f>D1824</f>
        <v>38750</v>
      </c>
      <c r="E1823" s="42">
        <f>C1823+D1823</f>
        <v>38750</v>
      </c>
      <c r="F1823" s="42">
        <f>F1824</f>
        <v>0</v>
      </c>
      <c r="G1823" s="42">
        <f>G1824</f>
        <v>12963.6</v>
      </c>
      <c r="H1823" s="42">
        <f>F1823+G1823</f>
        <v>12963.6</v>
      </c>
      <c r="I1823" s="42">
        <f>I1824</f>
        <v>2199.6</v>
      </c>
      <c r="J1823" s="42">
        <f>J1824</f>
        <v>0</v>
      </c>
      <c r="K1823" s="42"/>
      <c r="L1823" s="42">
        <f t="shared" si="549"/>
        <v>33.45445161290323</v>
      </c>
      <c r="M1823" s="42">
        <f t="shared" si="549"/>
        <v>33.45445161290323</v>
      </c>
    </row>
    <row r="1824" spans="1:13" s="52" customFormat="1" ht="18" customHeight="1">
      <c r="A1824" s="21" t="s">
        <v>379</v>
      </c>
      <c r="B1824" s="62"/>
      <c r="C1824" s="44">
        <f>C1825</f>
        <v>0</v>
      </c>
      <c r="D1824" s="44">
        <f>D1825</f>
        <v>38750</v>
      </c>
      <c r="E1824" s="44">
        <f>C1824+D1824</f>
        <v>38750</v>
      </c>
      <c r="F1824" s="44">
        <f>F1825</f>
        <v>0</v>
      </c>
      <c r="G1824" s="44">
        <f>G1825</f>
        <v>12963.6</v>
      </c>
      <c r="H1824" s="44">
        <f>F1824+G1824</f>
        <v>12963.6</v>
      </c>
      <c r="I1824" s="44">
        <f>I1825</f>
        <v>2199.6</v>
      </c>
      <c r="J1824" s="44">
        <f>J1825</f>
        <v>0</v>
      </c>
      <c r="K1824" s="44"/>
      <c r="L1824" s="44">
        <f t="shared" si="549"/>
        <v>33.45445161290323</v>
      </c>
      <c r="M1824" s="44">
        <f t="shared" si="549"/>
        <v>33.45445161290323</v>
      </c>
    </row>
    <row r="1825" spans="1:13" s="31" customFormat="1" ht="18" customHeight="1">
      <c r="A1825" s="25" t="s">
        <v>381</v>
      </c>
      <c r="B1825" s="29"/>
      <c r="C1825" s="39">
        <f>SUM(C1826)</f>
        <v>0</v>
      </c>
      <c r="D1825" s="39">
        <f>SUM(D1826)</f>
        <v>38750</v>
      </c>
      <c r="E1825" s="39">
        <f>SUM(C1825:D1825)</f>
        <v>38750</v>
      </c>
      <c r="F1825" s="39">
        <f>SUM(F1826)</f>
        <v>0</v>
      </c>
      <c r="G1825" s="39">
        <f>SUM(G1826)</f>
        <v>12963.6</v>
      </c>
      <c r="H1825" s="39">
        <f>F1825+G1825</f>
        <v>12963.6</v>
      </c>
      <c r="I1825" s="39">
        <f>SUM(I1826)</f>
        <v>2199.6</v>
      </c>
      <c r="J1825" s="39">
        <f>SUM(J1826)</f>
        <v>0</v>
      </c>
      <c r="K1825" s="39"/>
      <c r="L1825" s="39">
        <f t="shared" si="549"/>
        <v>33.45445161290323</v>
      </c>
      <c r="M1825" s="39">
        <f t="shared" si="549"/>
        <v>33.45445161290323</v>
      </c>
    </row>
    <row r="1826" spans="1:13" ht="18" customHeight="1">
      <c r="A1826" s="63" t="s">
        <v>151</v>
      </c>
      <c r="B1826" s="48" t="s">
        <v>152</v>
      </c>
      <c r="C1826" s="51">
        <v>0</v>
      </c>
      <c r="D1826" s="51">
        <v>38750</v>
      </c>
      <c r="E1826" s="51">
        <f>C1826+D1826</f>
        <v>38750</v>
      </c>
      <c r="F1826" s="51">
        <v>0</v>
      </c>
      <c r="G1826" s="51">
        <v>12963.6</v>
      </c>
      <c r="H1826" s="51">
        <f>F1826+G1826</f>
        <v>12963.6</v>
      </c>
      <c r="I1826" s="51">
        <v>2199.6</v>
      </c>
      <c r="J1826" s="51"/>
      <c r="K1826" s="51"/>
      <c r="L1826" s="51">
        <f t="shared" si="549"/>
        <v>33.45445161290323</v>
      </c>
      <c r="M1826" s="51">
        <f t="shared" si="549"/>
        <v>33.45445161290323</v>
      </c>
    </row>
    <row r="1827" spans="1:13" ht="15.75" customHeight="1">
      <c r="A1827" s="57"/>
      <c r="B1827" s="57"/>
      <c r="C1827" s="51"/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</row>
    <row r="1828" spans="1:13" s="52" customFormat="1" ht="18" customHeight="1">
      <c r="A1828" s="41" t="s">
        <v>135</v>
      </c>
      <c r="B1828" s="62">
        <v>85195</v>
      </c>
      <c r="C1828" s="42">
        <f>C1829</f>
        <v>23000</v>
      </c>
      <c r="D1828" s="42">
        <f>D1829</f>
        <v>0</v>
      </c>
      <c r="E1828" s="42">
        <f>SUM(C1828:D1828)</f>
        <v>23000</v>
      </c>
      <c r="F1828" s="42">
        <f>F1829</f>
        <v>7500</v>
      </c>
      <c r="G1828" s="42">
        <f>G1829</f>
        <v>0</v>
      </c>
      <c r="H1828" s="42">
        <f>SUM(F1828:G1828)</f>
        <v>7500</v>
      </c>
      <c r="I1828" s="42">
        <f>I1829</f>
        <v>0</v>
      </c>
      <c r="J1828" s="42">
        <f>J1829</f>
        <v>0</v>
      </c>
      <c r="K1828" s="42">
        <f aca="true" t="shared" si="550" ref="K1828:K1835">F1828/C1828*100</f>
        <v>32.608695652173914</v>
      </c>
      <c r="L1828" s="55">
        <v>0</v>
      </c>
      <c r="M1828" s="42">
        <f>H1828/E1828*100</f>
        <v>32.608695652173914</v>
      </c>
    </row>
    <row r="1829" spans="1:13" s="52" customFormat="1" ht="20.25" customHeight="1">
      <c r="A1829" s="20" t="s">
        <v>378</v>
      </c>
      <c r="B1829" s="62"/>
      <c r="C1829" s="42">
        <f>C1830+C1832</f>
        <v>23000</v>
      </c>
      <c r="D1829" s="42">
        <f>D1830+D1832</f>
        <v>0</v>
      </c>
      <c r="E1829" s="42">
        <f>SUM(C1829:D1829)</f>
        <v>23000</v>
      </c>
      <c r="F1829" s="42">
        <f>F1830+F1832</f>
        <v>7500</v>
      </c>
      <c r="G1829" s="42">
        <f>G1830+G1832</f>
        <v>0</v>
      </c>
      <c r="H1829" s="42">
        <f>SUM(F1829:G1829)</f>
        <v>7500</v>
      </c>
      <c r="I1829" s="42">
        <f>I1830+I1832</f>
        <v>0</v>
      </c>
      <c r="J1829" s="42">
        <f>J1830+J1832</f>
        <v>0</v>
      </c>
      <c r="K1829" s="42">
        <f t="shared" si="550"/>
        <v>32.608695652173914</v>
      </c>
      <c r="L1829" s="51"/>
      <c r="M1829" s="42">
        <f aca="true" t="shared" si="551" ref="M1829:M1835">H1829/E1829*100</f>
        <v>32.608695652173914</v>
      </c>
    </row>
    <row r="1830" spans="1:13" s="52" customFormat="1" ht="18.75" customHeight="1">
      <c r="A1830" s="21" t="s">
        <v>379</v>
      </c>
      <c r="B1830" s="69"/>
      <c r="C1830" s="44">
        <f>C1831</f>
        <v>8000</v>
      </c>
      <c r="D1830" s="44">
        <f>D1831</f>
        <v>0</v>
      </c>
      <c r="E1830" s="44">
        <f>SUM(C1830:D1830)</f>
        <v>8000</v>
      </c>
      <c r="F1830" s="44">
        <f>F1831</f>
        <v>0</v>
      </c>
      <c r="G1830" s="44">
        <f>G1831</f>
        <v>0</v>
      </c>
      <c r="H1830" s="44">
        <f>SUM(F1830:G1830)</f>
        <v>0</v>
      </c>
      <c r="I1830" s="44">
        <f>I1831</f>
        <v>0</v>
      </c>
      <c r="J1830" s="44">
        <f>J1831</f>
        <v>0</v>
      </c>
      <c r="K1830" s="44">
        <f t="shared" si="550"/>
        <v>0</v>
      </c>
      <c r="L1830" s="44"/>
      <c r="M1830" s="44">
        <f t="shared" si="551"/>
        <v>0</v>
      </c>
    </row>
    <row r="1831" spans="1:13" s="52" customFormat="1" ht="21" customHeight="1">
      <c r="A1831" s="25" t="s">
        <v>381</v>
      </c>
      <c r="B1831" s="69"/>
      <c r="C1831" s="44">
        <f>SUM(C1834:C1835)</f>
        <v>8000</v>
      </c>
      <c r="D1831" s="44">
        <f>SUM(D1834:D1835)</f>
        <v>0</v>
      </c>
      <c r="E1831" s="44">
        <f>SUM(C1831:D1831)</f>
        <v>8000</v>
      </c>
      <c r="F1831" s="44">
        <f>SUM(F1834:F1835)</f>
        <v>0</v>
      </c>
      <c r="G1831" s="44">
        <f>SUM(G1834:G1835)</f>
        <v>0</v>
      </c>
      <c r="H1831" s="44">
        <f>SUM(F1831:G1831)</f>
        <v>0</v>
      </c>
      <c r="I1831" s="44">
        <f>SUM(I1834:I1835)</f>
        <v>0</v>
      </c>
      <c r="J1831" s="44">
        <f>SUM(J1834:J1835)</f>
        <v>0</v>
      </c>
      <c r="K1831" s="44">
        <f t="shared" si="550"/>
        <v>0</v>
      </c>
      <c r="L1831" s="44"/>
      <c r="M1831" s="44">
        <f t="shared" si="551"/>
        <v>0</v>
      </c>
    </row>
    <row r="1832" spans="1:13" s="31" customFormat="1" ht="20.25" customHeight="1">
      <c r="A1832" s="21" t="s">
        <v>396</v>
      </c>
      <c r="B1832" s="45"/>
      <c r="C1832" s="39">
        <f>SUM(C1833:C1833)</f>
        <v>15000</v>
      </c>
      <c r="D1832" s="39">
        <f>SUM(D1833:D1833)</f>
        <v>0</v>
      </c>
      <c r="E1832" s="39">
        <f>SUM(C1832:D1832)</f>
        <v>15000</v>
      </c>
      <c r="F1832" s="39">
        <f>SUM(F1833:F1833)</f>
        <v>7500</v>
      </c>
      <c r="G1832" s="39">
        <f>SUM(G1833:G1833)</f>
        <v>0</v>
      </c>
      <c r="H1832" s="39">
        <f>SUM(F1832:G1832)</f>
        <v>7500</v>
      </c>
      <c r="I1832" s="39">
        <f>SUM(I1833:I1833)</f>
        <v>0</v>
      </c>
      <c r="J1832" s="39">
        <f>SUM(J1833:J1833)</f>
        <v>0</v>
      </c>
      <c r="K1832" s="39">
        <f t="shared" si="550"/>
        <v>50</v>
      </c>
      <c r="L1832" s="44"/>
      <c r="M1832" s="44">
        <f t="shared" si="551"/>
        <v>50</v>
      </c>
    </row>
    <row r="1833" spans="1:13" ht="18" customHeight="1">
      <c r="A1833" s="63" t="s">
        <v>133</v>
      </c>
      <c r="B1833" s="48" t="s">
        <v>134</v>
      </c>
      <c r="C1833" s="51">
        <v>15000</v>
      </c>
      <c r="D1833" s="51"/>
      <c r="E1833" s="51">
        <f>C1833+D1833</f>
        <v>15000</v>
      </c>
      <c r="F1833" s="51">
        <v>7500</v>
      </c>
      <c r="G1833" s="51"/>
      <c r="H1833" s="51">
        <f>F1833+G1833</f>
        <v>7500</v>
      </c>
      <c r="I1833" s="51"/>
      <c r="J1833" s="44"/>
      <c r="K1833" s="44">
        <f t="shared" si="550"/>
        <v>50</v>
      </c>
      <c r="L1833" s="44"/>
      <c r="M1833" s="44">
        <f t="shared" si="551"/>
        <v>50</v>
      </c>
    </row>
    <row r="1834" spans="1:13" ht="18" customHeight="1">
      <c r="A1834" s="53" t="s">
        <v>324</v>
      </c>
      <c r="B1834" s="76" t="s">
        <v>38</v>
      </c>
      <c r="C1834" s="51">
        <v>6000</v>
      </c>
      <c r="D1834" s="51"/>
      <c r="E1834" s="51">
        <f>C1834+D1834</f>
        <v>6000</v>
      </c>
      <c r="F1834" s="51">
        <v>0</v>
      </c>
      <c r="G1834" s="51"/>
      <c r="H1834" s="51">
        <f>F1834+G1834</f>
        <v>0</v>
      </c>
      <c r="I1834" s="51"/>
      <c r="J1834" s="44"/>
      <c r="K1834" s="44">
        <f t="shared" si="550"/>
        <v>0</v>
      </c>
      <c r="L1834" s="44"/>
      <c r="M1834" s="44">
        <f t="shared" si="551"/>
        <v>0</v>
      </c>
    </row>
    <row r="1835" spans="1:13" ht="18" customHeight="1">
      <c r="A1835" s="63" t="s">
        <v>28</v>
      </c>
      <c r="B1835" s="48" t="s">
        <v>29</v>
      </c>
      <c r="C1835" s="51">
        <v>2000</v>
      </c>
      <c r="D1835" s="51"/>
      <c r="E1835" s="51">
        <f>C1835+D1835</f>
        <v>2000</v>
      </c>
      <c r="F1835" s="51">
        <v>0</v>
      </c>
      <c r="G1835" s="51"/>
      <c r="H1835" s="51">
        <f>F1835+G1835</f>
        <v>0</v>
      </c>
      <c r="I1835" s="51"/>
      <c r="J1835" s="44"/>
      <c r="K1835" s="44">
        <f t="shared" si="550"/>
        <v>0</v>
      </c>
      <c r="L1835" s="44"/>
      <c r="M1835" s="44">
        <f t="shared" si="551"/>
        <v>0</v>
      </c>
    </row>
    <row r="1836" spans="1:13" ht="21" customHeight="1">
      <c r="A1836" s="68"/>
      <c r="B1836" s="57"/>
      <c r="C1836" s="51"/>
      <c r="D1836" s="51"/>
      <c r="E1836" s="51"/>
      <c r="F1836" s="51"/>
      <c r="G1836" s="51"/>
      <c r="H1836" s="51"/>
      <c r="I1836" s="30"/>
      <c r="J1836" s="51"/>
      <c r="K1836" s="57"/>
      <c r="L1836" s="57"/>
      <c r="M1836" s="51"/>
    </row>
    <row r="1837" spans="1:13" ht="20.25" customHeight="1">
      <c r="A1837" s="41" t="s">
        <v>232</v>
      </c>
      <c r="B1837" s="14" t="s">
        <v>137</v>
      </c>
      <c r="C1837" s="42">
        <f>C1838</f>
        <v>10797087</v>
      </c>
      <c r="D1837" s="42">
        <f>D1838</f>
        <v>988709.51</v>
      </c>
      <c r="E1837" s="42">
        <f>C1837+D1837</f>
        <v>11785796.51</v>
      </c>
      <c r="F1837" s="42">
        <f>F1838</f>
        <v>4961732.7</v>
      </c>
      <c r="G1837" s="42">
        <f>G1838</f>
        <v>369904.26000000007</v>
      </c>
      <c r="H1837" s="42">
        <f>F1837+G1837</f>
        <v>5331636.96</v>
      </c>
      <c r="I1837" s="42">
        <f>I1838</f>
        <v>214149.12000000005</v>
      </c>
      <c r="J1837" s="42">
        <f>J1838</f>
        <v>0</v>
      </c>
      <c r="K1837" s="42">
        <f>F1837/C1837*100</f>
        <v>45.95436435771982</v>
      </c>
      <c r="L1837" s="42">
        <f>G1837/D1837*100</f>
        <v>37.412835242173415</v>
      </c>
      <c r="M1837" s="42">
        <f>H1837/E1837*100</f>
        <v>45.237816175395686</v>
      </c>
    </row>
    <row r="1838" spans="1:13" ht="18" customHeight="1">
      <c r="A1838" s="20" t="s">
        <v>378</v>
      </c>
      <c r="B1838" s="14"/>
      <c r="C1838" s="42">
        <f>C1839+C1842+C1843+C1844</f>
        <v>10797087</v>
      </c>
      <c r="D1838" s="42">
        <f>D1839+D1842+D1843+D1844</f>
        <v>988709.51</v>
      </c>
      <c r="E1838" s="42">
        <f aca="true" t="shared" si="552" ref="E1838:E1844">C1838+D1838</f>
        <v>11785796.51</v>
      </c>
      <c r="F1838" s="42">
        <f>F1839+F1842+F1843+F1844</f>
        <v>4961732.7</v>
      </c>
      <c r="G1838" s="42">
        <f>G1839+G1842+G1843+G1844</f>
        <v>369904.26000000007</v>
      </c>
      <c r="H1838" s="42">
        <f aca="true" t="shared" si="553" ref="H1838:H1844">F1838+G1838</f>
        <v>5331636.96</v>
      </c>
      <c r="I1838" s="42">
        <f>I1839+I1842+I1843+I1844</f>
        <v>214149.12000000005</v>
      </c>
      <c r="J1838" s="42">
        <f>J1839+J1842+J1843+J1844</f>
        <v>0</v>
      </c>
      <c r="K1838" s="42">
        <f aca="true" t="shared" si="554" ref="K1838:M1844">F1838/C1838*100</f>
        <v>45.95436435771982</v>
      </c>
      <c r="L1838" s="42">
        <f t="shared" si="554"/>
        <v>37.412835242173415</v>
      </c>
      <c r="M1838" s="42">
        <f t="shared" si="554"/>
        <v>45.237816175395686</v>
      </c>
    </row>
    <row r="1839" spans="1:13" ht="18" customHeight="1">
      <c r="A1839" s="21" t="s">
        <v>379</v>
      </c>
      <c r="B1839" s="60"/>
      <c r="C1839" s="44">
        <f>C1840+C1841</f>
        <v>6899587.65</v>
      </c>
      <c r="D1839" s="44">
        <f>D1840+D1841</f>
        <v>702775</v>
      </c>
      <c r="E1839" s="44">
        <f t="shared" si="552"/>
        <v>7602362.65</v>
      </c>
      <c r="F1839" s="44">
        <f>F1840+F1841</f>
        <v>3326820.0300000003</v>
      </c>
      <c r="G1839" s="44">
        <f>G1840+G1841</f>
        <v>332185.00000000006</v>
      </c>
      <c r="H1839" s="44">
        <f t="shared" si="553"/>
        <v>3659005.0300000003</v>
      </c>
      <c r="I1839" s="44">
        <f>I1840+I1841</f>
        <v>193743.26000000004</v>
      </c>
      <c r="J1839" s="44">
        <f>J1840+J1841</f>
        <v>0</v>
      </c>
      <c r="K1839" s="44">
        <f t="shared" si="554"/>
        <v>48.21766457304155</v>
      </c>
      <c r="L1839" s="44">
        <f t="shared" si="554"/>
        <v>47.26761765856783</v>
      </c>
      <c r="M1839" s="44">
        <f t="shared" si="554"/>
        <v>48.12984066209996</v>
      </c>
    </row>
    <row r="1840" spans="1:13" ht="18" customHeight="1">
      <c r="A1840" s="25" t="s">
        <v>380</v>
      </c>
      <c r="B1840" s="60"/>
      <c r="C1840" s="44">
        <f>C1849+C1885+C1914+C1932</f>
        <v>4998939.15</v>
      </c>
      <c r="D1840" s="44">
        <f>D1849+D1885+D1914+D1932</f>
        <v>519950</v>
      </c>
      <c r="E1840" s="44">
        <f t="shared" si="552"/>
        <v>5518889.15</v>
      </c>
      <c r="F1840" s="44">
        <f>F1849+F1885+F1914+F1932</f>
        <v>2451668.3500000006</v>
      </c>
      <c r="G1840" s="44">
        <f>G1849+G1885+G1914+G1932</f>
        <v>285431.05000000005</v>
      </c>
      <c r="H1840" s="44">
        <f t="shared" si="553"/>
        <v>2737099.4000000004</v>
      </c>
      <c r="I1840" s="44">
        <f>I1849+I1885+I1914+I1932</f>
        <v>146257.66000000003</v>
      </c>
      <c r="J1840" s="44">
        <f>J1849+J1885+J1914+J1932</f>
        <v>0</v>
      </c>
      <c r="K1840" s="44">
        <f t="shared" si="554"/>
        <v>49.04377261723621</v>
      </c>
      <c r="L1840" s="44">
        <f t="shared" si="554"/>
        <v>54.895864987017994</v>
      </c>
      <c r="M1840" s="44">
        <f t="shared" si="554"/>
        <v>49.5951146255583</v>
      </c>
    </row>
    <row r="1841" spans="1:13" ht="18" customHeight="1">
      <c r="A1841" s="25" t="s">
        <v>381</v>
      </c>
      <c r="B1841" s="60"/>
      <c r="C1841" s="44">
        <f>C1850+C1886+C1926+C1933+C1956+C1962</f>
        <v>1900648.5</v>
      </c>
      <c r="D1841" s="44">
        <f>D1850+D1886+D1926+D1933+D1956+D1962</f>
        <v>182825</v>
      </c>
      <c r="E1841" s="44">
        <f t="shared" si="552"/>
        <v>2083473.5</v>
      </c>
      <c r="F1841" s="44">
        <f>F1850+F1886+F1926+F1933+F1956+F1962</f>
        <v>875151.6799999999</v>
      </c>
      <c r="G1841" s="44">
        <f>G1850+G1886+G1926+G1933+G1956+G1962</f>
        <v>46753.950000000004</v>
      </c>
      <c r="H1841" s="44">
        <f t="shared" si="553"/>
        <v>921905.6299999999</v>
      </c>
      <c r="I1841" s="44">
        <f>I1850+I1886+I1926+I1933+I1956+I1962</f>
        <v>47485.6</v>
      </c>
      <c r="J1841" s="44">
        <f>J1850+J1886+J1926+J1933+J1956+J1962</f>
        <v>0</v>
      </c>
      <c r="K1841" s="44">
        <f t="shared" si="554"/>
        <v>46.04489888582765</v>
      </c>
      <c r="L1841" s="44">
        <f t="shared" si="554"/>
        <v>25.573061670996854</v>
      </c>
      <c r="M1841" s="44">
        <f t="shared" si="554"/>
        <v>44.2484932013774</v>
      </c>
    </row>
    <row r="1842" spans="1:13" ht="15.75" customHeight="1">
      <c r="A1842" s="21" t="s">
        <v>396</v>
      </c>
      <c r="B1842" s="60"/>
      <c r="C1842" s="44">
        <f>C1851+C1915</f>
        <v>1895611</v>
      </c>
      <c r="D1842" s="44">
        <f>D1851+D1915</f>
        <v>0</v>
      </c>
      <c r="E1842" s="44">
        <f t="shared" si="552"/>
        <v>1895611</v>
      </c>
      <c r="F1842" s="44">
        <f>F1851+F1915</f>
        <v>745003.84</v>
      </c>
      <c r="G1842" s="44">
        <f>G1851+G1915</f>
        <v>0</v>
      </c>
      <c r="H1842" s="44">
        <f t="shared" si="553"/>
        <v>745003.84</v>
      </c>
      <c r="I1842" s="44">
        <f>I1851+I1915</f>
        <v>0</v>
      </c>
      <c r="J1842" s="44">
        <f>J1851+J1915</f>
        <v>0</v>
      </c>
      <c r="K1842" s="44">
        <f t="shared" si="554"/>
        <v>39.301514920519026</v>
      </c>
      <c r="L1842" s="44"/>
      <c r="M1842" s="44">
        <f t="shared" si="554"/>
        <v>39.301514920519026</v>
      </c>
    </row>
    <row r="1843" spans="1:13" ht="16.5" customHeight="1">
      <c r="A1843" s="25" t="s">
        <v>383</v>
      </c>
      <c r="B1843" s="60"/>
      <c r="C1843" s="44">
        <f>C1852+C1887+C1916+C1963</f>
        <v>1968350</v>
      </c>
      <c r="D1843" s="44">
        <f>D1852+D1887+D1916+D1963</f>
        <v>60</v>
      </c>
      <c r="E1843" s="44">
        <f t="shared" si="552"/>
        <v>1968410</v>
      </c>
      <c r="F1843" s="44">
        <f>F1852+F1887+F1916+F1963</f>
        <v>885861.8600000001</v>
      </c>
      <c r="G1843" s="44">
        <f>G1852+G1887+G1916+G1963</f>
        <v>0</v>
      </c>
      <c r="H1843" s="44">
        <f t="shared" si="553"/>
        <v>885861.8600000001</v>
      </c>
      <c r="I1843" s="44">
        <f>I1852+I1887+I1916+I1963</f>
        <v>17328.6</v>
      </c>
      <c r="J1843" s="44">
        <f>J1852+J1887+J1916+J1963</f>
        <v>0</v>
      </c>
      <c r="K1843" s="44">
        <f t="shared" si="554"/>
        <v>45.00530190260879</v>
      </c>
      <c r="L1843" s="44">
        <f t="shared" si="554"/>
        <v>0</v>
      </c>
      <c r="M1843" s="44">
        <f t="shared" si="554"/>
        <v>45.00393007554321</v>
      </c>
    </row>
    <row r="1844" spans="1:13" ht="43.5" customHeight="1">
      <c r="A1844" s="27" t="str">
        <f>A1964</f>
        <v>4.wydatki na programy finansowane z udziałem środków  o których mowa  w art.5. ust.1 pkt 2 i 3 w części zwiazanej z realizacja zadań jst.</v>
      </c>
      <c r="B1844" s="60"/>
      <c r="C1844" s="44">
        <f>C1964</f>
        <v>33538.35</v>
      </c>
      <c r="D1844" s="44">
        <f>D1964</f>
        <v>285874.51</v>
      </c>
      <c r="E1844" s="44">
        <f t="shared" si="552"/>
        <v>319412.86</v>
      </c>
      <c r="F1844" s="44">
        <f>F1964</f>
        <v>4046.97</v>
      </c>
      <c r="G1844" s="44">
        <f>G1964</f>
        <v>37719.259999999995</v>
      </c>
      <c r="H1844" s="44">
        <f t="shared" si="553"/>
        <v>41766.229999999996</v>
      </c>
      <c r="I1844" s="44">
        <f>I1964</f>
        <v>3077.2599999999998</v>
      </c>
      <c r="J1844" s="44">
        <f>J1964</f>
        <v>0</v>
      </c>
      <c r="K1844" s="44">
        <f t="shared" si="554"/>
        <v>12.066693799784426</v>
      </c>
      <c r="L1844" s="44">
        <f t="shared" si="554"/>
        <v>13.194341811027503</v>
      </c>
      <c r="M1844" s="44">
        <f t="shared" si="554"/>
        <v>13.075938770906092</v>
      </c>
    </row>
    <row r="1845" spans="1:13" ht="13.5" customHeight="1">
      <c r="A1845" s="57"/>
      <c r="B1845" s="57"/>
      <c r="C1845" s="51"/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</row>
    <row r="1846" spans="1:13" s="52" customFormat="1" ht="18" customHeight="1">
      <c r="A1846" s="41" t="s">
        <v>233</v>
      </c>
      <c r="B1846" s="14" t="s">
        <v>234</v>
      </c>
      <c r="C1846" s="42">
        <f>C1847</f>
        <v>5446156.5</v>
      </c>
      <c r="D1846" s="42">
        <f>D1847</f>
        <v>0</v>
      </c>
      <c r="E1846" s="42">
        <f aca="true" t="shared" si="555" ref="E1846:E1852">SUM(C1846:D1846)</f>
        <v>5446156.5</v>
      </c>
      <c r="F1846" s="42">
        <f>F1847</f>
        <v>2499466.0700000003</v>
      </c>
      <c r="G1846" s="42">
        <f>G1847</f>
        <v>0</v>
      </c>
      <c r="H1846" s="42">
        <f aca="true" t="shared" si="556" ref="H1846:H1852">SUM(F1846:G1846)</f>
        <v>2499466.0700000003</v>
      </c>
      <c r="I1846" s="42">
        <f>I1847</f>
        <v>77591.8</v>
      </c>
      <c r="J1846" s="42">
        <f>J1847</f>
        <v>0</v>
      </c>
      <c r="K1846" s="42">
        <f aca="true" t="shared" si="557" ref="K1846:M1880">F1846/C1846*100</f>
        <v>45.894128639160485</v>
      </c>
      <c r="L1846" s="42">
        <v>0</v>
      </c>
      <c r="M1846" s="42">
        <f t="shared" si="557"/>
        <v>45.894128639160485</v>
      </c>
    </row>
    <row r="1847" spans="1:13" s="52" customFormat="1" ht="18" customHeight="1">
      <c r="A1847" s="20" t="s">
        <v>378</v>
      </c>
      <c r="B1847" s="14"/>
      <c r="C1847" s="42">
        <f>C1848+C1851+C1852</f>
        <v>5446156.5</v>
      </c>
      <c r="D1847" s="42">
        <f>D1848+D1851+D1852</f>
        <v>0</v>
      </c>
      <c r="E1847" s="42">
        <f t="shared" si="555"/>
        <v>5446156.5</v>
      </c>
      <c r="F1847" s="42">
        <f>F1848+F1851+F1852</f>
        <v>2499466.0700000003</v>
      </c>
      <c r="G1847" s="42">
        <f>G1848+G1851+G1852</f>
        <v>0</v>
      </c>
      <c r="H1847" s="42">
        <f t="shared" si="556"/>
        <v>2499466.0700000003</v>
      </c>
      <c r="I1847" s="42">
        <f>I1848+I1851+I1852</f>
        <v>77591.8</v>
      </c>
      <c r="J1847" s="42">
        <f>J1848+J1851+J1852</f>
        <v>0</v>
      </c>
      <c r="K1847" s="42">
        <f t="shared" si="557"/>
        <v>45.894128639160485</v>
      </c>
      <c r="L1847" s="42"/>
      <c r="M1847" s="42">
        <f t="shared" si="557"/>
        <v>45.894128639160485</v>
      </c>
    </row>
    <row r="1848" spans="1:14" s="52" customFormat="1" ht="18" customHeight="1">
      <c r="A1848" s="21" t="s">
        <v>379</v>
      </c>
      <c r="B1848" s="60"/>
      <c r="C1848" s="44">
        <f>C1849+C1850</f>
        <v>3633745.5</v>
      </c>
      <c r="D1848" s="44">
        <f>D1849+D1850</f>
        <v>0</v>
      </c>
      <c r="E1848" s="44">
        <f t="shared" si="555"/>
        <v>3633745.5</v>
      </c>
      <c r="F1848" s="44">
        <f>F1849+F1850</f>
        <v>1757512.34</v>
      </c>
      <c r="G1848" s="44">
        <f>G1849+G1850</f>
        <v>0</v>
      </c>
      <c r="H1848" s="44">
        <f t="shared" si="556"/>
        <v>1757512.34</v>
      </c>
      <c r="I1848" s="44">
        <f>I1849+I1850</f>
        <v>67215.7</v>
      </c>
      <c r="J1848" s="44">
        <f>J1849+J1850</f>
        <v>0</v>
      </c>
      <c r="K1848" s="51">
        <f t="shared" si="557"/>
        <v>48.366412562464824</v>
      </c>
      <c r="L1848" s="51"/>
      <c r="M1848" s="51">
        <f t="shared" si="557"/>
        <v>48.366412562464824</v>
      </c>
      <c r="N1848" s="5"/>
    </row>
    <row r="1849" spans="1:14" s="52" customFormat="1" ht="18" customHeight="1">
      <c r="A1849" s="25" t="s">
        <v>380</v>
      </c>
      <c r="B1849" s="60"/>
      <c r="C1849" s="44">
        <f>SUM(C1858:C1862)</f>
        <v>2777548</v>
      </c>
      <c r="D1849" s="44">
        <f>SUM(D1858:D1862)</f>
        <v>0</v>
      </c>
      <c r="E1849" s="44">
        <f t="shared" si="555"/>
        <v>2777548</v>
      </c>
      <c r="F1849" s="44">
        <f>SUM(F1858:F1862)</f>
        <v>1395241.8900000001</v>
      </c>
      <c r="G1849" s="44">
        <f>SUM(G1858:G1862)</f>
        <v>0</v>
      </c>
      <c r="H1849" s="44">
        <f t="shared" si="556"/>
        <v>1395241.8900000001</v>
      </c>
      <c r="I1849" s="44">
        <f>SUM(I1858:I1862)</f>
        <v>66726.08</v>
      </c>
      <c r="J1849" s="44">
        <f>SUM(J1858:J1862)</f>
        <v>0</v>
      </c>
      <c r="K1849" s="51">
        <f t="shared" si="557"/>
        <v>50.23286330245238</v>
      </c>
      <c r="L1849" s="51"/>
      <c r="M1849" s="51">
        <f t="shared" si="557"/>
        <v>50.23286330245238</v>
      </c>
      <c r="N1849" s="5"/>
    </row>
    <row r="1850" spans="1:14" s="52" customFormat="1" ht="18" customHeight="1">
      <c r="A1850" s="25" t="s">
        <v>381</v>
      </c>
      <c r="B1850" s="60"/>
      <c r="C1850" s="44">
        <f>SUM(C1863:C1880)+C1855</f>
        <v>856197.5</v>
      </c>
      <c r="D1850" s="44">
        <f>SUM(D1863:D1880)+D1855</f>
        <v>0</v>
      </c>
      <c r="E1850" s="44">
        <f t="shared" si="555"/>
        <v>856197.5</v>
      </c>
      <c r="F1850" s="44">
        <f>SUM(F1863:F1880)+F1855</f>
        <v>362270.45</v>
      </c>
      <c r="G1850" s="44">
        <f>SUM(G1863:G1880)+G1855</f>
        <v>0</v>
      </c>
      <c r="H1850" s="44">
        <f t="shared" si="556"/>
        <v>362270.45</v>
      </c>
      <c r="I1850" s="44">
        <f>SUM(I1863:I1880)+I1855</f>
        <v>489.62</v>
      </c>
      <c r="J1850" s="44">
        <f>SUM(J1863:J1880)+J1855</f>
        <v>0</v>
      </c>
      <c r="K1850" s="51">
        <f t="shared" si="557"/>
        <v>42.31155194917061</v>
      </c>
      <c r="L1850" s="51"/>
      <c r="M1850" s="51">
        <f t="shared" si="557"/>
        <v>42.31155194917061</v>
      </c>
      <c r="N1850" s="5"/>
    </row>
    <row r="1851" spans="1:13" s="31" customFormat="1" ht="18" customHeight="1">
      <c r="A1851" s="21" t="s">
        <v>396</v>
      </c>
      <c r="B1851" s="29"/>
      <c r="C1851" s="30">
        <f>SUM(C1853:C1854)</f>
        <v>1665611</v>
      </c>
      <c r="D1851" s="30">
        <f>SUM(D1853:D1854)</f>
        <v>0</v>
      </c>
      <c r="E1851" s="30">
        <f t="shared" si="555"/>
        <v>1665611</v>
      </c>
      <c r="F1851" s="30">
        <f>SUM(F1853:F1854)</f>
        <v>654849.51</v>
      </c>
      <c r="G1851" s="30">
        <f>SUM(G1853:G1854)</f>
        <v>0</v>
      </c>
      <c r="H1851" s="30">
        <f t="shared" si="556"/>
        <v>654849.51</v>
      </c>
      <c r="I1851" s="30">
        <f>SUM(I1853:I1854)</f>
        <v>0</v>
      </c>
      <c r="J1851" s="30">
        <f>SUM(J1853:J1854)</f>
        <v>0</v>
      </c>
      <c r="K1851" s="30">
        <f t="shared" si="557"/>
        <v>39.31587327413183</v>
      </c>
      <c r="L1851" s="51"/>
      <c r="M1851" s="30">
        <f t="shared" si="557"/>
        <v>39.31587327413183</v>
      </c>
    </row>
    <row r="1852" spans="1:13" s="31" customFormat="1" ht="18" customHeight="1">
      <c r="A1852" s="25" t="s">
        <v>383</v>
      </c>
      <c r="B1852" s="29"/>
      <c r="C1852" s="30">
        <f>C1856+C1857</f>
        <v>146800</v>
      </c>
      <c r="D1852" s="30">
        <f>D1856+D1857</f>
        <v>0</v>
      </c>
      <c r="E1852" s="30">
        <f t="shared" si="555"/>
        <v>146800</v>
      </c>
      <c r="F1852" s="30">
        <f>F1856+F1857</f>
        <v>87104.22</v>
      </c>
      <c r="G1852" s="30">
        <f>G1856+G1857</f>
        <v>0</v>
      </c>
      <c r="H1852" s="30">
        <f t="shared" si="556"/>
        <v>87104.22</v>
      </c>
      <c r="I1852" s="30">
        <f>I1856+I1857</f>
        <v>10376.1</v>
      </c>
      <c r="J1852" s="30">
        <f>J1856+J1857</f>
        <v>0</v>
      </c>
      <c r="K1852" s="30">
        <f t="shared" si="557"/>
        <v>59.33529972752044</v>
      </c>
      <c r="L1852" s="51"/>
      <c r="M1852" s="30">
        <f t="shared" si="557"/>
        <v>59.33529972752044</v>
      </c>
    </row>
    <row r="1853" spans="1:13" ht="18" customHeight="1">
      <c r="A1853" s="63" t="s">
        <v>303</v>
      </c>
      <c r="B1853" s="48" t="s">
        <v>130</v>
      </c>
      <c r="C1853" s="51">
        <v>1557611</v>
      </c>
      <c r="D1853" s="51"/>
      <c r="E1853" s="51">
        <f>C1853+D1853</f>
        <v>1557611</v>
      </c>
      <c r="F1853" s="51">
        <v>601349.51</v>
      </c>
      <c r="G1853" s="51"/>
      <c r="H1853" s="51">
        <f aca="true" t="shared" si="558" ref="H1853:H1880">F1853+G1853</f>
        <v>601349.51</v>
      </c>
      <c r="I1853" s="51"/>
      <c r="J1853" s="51"/>
      <c r="K1853" s="51">
        <f t="shared" si="557"/>
        <v>38.60716892728672</v>
      </c>
      <c r="L1853" s="51"/>
      <c r="M1853" s="51">
        <f t="shared" si="557"/>
        <v>38.60716892728672</v>
      </c>
    </row>
    <row r="1854" spans="1:13" ht="18" customHeight="1">
      <c r="A1854" s="63" t="s">
        <v>133</v>
      </c>
      <c r="B1854" s="48" t="s">
        <v>134</v>
      </c>
      <c r="C1854" s="51">
        <v>108000</v>
      </c>
      <c r="D1854" s="51"/>
      <c r="E1854" s="51">
        <f aca="true" t="shared" si="559" ref="E1854:E1880">C1854+D1854</f>
        <v>108000</v>
      </c>
      <c r="F1854" s="51">
        <v>53500</v>
      </c>
      <c r="G1854" s="51"/>
      <c r="H1854" s="51">
        <f t="shared" si="558"/>
        <v>53500</v>
      </c>
      <c r="I1854" s="51"/>
      <c r="J1854" s="51"/>
      <c r="K1854" s="51">
        <f t="shared" si="557"/>
        <v>49.53703703703704</v>
      </c>
      <c r="L1854" s="51"/>
      <c r="M1854" s="51">
        <f t="shared" si="557"/>
        <v>49.53703703703704</v>
      </c>
    </row>
    <row r="1855" spans="1:13" ht="18" customHeight="1">
      <c r="A1855" s="53" t="s">
        <v>145</v>
      </c>
      <c r="B1855" s="48" t="s">
        <v>146</v>
      </c>
      <c r="C1855" s="51">
        <v>389</v>
      </c>
      <c r="D1855" s="51"/>
      <c r="E1855" s="51">
        <f t="shared" si="559"/>
        <v>389</v>
      </c>
      <c r="F1855" s="51">
        <v>388.92</v>
      </c>
      <c r="G1855" s="51"/>
      <c r="H1855" s="51">
        <f t="shared" si="558"/>
        <v>388.92</v>
      </c>
      <c r="I1855" s="51"/>
      <c r="J1855" s="51"/>
      <c r="K1855" s="51">
        <f>F1855/C1855*100</f>
        <v>99.97943444730078</v>
      </c>
      <c r="L1855" s="51"/>
      <c r="M1855" s="51">
        <f>H1855/E1855*100</f>
        <v>99.97943444730078</v>
      </c>
    </row>
    <row r="1856" spans="1:13" ht="18" customHeight="1">
      <c r="A1856" s="53" t="s">
        <v>297</v>
      </c>
      <c r="B1856" s="48" t="s">
        <v>46</v>
      </c>
      <c r="C1856" s="51">
        <v>2800</v>
      </c>
      <c r="D1856" s="51"/>
      <c r="E1856" s="51">
        <f t="shared" si="559"/>
        <v>2800</v>
      </c>
      <c r="F1856" s="51">
        <v>253.49</v>
      </c>
      <c r="G1856" s="51"/>
      <c r="H1856" s="51">
        <f t="shared" si="558"/>
        <v>253.49</v>
      </c>
      <c r="I1856" s="51"/>
      <c r="J1856" s="51"/>
      <c r="K1856" s="51">
        <f t="shared" si="557"/>
        <v>9.053214285714287</v>
      </c>
      <c r="L1856" s="51"/>
      <c r="M1856" s="51">
        <f t="shared" si="557"/>
        <v>9.053214285714287</v>
      </c>
    </row>
    <row r="1857" spans="1:13" ht="18" customHeight="1">
      <c r="A1857" s="53" t="s">
        <v>147</v>
      </c>
      <c r="B1857" s="48" t="s">
        <v>148</v>
      </c>
      <c r="C1857" s="51">
        <v>144000</v>
      </c>
      <c r="D1857" s="51"/>
      <c r="E1857" s="51">
        <f t="shared" si="559"/>
        <v>144000</v>
      </c>
      <c r="F1857" s="51">
        <v>86850.73</v>
      </c>
      <c r="G1857" s="51"/>
      <c r="H1857" s="51">
        <f t="shared" si="558"/>
        <v>86850.73</v>
      </c>
      <c r="I1857" s="51">
        <v>10376.1</v>
      </c>
      <c r="J1857" s="51"/>
      <c r="K1857" s="51">
        <f t="shared" si="557"/>
        <v>60.31300694444444</v>
      </c>
      <c r="L1857" s="51"/>
      <c r="M1857" s="51">
        <f t="shared" si="557"/>
        <v>60.31300694444444</v>
      </c>
    </row>
    <row r="1858" spans="1:13" ht="18" customHeight="1">
      <c r="A1858" s="63" t="s">
        <v>33</v>
      </c>
      <c r="B1858" s="48" t="s">
        <v>34</v>
      </c>
      <c r="C1858" s="51">
        <v>2177865</v>
      </c>
      <c r="D1858" s="51"/>
      <c r="E1858" s="51">
        <f t="shared" si="559"/>
        <v>2177865</v>
      </c>
      <c r="F1858" s="51">
        <v>1042481.89</v>
      </c>
      <c r="G1858" s="51"/>
      <c r="H1858" s="51">
        <f t="shared" si="558"/>
        <v>1042481.89</v>
      </c>
      <c r="I1858" s="51">
        <v>43328.16</v>
      </c>
      <c r="J1858" s="51"/>
      <c r="K1858" s="51">
        <f t="shared" si="557"/>
        <v>47.86714924937955</v>
      </c>
      <c r="L1858" s="51"/>
      <c r="M1858" s="51">
        <f t="shared" si="557"/>
        <v>47.86714924937955</v>
      </c>
    </row>
    <row r="1859" spans="1:13" ht="18" customHeight="1">
      <c r="A1859" s="63" t="s">
        <v>35</v>
      </c>
      <c r="B1859" s="48" t="s">
        <v>36</v>
      </c>
      <c r="C1859" s="51">
        <v>159628</v>
      </c>
      <c r="D1859" s="51"/>
      <c r="E1859" s="51">
        <f t="shared" si="559"/>
        <v>159628</v>
      </c>
      <c r="F1859" s="51">
        <v>159625.88</v>
      </c>
      <c r="G1859" s="51"/>
      <c r="H1859" s="51">
        <f t="shared" si="558"/>
        <v>159625.88</v>
      </c>
      <c r="I1859" s="51"/>
      <c r="J1859" s="51"/>
      <c r="K1859" s="51">
        <f t="shared" si="557"/>
        <v>99.99867191219586</v>
      </c>
      <c r="L1859" s="51"/>
      <c r="M1859" s="51">
        <f t="shared" si="557"/>
        <v>99.99867191219586</v>
      </c>
    </row>
    <row r="1860" spans="1:13" ht="18" customHeight="1">
      <c r="A1860" s="53" t="s">
        <v>22</v>
      </c>
      <c r="B1860" s="48" t="s">
        <v>23</v>
      </c>
      <c r="C1860" s="51">
        <v>358483</v>
      </c>
      <c r="D1860" s="51"/>
      <c r="E1860" s="51">
        <f t="shared" si="559"/>
        <v>358483</v>
      </c>
      <c r="F1860" s="51">
        <v>168998.14</v>
      </c>
      <c r="G1860" s="51"/>
      <c r="H1860" s="51">
        <f t="shared" si="558"/>
        <v>168998.14</v>
      </c>
      <c r="I1860" s="51">
        <v>19827.03</v>
      </c>
      <c r="J1860" s="51"/>
      <c r="K1860" s="51">
        <f t="shared" si="557"/>
        <v>47.14258137763856</v>
      </c>
      <c r="L1860" s="51"/>
      <c r="M1860" s="51">
        <f t="shared" si="557"/>
        <v>47.14258137763856</v>
      </c>
    </row>
    <row r="1861" spans="1:13" ht="18" customHeight="1">
      <c r="A1861" s="63" t="s">
        <v>24</v>
      </c>
      <c r="B1861" s="48" t="s">
        <v>25</v>
      </c>
      <c r="C1861" s="51">
        <v>57072</v>
      </c>
      <c r="D1861" s="51"/>
      <c r="E1861" s="51">
        <f t="shared" si="559"/>
        <v>57072</v>
      </c>
      <c r="F1861" s="51">
        <v>22753.48</v>
      </c>
      <c r="G1861" s="51"/>
      <c r="H1861" s="51">
        <f t="shared" si="558"/>
        <v>22753.48</v>
      </c>
      <c r="I1861" s="51">
        <v>3503.39</v>
      </c>
      <c r="J1861" s="51"/>
      <c r="K1861" s="51">
        <f t="shared" si="557"/>
        <v>39.86802635267732</v>
      </c>
      <c r="L1861" s="51"/>
      <c r="M1861" s="51">
        <f t="shared" si="557"/>
        <v>39.86802635267732</v>
      </c>
    </row>
    <row r="1862" spans="1:13" ht="18" customHeight="1">
      <c r="A1862" s="53" t="s">
        <v>26</v>
      </c>
      <c r="B1862" s="48" t="s">
        <v>27</v>
      </c>
      <c r="C1862" s="51">
        <v>24500</v>
      </c>
      <c r="D1862" s="51"/>
      <c r="E1862" s="51">
        <f>C1862+D1862</f>
        <v>24500</v>
      </c>
      <c r="F1862" s="51">
        <v>1382.5</v>
      </c>
      <c r="G1862" s="51"/>
      <c r="H1862" s="51">
        <f>F1862+G1862</f>
        <v>1382.5</v>
      </c>
      <c r="I1862" s="51">
        <v>67.5</v>
      </c>
      <c r="J1862" s="51"/>
      <c r="K1862" s="51">
        <f t="shared" si="557"/>
        <v>5.642857142857142</v>
      </c>
      <c r="L1862" s="51"/>
      <c r="M1862" s="51">
        <f t="shared" si="557"/>
        <v>5.642857142857142</v>
      </c>
    </row>
    <row r="1863" spans="1:13" ht="18" customHeight="1">
      <c r="A1863" s="53" t="s">
        <v>37</v>
      </c>
      <c r="B1863" s="48" t="s">
        <v>38</v>
      </c>
      <c r="C1863" s="51">
        <v>134618</v>
      </c>
      <c r="D1863" s="51"/>
      <c r="E1863" s="51">
        <f t="shared" si="559"/>
        <v>134618</v>
      </c>
      <c r="F1863" s="51">
        <v>54489.84</v>
      </c>
      <c r="G1863" s="51"/>
      <c r="H1863" s="51">
        <f t="shared" si="558"/>
        <v>54489.84</v>
      </c>
      <c r="I1863" s="51"/>
      <c r="J1863" s="51"/>
      <c r="K1863" s="51">
        <f t="shared" si="557"/>
        <v>40.47738043946574</v>
      </c>
      <c r="L1863" s="51"/>
      <c r="M1863" s="51">
        <f t="shared" si="557"/>
        <v>40.47738043946574</v>
      </c>
    </row>
    <row r="1864" spans="1:13" ht="18" customHeight="1">
      <c r="A1864" s="63" t="s">
        <v>122</v>
      </c>
      <c r="B1864" s="48" t="s">
        <v>123</v>
      </c>
      <c r="C1864" s="51">
        <v>124508</v>
      </c>
      <c r="D1864" s="51"/>
      <c r="E1864" s="51">
        <f t="shared" si="559"/>
        <v>124508</v>
      </c>
      <c r="F1864" s="51">
        <v>65741.85</v>
      </c>
      <c r="G1864" s="51"/>
      <c r="H1864" s="51">
        <f t="shared" si="558"/>
        <v>65741.85</v>
      </c>
      <c r="I1864" s="51">
        <v>465.45</v>
      </c>
      <c r="J1864" s="51"/>
      <c r="K1864" s="51">
        <f t="shared" si="557"/>
        <v>52.801305940180555</v>
      </c>
      <c r="L1864" s="51"/>
      <c r="M1864" s="51">
        <f t="shared" si="557"/>
        <v>52.801305940180555</v>
      </c>
    </row>
    <row r="1865" spans="1:13" ht="18" customHeight="1">
      <c r="A1865" s="63" t="s">
        <v>142</v>
      </c>
      <c r="B1865" s="48" t="s">
        <v>143</v>
      </c>
      <c r="C1865" s="51">
        <v>16200</v>
      </c>
      <c r="D1865" s="51"/>
      <c r="E1865" s="51">
        <f t="shared" si="559"/>
        <v>16200</v>
      </c>
      <c r="F1865" s="51">
        <v>6770.13</v>
      </c>
      <c r="G1865" s="51"/>
      <c r="H1865" s="51">
        <f t="shared" si="558"/>
        <v>6770.13</v>
      </c>
      <c r="I1865" s="51">
        <v>24.17</v>
      </c>
      <c r="J1865" s="51"/>
      <c r="K1865" s="51">
        <f t="shared" si="557"/>
        <v>41.790925925925926</v>
      </c>
      <c r="L1865" s="51"/>
      <c r="M1865" s="51">
        <f t="shared" si="557"/>
        <v>41.790925925925926</v>
      </c>
    </row>
    <row r="1866" spans="1:13" ht="18" customHeight="1">
      <c r="A1866" s="63" t="s">
        <v>283</v>
      </c>
      <c r="B1866" s="48" t="s">
        <v>119</v>
      </c>
      <c r="C1866" s="51">
        <v>2000</v>
      </c>
      <c r="D1866" s="51"/>
      <c r="E1866" s="51">
        <f t="shared" si="559"/>
        <v>2000</v>
      </c>
      <c r="F1866" s="51">
        <v>351.66</v>
      </c>
      <c r="G1866" s="51"/>
      <c r="H1866" s="51">
        <f t="shared" si="558"/>
        <v>351.66</v>
      </c>
      <c r="I1866" s="51"/>
      <c r="J1866" s="51"/>
      <c r="K1866" s="51">
        <f t="shared" si="557"/>
        <v>17.583000000000002</v>
      </c>
      <c r="L1866" s="51"/>
      <c r="M1866" s="51">
        <f t="shared" si="557"/>
        <v>17.583000000000002</v>
      </c>
    </row>
    <row r="1867" spans="1:13" ht="18" customHeight="1">
      <c r="A1867" s="63" t="s">
        <v>47</v>
      </c>
      <c r="B1867" s="48" t="s">
        <v>48</v>
      </c>
      <c r="C1867" s="51">
        <v>128000</v>
      </c>
      <c r="D1867" s="51"/>
      <c r="E1867" s="51">
        <f t="shared" si="559"/>
        <v>128000</v>
      </c>
      <c r="F1867" s="51">
        <v>71669.96</v>
      </c>
      <c r="G1867" s="51"/>
      <c r="H1867" s="51">
        <f t="shared" si="558"/>
        <v>71669.96</v>
      </c>
      <c r="I1867" s="51"/>
      <c r="J1867" s="51"/>
      <c r="K1867" s="51">
        <f t="shared" si="557"/>
        <v>55.99215625</v>
      </c>
      <c r="L1867" s="51"/>
      <c r="M1867" s="51">
        <f t="shared" si="557"/>
        <v>55.99215625</v>
      </c>
    </row>
    <row r="1868" spans="1:13" ht="18" customHeight="1">
      <c r="A1868" s="53" t="s">
        <v>39</v>
      </c>
      <c r="B1868" s="48" t="s">
        <v>40</v>
      </c>
      <c r="C1868" s="51">
        <v>207930.5</v>
      </c>
      <c r="D1868" s="51"/>
      <c r="E1868" s="51">
        <f t="shared" si="559"/>
        <v>207930.5</v>
      </c>
      <c r="F1868" s="51">
        <v>15104.52</v>
      </c>
      <c r="G1868" s="51"/>
      <c r="H1868" s="51">
        <f t="shared" si="558"/>
        <v>15104.52</v>
      </c>
      <c r="I1868" s="51"/>
      <c r="J1868" s="51"/>
      <c r="K1868" s="51">
        <f t="shared" si="557"/>
        <v>7.26421568745326</v>
      </c>
      <c r="L1868" s="51"/>
      <c r="M1868" s="51">
        <f t="shared" si="557"/>
        <v>7.26421568745326</v>
      </c>
    </row>
    <row r="1869" spans="1:13" ht="18" customHeight="1">
      <c r="A1869" s="53" t="s">
        <v>210</v>
      </c>
      <c r="B1869" s="48" t="s">
        <v>211</v>
      </c>
      <c r="C1869" s="51">
        <v>2500</v>
      </c>
      <c r="D1869" s="51"/>
      <c r="E1869" s="51">
        <f t="shared" si="559"/>
        <v>2500</v>
      </c>
      <c r="F1869" s="51">
        <v>280</v>
      </c>
      <c r="G1869" s="51"/>
      <c r="H1869" s="51">
        <f t="shared" si="558"/>
        <v>280</v>
      </c>
      <c r="I1869" s="51"/>
      <c r="J1869" s="51"/>
      <c r="K1869" s="51">
        <f t="shared" si="557"/>
        <v>11.200000000000001</v>
      </c>
      <c r="L1869" s="51"/>
      <c r="M1869" s="51">
        <f t="shared" si="557"/>
        <v>11.200000000000001</v>
      </c>
    </row>
    <row r="1870" spans="1:13" ht="18" customHeight="1">
      <c r="A1870" s="63" t="s">
        <v>28</v>
      </c>
      <c r="B1870" s="48" t="s">
        <v>29</v>
      </c>
      <c r="C1870" s="51">
        <v>95850</v>
      </c>
      <c r="D1870" s="51"/>
      <c r="E1870" s="51">
        <f t="shared" si="559"/>
        <v>95850</v>
      </c>
      <c r="F1870" s="51">
        <v>46472.48</v>
      </c>
      <c r="G1870" s="51"/>
      <c r="H1870" s="51">
        <f t="shared" si="558"/>
        <v>46472.48</v>
      </c>
      <c r="I1870" s="51"/>
      <c r="J1870" s="51"/>
      <c r="K1870" s="51">
        <f t="shared" si="557"/>
        <v>48.48459050599896</v>
      </c>
      <c r="L1870" s="51"/>
      <c r="M1870" s="51">
        <f t="shared" si="557"/>
        <v>48.48459050599896</v>
      </c>
    </row>
    <row r="1871" spans="1:13" ht="18" customHeight="1">
      <c r="A1871" s="63" t="s">
        <v>73</v>
      </c>
      <c r="B1871" s="48" t="s">
        <v>74</v>
      </c>
      <c r="C1871" s="51">
        <v>4241</v>
      </c>
      <c r="D1871" s="51"/>
      <c r="E1871" s="51">
        <f>C1871+D1871</f>
        <v>4241</v>
      </c>
      <c r="F1871" s="51">
        <v>2198.06</v>
      </c>
      <c r="G1871" s="51"/>
      <c r="H1871" s="51">
        <f t="shared" si="558"/>
        <v>2198.06</v>
      </c>
      <c r="I1871" s="51"/>
      <c r="J1871" s="51"/>
      <c r="K1871" s="51">
        <f t="shared" si="557"/>
        <v>51.82881395897194</v>
      </c>
      <c r="L1871" s="51"/>
      <c r="M1871" s="51">
        <f t="shared" si="557"/>
        <v>51.82881395897194</v>
      </c>
    </row>
    <row r="1872" spans="1:13" ht="16.5" customHeight="1">
      <c r="A1872" s="56" t="s">
        <v>282</v>
      </c>
      <c r="B1872" s="48" t="s">
        <v>261</v>
      </c>
      <c r="C1872" s="51">
        <v>1500</v>
      </c>
      <c r="D1872" s="51"/>
      <c r="E1872" s="51">
        <f>C1872+D1872</f>
        <v>1500</v>
      </c>
      <c r="F1872" s="51">
        <v>1021.46</v>
      </c>
      <c r="G1872" s="51"/>
      <c r="H1872" s="51">
        <f t="shared" si="558"/>
        <v>1021.46</v>
      </c>
      <c r="I1872" s="51"/>
      <c r="J1872" s="51"/>
      <c r="K1872" s="44">
        <f t="shared" si="557"/>
        <v>68.09733333333334</v>
      </c>
      <c r="L1872" s="51"/>
      <c r="M1872" s="51">
        <f t="shared" si="557"/>
        <v>68.09733333333334</v>
      </c>
    </row>
    <row r="1873" spans="1:13" ht="17.25" customHeight="1">
      <c r="A1873" s="56" t="s">
        <v>281</v>
      </c>
      <c r="B1873" s="48" t="s">
        <v>262</v>
      </c>
      <c r="C1873" s="51">
        <v>9200</v>
      </c>
      <c r="D1873" s="51"/>
      <c r="E1873" s="51">
        <f>C1873+D1873</f>
        <v>9200</v>
      </c>
      <c r="F1873" s="51">
        <v>4134.1</v>
      </c>
      <c r="G1873" s="51"/>
      <c r="H1873" s="51">
        <f t="shared" si="558"/>
        <v>4134.1</v>
      </c>
      <c r="I1873" s="51"/>
      <c r="J1873" s="51"/>
      <c r="K1873" s="44">
        <f t="shared" si="557"/>
        <v>44.935869565217395</v>
      </c>
      <c r="L1873" s="51"/>
      <c r="M1873" s="51">
        <f t="shared" si="557"/>
        <v>44.935869565217395</v>
      </c>
    </row>
    <row r="1874" spans="1:13" ht="17.25" customHeight="1">
      <c r="A1874" s="56" t="s">
        <v>344</v>
      </c>
      <c r="B1874" s="48" t="s">
        <v>263</v>
      </c>
      <c r="C1874" s="51">
        <v>200</v>
      </c>
      <c r="D1874" s="51"/>
      <c r="E1874" s="51">
        <f>C1874+D1874</f>
        <v>200</v>
      </c>
      <c r="F1874" s="51">
        <v>56.9</v>
      </c>
      <c r="G1874" s="51"/>
      <c r="H1874" s="51">
        <f t="shared" si="558"/>
        <v>56.9</v>
      </c>
      <c r="I1874" s="51"/>
      <c r="J1874" s="51"/>
      <c r="K1874" s="44">
        <f t="shared" si="557"/>
        <v>28.449999999999996</v>
      </c>
      <c r="L1874" s="51"/>
      <c r="M1874" s="51">
        <f t="shared" si="557"/>
        <v>28.449999999999996</v>
      </c>
    </row>
    <row r="1875" spans="1:13" ht="17.25" customHeight="1">
      <c r="A1875" s="56" t="s">
        <v>361</v>
      </c>
      <c r="B1875" s="48" t="s">
        <v>264</v>
      </c>
      <c r="C1875" s="51">
        <v>4900</v>
      </c>
      <c r="D1875" s="51"/>
      <c r="E1875" s="51">
        <f>C1875+D1875</f>
        <v>4900</v>
      </c>
      <c r="F1875" s="51">
        <v>1872.19</v>
      </c>
      <c r="G1875" s="51"/>
      <c r="H1875" s="51">
        <f t="shared" si="558"/>
        <v>1872.19</v>
      </c>
      <c r="I1875" s="51"/>
      <c r="J1875" s="51"/>
      <c r="K1875" s="44">
        <f t="shared" si="557"/>
        <v>38.207959183673466</v>
      </c>
      <c r="L1875" s="51"/>
      <c r="M1875" s="51">
        <f t="shared" si="557"/>
        <v>38.207959183673466</v>
      </c>
    </row>
    <row r="1876" spans="1:13" ht="18" customHeight="1">
      <c r="A1876" s="63" t="s">
        <v>75</v>
      </c>
      <c r="B1876" s="48" t="s">
        <v>76</v>
      </c>
      <c r="C1876" s="51">
        <v>1699</v>
      </c>
      <c r="D1876" s="51"/>
      <c r="E1876" s="51">
        <f t="shared" si="559"/>
        <v>1699</v>
      </c>
      <c r="F1876" s="51">
        <v>480.31</v>
      </c>
      <c r="G1876" s="51"/>
      <c r="H1876" s="51">
        <f t="shared" si="558"/>
        <v>480.31</v>
      </c>
      <c r="I1876" s="51"/>
      <c r="J1876" s="51"/>
      <c r="K1876" s="51">
        <f t="shared" si="557"/>
        <v>28.270158917010008</v>
      </c>
      <c r="L1876" s="51"/>
      <c r="M1876" s="51">
        <f t="shared" si="557"/>
        <v>28.270158917010008</v>
      </c>
    </row>
    <row r="1877" spans="1:13" ht="18" customHeight="1">
      <c r="A1877" s="63" t="s">
        <v>66</v>
      </c>
      <c r="B1877" s="48" t="s">
        <v>67</v>
      </c>
      <c r="C1877" s="51">
        <v>2000</v>
      </c>
      <c r="D1877" s="51"/>
      <c r="E1877" s="51">
        <f t="shared" si="559"/>
        <v>2000</v>
      </c>
      <c r="F1877" s="51">
        <v>178</v>
      </c>
      <c r="G1877" s="51"/>
      <c r="H1877" s="51">
        <f t="shared" si="558"/>
        <v>178</v>
      </c>
      <c r="I1877" s="51"/>
      <c r="J1877" s="51"/>
      <c r="K1877" s="51">
        <f t="shared" si="557"/>
        <v>8.9</v>
      </c>
      <c r="L1877" s="51"/>
      <c r="M1877" s="51">
        <f t="shared" si="557"/>
        <v>8.9</v>
      </c>
    </row>
    <row r="1878" spans="1:13" ht="18" customHeight="1">
      <c r="A1878" s="63" t="s">
        <v>41</v>
      </c>
      <c r="B1878" s="48" t="s">
        <v>42</v>
      </c>
      <c r="C1878" s="51">
        <v>110915</v>
      </c>
      <c r="D1878" s="51"/>
      <c r="E1878" s="51">
        <f t="shared" si="559"/>
        <v>110915</v>
      </c>
      <c r="F1878" s="51">
        <v>87150</v>
      </c>
      <c r="G1878" s="51"/>
      <c r="H1878" s="51">
        <f t="shared" si="558"/>
        <v>87150</v>
      </c>
      <c r="I1878" s="51"/>
      <c r="J1878" s="51"/>
      <c r="K1878" s="51">
        <f t="shared" si="557"/>
        <v>78.57368254970022</v>
      </c>
      <c r="L1878" s="51"/>
      <c r="M1878" s="51">
        <f t="shared" si="557"/>
        <v>78.57368254970022</v>
      </c>
    </row>
    <row r="1879" spans="1:13" ht="18" customHeight="1">
      <c r="A1879" s="63" t="s">
        <v>345</v>
      </c>
      <c r="B1879" s="48" t="s">
        <v>202</v>
      </c>
      <c r="C1879" s="51">
        <v>247</v>
      </c>
      <c r="D1879" s="51"/>
      <c r="E1879" s="51">
        <f t="shared" si="559"/>
        <v>247</v>
      </c>
      <c r="F1879" s="51">
        <v>239.07</v>
      </c>
      <c r="G1879" s="51"/>
      <c r="H1879" s="51">
        <f t="shared" si="558"/>
        <v>239.07</v>
      </c>
      <c r="I1879" s="51"/>
      <c r="J1879" s="51"/>
      <c r="K1879" s="51">
        <f t="shared" si="557"/>
        <v>96.78947368421052</v>
      </c>
      <c r="L1879" s="51"/>
      <c r="M1879" s="51">
        <f t="shared" si="557"/>
        <v>96.78947368421052</v>
      </c>
    </row>
    <row r="1880" spans="1:13" ht="18" customHeight="1">
      <c r="A1880" s="64" t="s">
        <v>285</v>
      </c>
      <c r="B1880" s="48" t="s">
        <v>266</v>
      </c>
      <c r="C1880" s="51">
        <v>9300</v>
      </c>
      <c r="D1880" s="51"/>
      <c r="E1880" s="51">
        <f t="shared" si="559"/>
        <v>9300</v>
      </c>
      <c r="F1880" s="51">
        <v>3671</v>
      </c>
      <c r="G1880" s="51"/>
      <c r="H1880" s="51">
        <f t="shared" si="558"/>
        <v>3671</v>
      </c>
      <c r="I1880" s="51"/>
      <c r="J1880" s="51"/>
      <c r="K1880" s="51">
        <f t="shared" si="557"/>
        <v>39.47311827956989</v>
      </c>
      <c r="L1880" s="51"/>
      <c r="M1880" s="51">
        <f t="shared" si="557"/>
        <v>39.47311827956989</v>
      </c>
    </row>
    <row r="1881" spans="1:13" ht="13.5" customHeight="1">
      <c r="A1881" s="63"/>
      <c r="B1881" s="48"/>
      <c r="C1881" s="51"/>
      <c r="D1881" s="51"/>
      <c r="E1881" s="51"/>
      <c r="F1881" s="51"/>
      <c r="G1881" s="51"/>
      <c r="H1881" s="51"/>
      <c r="I1881" s="51"/>
      <c r="J1881" s="51"/>
      <c r="K1881" s="30"/>
      <c r="L1881" s="51"/>
      <c r="M1881" s="51"/>
    </row>
    <row r="1882" spans="1:13" s="52" customFormat="1" ht="18" customHeight="1">
      <c r="A1882" s="65" t="s">
        <v>138</v>
      </c>
      <c r="B1882" s="14" t="s">
        <v>139</v>
      </c>
      <c r="C1882" s="42">
        <f>C1883</f>
        <v>2892408.15</v>
      </c>
      <c r="D1882" s="42">
        <f>D1883</f>
        <v>697735</v>
      </c>
      <c r="E1882" s="42">
        <f aca="true" t="shared" si="560" ref="E1882:E1887">SUM(C1882:D1882)</f>
        <v>3590143.15</v>
      </c>
      <c r="F1882" s="42">
        <f>F1883</f>
        <v>1397984.2800000003</v>
      </c>
      <c r="G1882" s="42">
        <f>G1883</f>
        <v>332185.00000000006</v>
      </c>
      <c r="H1882" s="42">
        <f aca="true" t="shared" si="561" ref="H1882:H1887">SUM(F1882:G1882)</f>
        <v>1730169.2800000003</v>
      </c>
      <c r="I1882" s="42">
        <f>I1883</f>
        <v>117512.44</v>
      </c>
      <c r="J1882" s="42">
        <f>J1883</f>
        <v>0</v>
      </c>
      <c r="K1882" s="42">
        <f aca="true" t="shared" si="562" ref="K1882:L1887">F1882/C1882*100</f>
        <v>48.33288414015844</v>
      </c>
      <c r="L1882" s="55">
        <f aca="true" t="shared" si="563" ref="L1882:L1909">G1882/D1882*100</f>
        <v>47.60904928088745</v>
      </c>
      <c r="M1882" s="42">
        <f aca="true" t="shared" si="564" ref="M1882:M1887">H1882/E1882*100</f>
        <v>48.19220871457453</v>
      </c>
    </row>
    <row r="1883" spans="1:13" s="52" customFormat="1" ht="18" customHeight="1">
      <c r="A1883" s="20" t="s">
        <v>378</v>
      </c>
      <c r="B1883" s="14"/>
      <c r="C1883" s="42">
        <f>C1884+C1887</f>
        <v>2892408.15</v>
      </c>
      <c r="D1883" s="42">
        <f>D1884+D1887</f>
        <v>697735</v>
      </c>
      <c r="E1883" s="42">
        <f t="shared" si="560"/>
        <v>3590143.15</v>
      </c>
      <c r="F1883" s="42">
        <f>F1884+F1887</f>
        <v>1397984.2800000003</v>
      </c>
      <c r="G1883" s="42">
        <f>G1884+G1887</f>
        <v>332185.00000000006</v>
      </c>
      <c r="H1883" s="42">
        <f t="shared" si="561"/>
        <v>1730169.2800000003</v>
      </c>
      <c r="I1883" s="42">
        <f>I1884+I1887</f>
        <v>117512.44</v>
      </c>
      <c r="J1883" s="42">
        <f>J1884+J1887</f>
        <v>0</v>
      </c>
      <c r="K1883" s="42">
        <f t="shared" si="562"/>
        <v>48.33288414015844</v>
      </c>
      <c r="L1883" s="55">
        <f t="shared" si="563"/>
        <v>47.60904928088745</v>
      </c>
      <c r="M1883" s="42">
        <f t="shared" si="564"/>
        <v>48.19220871457453</v>
      </c>
    </row>
    <row r="1884" spans="1:14" s="52" customFormat="1" ht="18" customHeight="1">
      <c r="A1884" s="21" t="s">
        <v>379</v>
      </c>
      <c r="B1884" s="60"/>
      <c r="C1884" s="44">
        <f>C1885+C1886</f>
        <v>2882468.15</v>
      </c>
      <c r="D1884" s="44">
        <f>D1885+D1886</f>
        <v>697675</v>
      </c>
      <c r="E1884" s="44">
        <f t="shared" si="560"/>
        <v>3580143.15</v>
      </c>
      <c r="F1884" s="44">
        <f>F1885+F1886</f>
        <v>1397409.2000000002</v>
      </c>
      <c r="G1884" s="44">
        <f>G1885+G1886</f>
        <v>332185.00000000006</v>
      </c>
      <c r="H1884" s="44">
        <f t="shared" si="561"/>
        <v>1729594.2000000002</v>
      </c>
      <c r="I1884" s="44">
        <f>I1885+I1886</f>
        <v>117512.44</v>
      </c>
      <c r="J1884" s="44">
        <f>J1885+J1886</f>
        <v>0</v>
      </c>
      <c r="K1884" s="51">
        <f t="shared" si="562"/>
        <v>48.47960592383303</v>
      </c>
      <c r="L1884" s="51">
        <f t="shared" si="563"/>
        <v>47.61314365571363</v>
      </c>
      <c r="M1884" s="51">
        <f t="shared" si="564"/>
        <v>48.3107553953534</v>
      </c>
      <c r="N1884" s="5"/>
    </row>
    <row r="1885" spans="1:14" s="52" customFormat="1" ht="18" customHeight="1">
      <c r="A1885" s="25" t="s">
        <v>380</v>
      </c>
      <c r="B1885" s="60"/>
      <c r="C1885" s="44">
        <f>SUM(C1889:C1893)</f>
        <v>1917449.15</v>
      </c>
      <c r="D1885" s="44">
        <f>SUM(D1889:D1893)</f>
        <v>519950</v>
      </c>
      <c r="E1885" s="44">
        <f t="shared" si="560"/>
        <v>2437399.15</v>
      </c>
      <c r="F1885" s="44">
        <f>SUM(F1889:F1893)</f>
        <v>917885.1800000002</v>
      </c>
      <c r="G1885" s="44">
        <f>SUM(G1889:G1893)</f>
        <v>285431.05000000005</v>
      </c>
      <c r="H1885" s="44">
        <f t="shared" si="561"/>
        <v>1203316.2300000002</v>
      </c>
      <c r="I1885" s="44">
        <f>SUM(I1889:I1893)</f>
        <v>70516.46</v>
      </c>
      <c r="J1885" s="44">
        <f>SUM(J1889:J1893)</f>
        <v>0</v>
      </c>
      <c r="K1885" s="51">
        <f t="shared" si="562"/>
        <v>47.87011848528031</v>
      </c>
      <c r="L1885" s="51">
        <f t="shared" si="563"/>
        <v>54.895864987017994</v>
      </c>
      <c r="M1885" s="51">
        <f t="shared" si="564"/>
        <v>49.36886229733855</v>
      </c>
      <c r="N1885" s="5"/>
    </row>
    <row r="1886" spans="1:14" s="52" customFormat="1" ht="18" customHeight="1">
      <c r="A1886" s="25" t="s">
        <v>381</v>
      </c>
      <c r="B1886" s="60"/>
      <c r="C1886" s="44">
        <f>SUM(C1894:C1909)</f>
        <v>965019</v>
      </c>
      <c r="D1886" s="44">
        <f>SUM(D1894:D1909)</f>
        <v>177725</v>
      </c>
      <c r="E1886" s="44">
        <f t="shared" si="560"/>
        <v>1142744</v>
      </c>
      <c r="F1886" s="44">
        <f>SUM(F1894:F1909)</f>
        <v>479524.02</v>
      </c>
      <c r="G1886" s="44">
        <f>SUM(G1894:G1909)</f>
        <v>46753.950000000004</v>
      </c>
      <c r="H1886" s="44">
        <f t="shared" si="561"/>
        <v>526277.97</v>
      </c>
      <c r="I1886" s="44">
        <f>SUM(I1894:I1909)</f>
        <v>46995.979999999996</v>
      </c>
      <c r="J1886" s="44">
        <f>SUM(J1894:J1909)</f>
        <v>0</v>
      </c>
      <c r="K1886" s="51">
        <f t="shared" si="562"/>
        <v>49.690629925421156</v>
      </c>
      <c r="L1886" s="51">
        <f t="shared" si="563"/>
        <v>26.30690673793783</v>
      </c>
      <c r="M1886" s="51">
        <f t="shared" si="564"/>
        <v>46.05388170928922</v>
      </c>
      <c r="N1886" s="5"/>
    </row>
    <row r="1887" spans="1:14" s="52" customFormat="1" ht="18" customHeight="1">
      <c r="A1887" s="25" t="s">
        <v>383</v>
      </c>
      <c r="B1887" s="60"/>
      <c r="C1887" s="44">
        <f>C1888</f>
        <v>9940</v>
      </c>
      <c r="D1887" s="44">
        <f>D1888</f>
        <v>60</v>
      </c>
      <c r="E1887" s="44">
        <f t="shared" si="560"/>
        <v>10000</v>
      </c>
      <c r="F1887" s="44">
        <f>F1888</f>
        <v>575.08</v>
      </c>
      <c r="G1887" s="44">
        <f>G1888</f>
        <v>0</v>
      </c>
      <c r="H1887" s="44">
        <f t="shared" si="561"/>
        <v>575.08</v>
      </c>
      <c r="I1887" s="44">
        <f>I1888</f>
        <v>0</v>
      </c>
      <c r="J1887" s="44">
        <f>J1888</f>
        <v>0</v>
      </c>
      <c r="K1887" s="51">
        <f t="shared" si="562"/>
        <v>5.785513078470825</v>
      </c>
      <c r="L1887" s="51">
        <f t="shared" si="562"/>
        <v>0</v>
      </c>
      <c r="M1887" s="51">
        <f t="shared" si="564"/>
        <v>5.7508</v>
      </c>
      <c r="N1887" s="5"/>
    </row>
    <row r="1888" spans="1:13" ht="18" customHeight="1">
      <c r="A1888" s="53" t="s">
        <v>279</v>
      </c>
      <c r="B1888" s="48" t="s">
        <v>46</v>
      </c>
      <c r="C1888" s="51">
        <v>9940</v>
      </c>
      <c r="D1888" s="51">
        <v>60</v>
      </c>
      <c r="E1888" s="51">
        <f>C1888+D1888</f>
        <v>10000</v>
      </c>
      <c r="F1888" s="51">
        <v>575.08</v>
      </c>
      <c r="G1888" s="51"/>
      <c r="H1888" s="51">
        <f>F1888+G1888</f>
        <v>575.08</v>
      </c>
      <c r="I1888" s="51"/>
      <c r="J1888" s="51"/>
      <c r="K1888" s="51">
        <f>F1888/C1888*100</f>
        <v>5.785513078470825</v>
      </c>
      <c r="L1888" s="51">
        <f>G1888/D1888*100</f>
        <v>0</v>
      </c>
      <c r="M1888" s="51">
        <f aca="true" t="shared" si="565" ref="M1888:M1909">H1888/E1888*100</f>
        <v>5.7508</v>
      </c>
    </row>
    <row r="1889" spans="1:13" ht="18" customHeight="1">
      <c r="A1889" s="63" t="s">
        <v>33</v>
      </c>
      <c r="B1889" s="48" t="s">
        <v>34</v>
      </c>
      <c r="C1889" s="51">
        <v>1493694</v>
      </c>
      <c r="D1889" s="51">
        <v>452102</v>
      </c>
      <c r="E1889" s="51">
        <f aca="true" t="shared" si="566" ref="E1889:E1909">C1889+D1889</f>
        <v>1945796</v>
      </c>
      <c r="F1889" s="51">
        <v>630142.06</v>
      </c>
      <c r="G1889" s="51">
        <v>254796.04</v>
      </c>
      <c r="H1889" s="51">
        <f>F1889+G1889</f>
        <v>884938.1000000001</v>
      </c>
      <c r="I1889" s="51">
        <v>45779.06</v>
      </c>
      <c r="J1889" s="51"/>
      <c r="K1889" s="51">
        <f aca="true" t="shared" si="567" ref="K1889:K1909">F1889/C1889*100</f>
        <v>42.1868240750783</v>
      </c>
      <c r="L1889" s="51">
        <f t="shared" si="563"/>
        <v>56.35808733427412</v>
      </c>
      <c r="M1889" s="51">
        <f t="shared" si="565"/>
        <v>45.47949014182371</v>
      </c>
    </row>
    <row r="1890" spans="1:13" ht="18" customHeight="1">
      <c r="A1890" s="63" t="s">
        <v>35</v>
      </c>
      <c r="B1890" s="48" t="s">
        <v>36</v>
      </c>
      <c r="C1890" s="51">
        <v>144275</v>
      </c>
      <c r="D1890" s="51">
        <v>7301</v>
      </c>
      <c r="E1890" s="51">
        <f t="shared" si="566"/>
        <v>151576</v>
      </c>
      <c r="F1890" s="51">
        <v>144274.52</v>
      </c>
      <c r="G1890" s="51">
        <v>7301</v>
      </c>
      <c r="H1890" s="51">
        <f>F1890+G1890</f>
        <v>151575.52</v>
      </c>
      <c r="I1890" s="51"/>
      <c r="J1890" s="51"/>
      <c r="K1890" s="51">
        <f t="shared" si="567"/>
        <v>99.99966730202738</v>
      </c>
      <c r="L1890" s="51">
        <f t="shared" si="563"/>
        <v>100</v>
      </c>
      <c r="M1890" s="51">
        <f t="shared" si="565"/>
        <v>99.9996833271758</v>
      </c>
    </row>
    <row r="1891" spans="1:13" ht="18" customHeight="1">
      <c r="A1891" s="53" t="s">
        <v>22</v>
      </c>
      <c r="B1891" s="48" t="s">
        <v>23</v>
      </c>
      <c r="C1891" s="51">
        <v>230528.15</v>
      </c>
      <c r="D1891" s="51">
        <v>55605</v>
      </c>
      <c r="E1891" s="51">
        <f t="shared" si="566"/>
        <v>286133.15</v>
      </c>
      <c r="F1891" s="51">
        <v>121431.78</v>
      </c>
      <c r="G1891" s="51">
        <v>23313.81</v>
      </c>
      <c r="H1891" s="51">
        <f aca="true" t="shared" si="568" ref="H1891:H1898">SUM(F1891:G1891)</f>
        <v>144745.59</v>
      </c>
      <c r="I1891" s="51">
        <v>21371.6</v>
      </c>
      <c r="J1891" s="51"/>
      <c r="K1891" s="51">
        <f t="shared" si="567"/>
        <v>52.675467182641256</v>
      </c>
      <c r="L1891" s="51">
        <f t="shared" si="563"/>
        <v>41.92754248718641</v>
      </c>
      <c r="M1891" s="51">
        <f t="shared" si="565"/>
        <v>50.58679499386911</v>
      </c>
    </row>
    <row r="1892" spans="1:13" ht="18" customHeight="1">
      <c r="A1892" s="63" t="s">
        <v>24</v>
      </c>
      <c r="B1892" s="48" t="s">
        <v>25</v>
      </c>
      <c r="C1892" s="51">
        <v>42692</v>
      </c>
      <c r="D1892" s="51">
        <v>4402</v>
      </c>
      <c r="E1892" s="51">
        <f t="shared" si="566"/>
        <v>47094</v>
      </c>
      <c r="F1892" s="51">
        <v>18652.06</v>
      </c>
      <c r="G1892" s="51">
        <v>20.2</v>
      </c>
      <c r="H1892" s="51">
        <f t="shared" si="568"/>
        <v>18672.260000000002</v>
      </c>
      <c r="I1892" s="51">
        <v>3250.56</v>
      </c>
      <c r="J1892" s="51"/>
      <c r="K1892" s="51">
        <f t="shared" si="567"/>
        <v>43.68982479153003</v>
      </c>
      <c r="L1892" s="51">
        <f t="shared" si="563"/>
        <v>0.4588823262153567</v>
      </c>
      <c r="M1892" s="51">
        <f t="shared" si="565"/>
        <v>39.64891493608528</v>
      </c>
    </row>
    <row r="1893" spans="1:13" ht="18" customHeight="1">
      <c r="A1893" s="53" t="s">
        <v>26</v>
      </c>
      <c r="B1893" s="48" t="s">
        <v>27</v>
      </c>
      <c r="C1893" s="51">
        <v>6260</v>
      </c>
      <c r="D1893" s="51">
        <v>540</v>
      </c>
      <c r="E1893" s="51">
        <f>C1893+D1893</f>
        <v>6800</v>
      </c>
      <c r="F1893" s="51">
        <v>3384.76</v>
      </c>
      <c r="G1893" s="51"/>
      <c r="H1893" s="51">
        <f>F1893+G1893</f>
        <v>3384.76</v>
      </c>
      <c r="I1893" s="51">
        <v>115.24</v>
      </c>
      <c r="J1893" s="51"/>
      <c r="K1893" s="51">
        <f t="shared" si="567"/>
        <v>54.06964856230032</v>
      </c>
      <c r="L1893" s="51">
        <f t="shared" si="563"/>
        <v>0</v>
      </c>
      <c r="M1893" s="51">
        <f t="shared" si="565"/>
        <v>49.77588235294118</v>
      </c>
    </row>
    <row r="1894" spans="1:13" ht="18" customHeight="1">
      <c r="A1894" s="53" t="s">
        <v>37</v>
      </c>
      <c r="B1894" s="48" t="s">
        <v>38</v>
      </c>
      <c r="C1894" s="51">
        <v>93779</v>
      </c>
      <c r="D1894" s="51">
        <v>14342</v>
      </c>
      <c r="E1894" s="51">
        <f t="shared" si="566"/>
        <v>108121</v>
      </c>
      <c r="F1894" s="51">
        <v>48553.01</v>
      </c>
      <c r="G1894" s="51">
        <v>2455.7</v>
      </c>
      <c r="H1894" s="51">
        <f t="shared" si="568"/>
        <v>51008.71</v>
      </c>
      <c r="I1894" s="51">
        <v>7473.17</v>
      </c>
      <c r="J1894" s="51"/>
      <c r="K1894" s="51">
        <f t="shared" si="567"/>
        <v>51.77386195203617</v>
      </c>
      <c r="L1894" s="51">
        <f t="shared" si="563"/>
        <v>17.12243759587226</v>
      </c>
      <c r="M1894" s="51">
        <f t="shared" si="565"/>
        <v>47.177430841372164</v>
      </c>
    </row>
    <row r="1895" spans="1:13" ht="18" customHeight="1">
      <c r="A1895" s="63" t="s">
        <v>122</v>
      </c>
      <c r="B1895" s="48" t="s">
        <v>123</v>
      </c>
      <c r="C1895" s="51">
        <v>293619</v>
      </c>
      <c r="D1895" s="51">
        <v>33068</v>
      </c>
      <c r="E1895" s="51">
        <f t="shared" si="566"/>
        <v>326687</v>
      </c>
      <c r="F1895" s="51">
        <v>129752</v>
      </c>
      <c r="G1895" s="51">
        <v>16402.19</v>
      </c>
      <c r="H1895" s="51">
        <f t="shared" si="568"/>
        <v>146154.19</v>
      </c>
      <c r="I1895" s="51">
        <v>20985.23</v>
      </c>
      <c r="J1895" s="51"/>
      <c r="K1895" s="51">
        <f t="shared" si="567"/>
        <v>44.19060074450223</v>
      </c>
      <c r="L1895" s="51">
        <f t="shared" si="563"/>
        <v>49.60139712108382</v>
      </c>
      <c r="M1895" s="51">
        <f t="shared" si="565"/>
        <v>44.738293840893576</v>
      </c>
    </row>
    <row r="1896" spans="1:13" ht="18" customHeight="1">
      <c r="A1896" s="63" t="s">
        <v>142</v>
      </c>
      <c r="B1896" s="48" t="s">
        <v>143</v>
      </c>
      <c r="C1896" s="51">
        <v>25000</v>
      </c>
      <c r="D1896" s="51">
        <v>5036</v>
      </c>
      <c r="E1896" s="51">
        <f t="shared" si="566"/>
        <v>30036</v>
      </c>
      <c r="F1896" s="51">
        <v>13516.68</v>
      </c>
      <c r="G1896" s="51">
        <v>1051.14</v>
      </c>
      <c r="H1896" s="51">
        <f t="shared" si="568"/>
        <v>14567.82</v>
      </c>
      <c r="I1896" s="51">
        <v>2121.02</v>
      </c>
      <c r="J1896" s="51"/>
      <c r="K1896" s="51">
        <f t="shared" si="567"/>
        <v>54.066720000000004</v>
      </c>
      <c r="L1896" s="51">
        <f t="shared" si="563"/>
        <v>20.87251787132645</v>
      </c>
      <c r="M1896" s="51">
        <f t="shared" si="565"/>
        <v>48.50119856172593</v>
      </c>
    </row>
    <row r="1897" spans="1:13" ht="18" customHeight="1">
      <c r="A1897" s="63" t="s">
        <v>47</v>
      </c>
      <c r="B1897" s="48" t="s">
        <v>48</v>
      </c>
      <c r="C1897" s="51">
        <v>273871</v>
      </c>
      <c r="D1897" s="51">
        <v>34185</v>
      </c>
      <c r="E1897" s="51">
        <f t="shared" si="566"/>
        <v>308056</v>
      </c>
      <c r="F1897" s="51">
        <v>141441.43</v>
      </c>
      <c r="G1897" s="51">
        <v>17537.02</v>
      </c>
      <c r="H1897" s="51">
        <f>F1897+G1897</f>
        <v>158978.44999999998</v>
      </c>
      <c r="I1897" s="51">
        <v>8710.56</v>
      </c>
      <c r="J1897" s="51"/>
      <c r="K1897" s="51">
        <f t="shared" si="567"/>
        <v>51.64527460008544</v>
      </c>
      <c r="L1897" s="51">
        <f t="shared" si="563"/>
        <v>51.300336404855926</v>
      </c>
      <c r="M1897" s="51">
        <f t="shared" si="565"/>
        <v>51.60699677980626</v>
      </c>
    </row>
    <row r="1898" spans="1:13" ht="18" customHeight="1">
      <c r="A1898" s="53" t="s">
        <v>39</v>
      </c>
      <c r="B1898" s="48" t="s">
        <v>40</v>
      </c>
      <c r="C1898" s="51">
        <v>56860</v>
      </c>
      <c r="D1898" s="51">
        <v>66759</v>
      </c>
      <c r="E1898" s="51">
        <f t="shared" si="566"/>
        <v>123619</v>
      </c>
      <c r="F1898" s="51">
        <v>2427.59</v>
      </c>
      <c r="G1898" s="51">
        <v>3600.3</v>
      </c>
      <c r="H1898" s="51">
        <f t="shared" si="568"/>
        <v>6027.89</v>
      </c>
      <c r="I1898" s="51">
        <v>1541.02</v>
      </c>
      <c r="J1898" s="51"/>
      <c r="K1898" s="51">
        <f t="shared" si="567"/>
        <v>4.269416109743229</v>
      </c>
      <c r="L1898" s="51">
        <f t="shared" si="563"/>
        <v>5.392980721700445</v>
      </c>
      <c r="M1898" s="51">
        <f t="shared" si="565"/>
        <v>4.876184081735008</v>
      </c>
    </row>
    <row r="1899" spans="1:13" ht="18" customHeight="1">
      <c r="A1899" s="53" t="s">
        <v>210</v>
      </c>
      <c r="B1899" s="48" t="s">
        <v>211</v>
      </c>
      <c r="C1899" s="51">
        <v>1671</v>
      </c>
      <c r="D1899" s="51">
        <v>869</v>
      </c>
      <c r="E1899" s="51">
        <f t="shared" si="566"/>
        <v>2540</v>
      </c>
      <c r="F1899" s="51">
        <v>905</v>
      </c>
      <c r="G1899" s="51">
        <v>135</v>
      </c>
      <c r="H1899" s="51">
        <f>F1899+G1899</f>
        <v>1040</v>
      </c>
      <c r="I1899" s="51"/>
      <c r="J1899" s="51"/>
      <c r="K1899" s="51">
        <f t="shared" si="567"/>
        <v>54.15918611609815</v>
      </c>
      <c r="L1899" s="51">
        <f t="shared" si="563"/>
        <v>15.535097813578828</v>
      </c>
      <c r="M1899" s="51">
        <f t="shared" si="565"/>
        <v>40.94488188976378</v>
      </c>
    </row>
    <row r="1900" spans="1:13" ht="18" customHeight="1">
      <c r="A1900" s="63" t="s">
        <v>28</v>
      </c>
      <c r="B1900" s="48" t="s">
        <v>29</v>
      </c>
      <c r="C1900" s="51">
        <v>80644</v>
      </c>
      <c r="D1900" s="51">
        <v>16100</v>
      </c>
      <c r="E1900" s="51">
        <f t="shared" si="566"/>
        <v>96744</v>
      </c>
      <c r="F1900" s="51">
        <v>43256.59</v>
      </c>
      <c r="G1900" s="51">
        <v>3814</v>
      </c>
      <c r="H1900" s="51">
        <f aca="true" t="shared" si="569" ref="H1900:H1908">SUM(F1900:G1900)</f>
        <v>47070.59</v>
      </c>
      <c r="I1900" s="51">
        <v>6164.98</v>
      </c>
      <c r="J1900" s="51"/>
      <c r="K1900" s="51">
        <f t="shared" si="567"/>
        <v>53.63894400079361</v>
      </c>
      <c r="L1900" s="51">
        <f t="shared" si="563"/>
        <v>23.68944099378882</v>
      </c>
      <c r="M1900" s="51">
        <f t="shared" si="565"/>
        <v>48.65478996113454</v>
      </c>
    </row>
    <row r="1901" spans="1:13" ht="18" customHeight="1">
      <c r="A1901" s="63" t="s">
        <v>73</v>
      </c>
      <c r="B1901" s="48" t="s">
        <v>74</v>
      </c>
      <c r="C1901" s="51">
        <v>872</v>
      </c>
      <c r="D1901" s="51">
        <v>578</v>
      </c>
      <c r="E1901" s="51">
        <f>C1901+D1901</f>
        <v>1450</v>
      </c>
      <c r="F1901" s="51">
        <v>487.7</v>
      </c>
      <c r="G1901" s="51">
        <v>0</v>
      </c>
      <c r="H1901" s="51">
        <f>F1901+G1901</f>
        <v>487.7</v>
      </c>
      <c r="I1901" s="51"/>
      <c r="J1901" s="51"/>
      <c r="K1901" s="51">
        <f t="shared" si="567"/>
        <v>55.928899082568805</v>
      </c>
      <c r="L1901" s="51">
        <f t="shared" si="563"/>
        <v>0</v>
      </c>
      <c r="M1901" s="51">
        <f t="shared" si="565"/>
        <v>33.634482758620685</v>
      </c>
    </row>
    <row r="1902" spans="1:13" ht="18" customHeight="1">
      <c r="A1902" s="56" t="s">
        <v>282</v>
      </c>
      <c r="B1902" s="48" t="s">
        <v>261</v>
      </c>
      <c r="C1902" s="51">
        <v>1596</v>
      </c>
      <c r="D1902" s="51">
        <v>900</v>
      </c>
      <c r="E1902" s="51">
        <f>C1902+D1902</f>
        <v>2496</v>
      </c>
      <c r="F1902" s="51">
        <v>844.99</v>
      </c>
      <c r="G1902" s="51">
        <v>433.6</v>
      </c>
      <c r="H1902" s="51">
        <f>F1902+G1902</f>
        <v>1278.5900000000001</v>
      </c>
      <c r="I1902" s="51"/>
      <c r="J1902" s="51"/>
      <c r="K1902" s="51">
        <f t="shared" si="567"/>
        <v>52.94423558897243</v>
      </c>
      <c r="L1902" s="51">
        <f t="shared" si="563"/>
        <v>48.17777777777778</v>
      </c>
      <c r="M1902" s="51">
        <f t="shared" si="565"/>
        <v>51.225560897435905</v>
      </c>
    </row>
    <row r="1903" spans="1:13" ht="18" customHeight="1">
      <c r="A1903" s="56" t="s">
        <v>287</v>
      </c>
      <c r="B1903" s="48" t="s">
        <v>262</v>
      </c>
      <c r="C1903" s="51">
        <v>4900</v>
      </c>
      <c r="D1903" s="51">
        <v>400</v>
      </c>
      <c r="E1903" s="51">
        <f>C1903+D1903</f>
        <v>5300</v>
      </c>
      <c r="F1903" s="51">
        <v>2225.41</v>
      </c>
      <c r="G1903" s="51">
        <v>0</v>
      </c>
      <c r="H1903" s="51">
        <f>F1903+G1903</f>
        <v>2225.41</v>
      </c>
      <c r="I1903" s="51"/>
      <c r="J1903" s="51"/>
      <c r="K1903" s="51">
        <f t="shared" si="567"/>
        <v>45.41653061224489</v>
      </c>
      <c r="L1903" s="51">
        <f t="shared" si="563"/>
        <v>0</v>
      </c>
      <c r="M1903" s="51">
        <f t="shared" si="565"/>
        <v>41.9888679245283</v>
      </c>
    </row>
    <row r="1904" spans="1:13" ht="18" customHeight="1">
      <c r="A1904" s="63" t="s">
        <v>75</v>
      </c>
      <c r="B1904" s="48" t="s">
        <v>76</v>
      </c>
      <c r="C1904" s="51">
        <v>277</v>
      </c>
      <c r="D1904" s="51">
        <v>23</v>
      </c>
      <c r="E1904" s="51">
        <f t="shared" si="566"/>
        <v>300</v>
      </c>
      <c r="F1904" s="51">
        <v>25.1</v>
      </c>
      <c r="G1904" s="51"/>
      <c r="H1904" s="51">
        <f t="shared" si="569"/>
        <v>25.1</v>
      </c>
      <c r="I1904" s="51"/>
      <c r="J1904" s="51"/>
      <c r="K1904" s="51">
        <f t="shared" si="567"/>
        <v>9.061371841155236</v>
      </c>
      <c r="L1904" s="51">
        <f t="shared" si="563"/>
        <v>0</v>
      </c>
      <c r="M1904" s="51">
        <f t="shared" si="565"/>
        <v>8.366666666666667</v>
      </c>
    </row>
    <row r="1905" spans="1:13" ht="18" customHeight="1">
      <c r="A1905" s="63" t="s">
        <v>66</v>
      </c>
      <c r="B1905" s="48" t="s">
        <v>67</v>
      </c>
      <c r="C1905" s="51">
        <v>338</v>
      </c>
      <c r="D1905" s="51">
        <v>74</v>
      </c>
      <c r="E1905" s="51">
        <f t="shared" si="566"/>
        <v>412</v>
      </c>
      <c r="F1905" s="51">
        <v>76.4</v>
      </c>
      <c r="G1905" s="51"/>
      <c r="H1905" s="51">
        <f>SUM(F1905:G1905)</f>
        <v>76.4</v>
      </c>
      <c r="I1905" s="51"/>
      <c r="J1905" s="51"/>
      <c r="K1905" s="51">
        <f t="shared" si="567"/>
        <v>22.603550295857993</v>
      </c>
      <c r="L1905" s="51">
        <f t="shared" si="563"/>
        <v>0</v>
      </c>
      <c r="M1905" s="51">
        <f t="shared" si="565"/>
        <v>18.543689320388353</v>
      </c>
    </row>
    <row r="1906" spans="1:13" ht="18" customHeight="1">
      <c r="A1906" s="63" t="s">
        <v>41</v>
      </c>
      <c r="B1906" s="48" t="s">
        <v>42</v>
      </c>
      <c r="C1906" s="51">
        <v>91540</v>
      </c>
      <c r="D1906" s="51">
        <v>1760</v>
      </c>
      <c r="E1906" s="51">
        <f t="shared" si="566"/>
        <v>93300</v>
      </c>
      <c r="F1906" s="51">
        <v>70000</v>
      </c>
      <c r="G1906" s="51"/>
      <c r="H1906" s="51">
        <f t="shared" si="569"/>
        <v>70000</v>
      </c>
      <c r="I1906" s="51"/>
      <c r="J1906" s="51"/>
      <c r="K1906" s="51">
        <f t="shared" si="567"/>
        <v>76.46930303692375</v>
      </c>
      <c r="L1906" s="51">
        <f t="shared" si="563"/>
        <v>0</v>
      </c>
      <c r="M1906" s="51">
        <f t="shared" si="565"/>
        <v>75.02679528403002</v>
      </c>
    </row>
    <row r="1907" spans="1:13" ht="18" customHeight="1">
      <c r="A1907" s="63" t="s">
        <v>49</v>
      </c>
      <c r="B1907" s="48" t="s">
        <v>50</v>
      </c>
      <c r="C1907" s="51">
        <v>24787</v>
      </c>
      <c r="D1907" s="51">
        <v>1682</v>
      </c>
      <c r="E1907" s="51">
        <f t="shared" si="566"/>
        <v>26469</v>
      </c>
      <c r="F1907" s="51">
        <v>12930</v>
      </c>
      <c r="G1907" s="51">
        <v>306</v>
      </c>
      <c r="H1907" s="51">
        <f t="shared" si="569"/>
        <v>13236</v>
      </c>
      <c r="I1907" s="51"/>
      <c r="J1907" s="51"/>
      <c r="K1907" s="51">
        <f t="shared" si="567"/>
        <v>52.1644410376407</v>
      </c>
      <c r="L1907" s="51">
        <f t="shared" si="563"/>
        <v>18.192627824019027</v>
      </c>
      <c r="M1907" s="51">
        <f t="shared" si="565"/>
        <v>50.00566700668707</v>
      </c>
    </row>
    <row r="1908" spans="1:13" ht="18" customHeight="1">
      <c r="A1908" s="53" t="s">
        <v>201</v>
      </c>
      <c r="B1908" s="48" t="s">
        <v>202</v>
      </c>
      <c r="C1908" s="51">
        <v>12434</v>
      </c>
      <c r="D1908" s="51">
        <v>1019</v>
      </c>
      <c r="E1908" s="51">
        <f t="shared" si="566"/>
        <v>13453</v>
      </c>
      <c r="F1908" s="51">
        <v>12433.12</v>
      </c>
      <c r="G1908" s="51">
        <v>1019</v>
      </c>
      <c r="H1908" s="51">
        <f t="shared" si="569"/>
        <v>13452.12</v>
      </c>
      <c r="I1908" s="51"/>
      <c r="J1908" s="51"/>
      <c r="K1908" s="51">
        <f t="shared" si="567"/>
        <v>99.9929226314943</v>
      </c>
      <c r="L1908" s="51">
        <f t="shared" si="563"/>
        <v>100</v>
      </c>
      <c r="M1908" s="51">
        <f t="shared" si="565"/>
        <v>99.99345870809485</v>
      </c>
    </row>
    <row r="1909" spans="1:13" ht="18" customHeight="1">
      <c r="A1909" s="64" t="s">
        <v>277</v>
      </c>
      <c r="B1909" s="48" t="s">
        <v>266</v>
      </c>
      <c r="C1909" s="51">
        <v>2831</v>
      </c>
      <c r="D1909" s="51">
        <v>930</v>
      </c>
      <c r="E1909" s="51">
        <f t="shared" si="566"/>
        <v>3761</v>
      </c>
      <c r="F1909" s="51">
        <v>649</v>
      </c>
      <c r="G1909" s="51"/>
      <c r="H1909" s="51">
        <f>F1909+G1909</f>
        <v>649</v>
      </c>
      <c r="I1909" s="51"/>
      <c r="J1909" s="51"/>
      <c r="K1909" s="51">
        <f t="shared" si="567"/>
        <v>22.92476156835041</v>
      </c>
      <c r="L1909" s="51">
        <f t="shared" si="563"/>
        <v>0</v>
      </c>
      <c r="M1909" s="51">
        <f t="shared" si="565"/>
        <v>17.256048923158733</v>
      </c>
    </row>
    <row r="1910" spans="1:13" ht="12" customHeight="1">
      <c r="A1910" s="63"/>
      <c r="B1910" s="48"/>
      <c r="C1910" s="51"/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</row>
    <row r="1911" spans="1:13" s="52" customFormat="1" ht="18" customHeight="1">
      <c r="A1911" s="41" t="s">
        <v>235</v>
      </c>
      <c r="B1911" s="14" t="s">
        <v>236</v>
      </c>
      <c r="C1911" s="42">
        <f>C1912</f>
        <v>2085000</v>
      </c>
      <c r="D1911" s="42">
        <f>D1912</f>
        <v>0</v>
      </c>
      <c r="E1911" s="42">
        <f>C1911+D1911</f>
        <v>2085000</v>
      </c>
      <c r="F1911" s="42">
        <f>F1912</f>
        <v>909146.8200000001</v>
      </c>
      <c r="G1911" s="42">
        <f>G1912</f>
        <v>0</v>
      </c>
      <c r="H1911" s="42">
        <f>F1911+G1911</f>
        <v>909146.8200000001</v>
      </c>
      <c r="I1911" s="42">
        <f>I1912</f>
        <v>8376.23</v>
      </c>
      <c r="J1911" s="42">
        <f>J1912</f>
        <v>0</v>
      </c>
      <c r="K1911" s="42">
        <f>F1911/C1911*100</f>
        <v>43.60416402877698</v>
      </c>
      <c r="L1911" s="55">
        <v>0</v>
      </c>
      <c r="M1911" s="42">
        <f aca="true" t="shared" si="570" ref="M1911:M1921">H1911/E1911*100</f>
        <v>43.60416402877698</v>
      </c>
    </row>
    <row r="1912" spans="1:13" s="52" customFormat="1" ht="15.75" customHeight="1">
      <c r="A1912" s="20" t="s">
        <v>378</v>
      </c>
      <c r="B1912" s="14"/>
      <c r="C1912" s="42">
        <f>C1913+C1915+C1916</f>
        <v>2085000</v>
      </c>
      <c r="D1912" s="42">
        <f>D1913+D1915+D1916</f>
        <v>0</v>
      </c>
      <c r="E1912" s="42">
        <f>C1912+D1912</f>
        <v>2085000</v>
      </c>
      <c r="F1912" s="42">
        <f>F1913+F1915+F1916</f>
        <v>909146.8200000001</v>
      </c>
      <c r="G1912" s="42">
        <f>G1913+G1915+G1916</f>
        <v>0</v>
      </c>
      <c r="H1912" s="42">
        <f>F1912+G1912</f>
        <v>909146.8200000001</v>
      </c>
      <c r="I1912" s="42">
        <f>I1913+I1915+I1916</f>
        <v>8376.23</v>
      </c>
      <c r="J1912" s="42">
        <f>J1913+J1915+J1916</f>
        <v>0</v>
      </c>
      <c r="K1912" s="42">
        <f>F1912/C1912*100</f>
        <v>43.60416402877698</v>
      </c>
      <c r="L1912" s="51"/>
      <c r="M1912" s="42">
        <f t="shared" si="570"/>
        <v>43.60416402877698</v>
      </c>
    </row>
    <row r="1913" spans="1:13" s="52" customFormat="1" ht="18" customHeight="1">
      <c r="A1913" s="21" t="s">
        <v>379</v>
      </c>
      <c r="B1913" s="14"/>
      <c r="C1913" s="44">
        <f>C1914</f>
        <v>45000</v>
      </c>
      <c r="D1913" s="44">
        <f>D1914</f>
        <v>0</v>
      </c>
      <c r="E1913" s="44">
        <f>C1913+D1913</f>
        <v>45000</v>
      </c>
      <c r="F1913" s="44">
        <f>F1914</f>
        <v>21109.93</v>
      </c>
      <c r="G1913" s="44">
        <f>G1914</f>
        <v>0</v>
      </c>
      <c r="H1913" s="44">
        <f>F1913+G1913</f>
        <v>21109.93</v>
      </c>
      <c r="I1913" s="44">
        <f>I1914</f>
        <v>1423.73</v>
      </c>
      <c r="J1913" s="44">
        <f>J1914</f>
        <v>0</v>
      </c>
      <c r="K1913" s="44">
        <f>F1913/C1913*100</f>
        <v>46.91095555555555</v>
      </c>
      <c r="L1913" s="51"/>
      <c r="M1913" s="44">
        <f t="shared" si="570"/>
        <v>46.91095555555555</v>
      </c>
    </row>
    <row r="1914" spans="1:13" s="52" customFormat="1" ht="18" customHeight="1">
      <c r="A1914" s="25" t="s">
        <v>380</v>
      </c>
      <c r="B1914" s="14"/>
      <c r="C1914" s="44">
        <f>SUM(C1919:C1921)</f>
        <v>45000</v>
      </c>
      <c r="D1914" s="44">
        <f>SUM(D1919:D1921)</f>
        <v>0</v>
      </c>
      <c r="E1914" s="44">
        <f>C1914+D1914</f>
        <v>45000</v>
      </c>
      <c r="F1914" s="44">
        <f>SUM(F1919:F1921)</f>
        <v>21109.93</v>
      </c>
      <c r="G1914" s="44">
        <f>SUM(G1919:G1921)</f>
        <v>0</v>
      </c>
      <c r="H1914" s="44">
        <f>F1914+G1914</f>
        <v>21109.93</v>
      </c>
      <c r="I1914" s="44">
        <f>SUM(I1919:I1921)</f>
        <v>1423.73</v>
      </c>
      <c r="J1914" s="44">
        <f>SUM(J1919:J1921)</f>
        <v>0</v>
      </c>
      <c r="K1914" s="44">
        <f>F1914/C1914*100</f>
        <v>46.91095555555555</v>
      </c>
      <c r="L1914" s="51"/>
      <c r="M1914" s="44">
        <f t="shared" si="570"/>
        <v>46.91095555555555</v>
      </c>
    </row>
    <row r="1915" spans="1:13" s="31" customFormat="1" ht="18" customHeight="1">
      <c r="A1915" s="21" t="s">
        <v>396</v>
      </c>
      <c r="B1915" s="29"/>
      <c r="C1915" s="39">
        <f>C1917</f>
        <v>230000</v>
      </c>
      <c r="D1915" s="39">
        <f>D1917</f>
        <v>0</v>
      </c>
      <c r="E1915" s="39">
        <f>SUM(C1915:D1915)</f>
        <v>230000</v>
      </c>
      <c r="F1915" s="39">
        <f>F1917</f>
        <v>90154.33</v>
      </c>
      <c r="G1915" s="39">
        <f>G1917</f>
        <v>0</v>
      </c>
      <c r="H1915" s="39">
        <f>SUM(F1915:G1915)</f>
        <v>90154.33</v>
      </c>
      <c r="I1915" s="39">
        <f>I1917</f>
        <v>0</v>
      </c>
      <c r="J1915" s="39">
        <f>J1917</f>
        <v>0</v>
      </c>
      <c r="K1915" s="39">
        <f>F1915/C1915*100</f>
        <v>39.19753478260869</v>
      </c>
      <c r="L1915" s="51"/>
      <c r="M1915" s="39">
        <f t="shared" si="570"/>
        <v>39.19753478260869</v>
      </c>
    </row>
    <row r="1916" spans="1:13" s="31" customFormat="1" ht="22.5" customHeight="1">
      <c r="A1916" s="25" t="s">
        <v>383</v>
      </c>
      <c r="B1916" s="29"/>
      <c r="C1916" s="30">
        <f>C1918</f>
        <v>1810000</v>
      </c>
      <c r="D1916" s="30">
        <f>D1918</f>
        <v>0</v>
      </c>
      <c r="E1916" s="30">
        <f>SUM(C1916:D1916)</f>
        <v>1810000</v>
      </c>
      <c r="F1916" s="30">
        <f>F1918</f>
        <v>797882.56</v>
      </c>
      <c r="G1916" s="30">
        <f>G1918</f>
        <v>0</v>
      </c>
      <c r="H1916" s="30">
        <f>SUM(F1916:G1916)</f>
        <v>797882.56</v>
      </c>
      <c r="I1916" s="30">
        <f>I1918</f>
        <v>6952.5</v>
      </c>
      <c r="J1916" s="39">
        <f>J1918</f>
        <v>0</v>
      </c>
      <c r="K1916" s="39">
        <f aca="true" t="shared" si="571" ref="K1916:K1921">F1916/C1916*100</f>
        <v>44.081909392265196</v>
      </c>
      <c r="L1916" s="51"/>
      <c r="M1916" s="39">
        <f t="shared" si="570"/>
        <v>44.081909392265196</v>
      </c>
    </row>
    <row r="1917" spans="1:13" ht="18" customHeight="1">
      <c r="A1917" s="63" t="s">
        <v>293</v>
      </c>
      <c r="B1917" s="48" t="s">
        <v>130</v>
      </c>
      <c r="C1917" s="51">
        <v>230000</v>
      </c>
      <c r="D1917" s="51"/>
      <c r="E1917" s="51">
        <f>C1917+D1917</f>
        <v>230000</v>
      </c>
      <c r="F1917" s="51">
        <v>90154.33</v>
      </c>
      <c r="G1917" s="51"/>
      <c r="H1917" s="51">
        <f>F1917+G1917</f>
        <v>90154.33</v>
      </c>
      <c r="I1917" s="51"/>
      <c r="J1917" s="44"/>
      <c r="K1917" s="44">
        <f t="shared" si="571"/>
        <v>39.19753478260869</v>
      </c>
      <c r="L1917" s="51"/>
      <c r="M1917" s="44">
        <f t="shared" si="570"/>
        <v>39.19753478260869</v>
      </c>
    </row>
    <row r="1918" spans="1:13" ht="18" customHeight="1">
      <c r="A1918" s="53" t="s">
        <v>147</v>
      </c>
      <c r="B1918" s="48" t="s">
        <v>148</v>
      </c>
      <c r="C1918" s="51">
        <v>1810000</v>
      </c>
      <c r="D1918" s="51"/>
      <c r="E1918" s="51">
        <f>C1918+D1918</f>
        <v>1810000</v>
      </c>
      <c r="F1918" s="51">
        <v>797882.56</v>
      </c>
      <c r="G1918" s="51"/>
      <c r="H1918" s="51">
        <f>F1918+G1918</f>
        <v>797882.56</v>
      </c>
      <c r="I1918" s="51">
        <v>6952.5</v>
      </c>
      <c r="J1918" s="44"/>
      <c r="K1918" s="44">
        <f t="shared" si="571"/>
        <v>44.081909392265196</v>
      </c>
      <c r="L1918" s="51"/>
      <c r="M1918" s="44">
        <f t="shared" si="570"/>
        <v>44.081909392265196</v>
      </c>
    </row>
    <row r="1919" spans="1:13" ht="18" customHeight="1">
      <c r="A1919" s="53" t="s">
        <v>22</v>
      </c>
      <c r="B1919" s="48" t="s">
        <v>23</v>
      </c>
      <c r="C1919" s="51">
        <v>6000</v>
      </c>
      <c r="D1919" s="51"/>
      <c r="E1919" s="51">
        <f>C1919+D1919</f>
        <v>6000</v>
      </c>
      <c r="F1919" s="51">
        <v>2488.4</v>
      </c>
      <c r="G1919" s="51"/>
      <c r="H1919" s="51">
        <f>F1919+G1919</f>
        <v>2488.4</v>
      </c>
      <c r="I1919" s="51">
        <v>500.38</v>
      </c>
      <c r="J1919" s="44"/>
      <c r="K1919" s="44">
        <f t="shared" si="571"/>
        <v>41.473333333333336</v>
      </c>
      <c r="L1919" s="51"/>
      <c r="M1919" s="44">
        <f t="shared" si="570"/>
        <v>41.473333333333336</v>
      </c>
    </row>
    <row r="1920" spans="1:13" ht="18" customHeight="1">
      <c r="A1920" s="63" t="s">
        <v>24</v>
      </c>
      <c r="B1920" s="48" t="s">
        <v>25</v>
      </c>
      <c r="C1920" s="51">
        <v>460</v>
      </c>
      <c r="D1920" s="51"/>
      <c r="E1920" s="51">
        <f>C1920+D1920</f>
        <v>460</v>
      </c>
      <c r="F1920" s="51">
        <v>191.65</v>
      </c>
      <c r="G1920" s="51"/>
      <c r="H1920" s="51">
        <f>F1920+G1920</f>
        <v>191.65</v>
      </c>
      <c r="I1920" s="51">
        <v>38.33</v>
      </c>
      <c r="J1920" s="44"/>
      <c r="K1920" s="44">
        <f t="shared" si="571"/>
        <v>41.66304347826087</v>
      </c>
      <c r="L1920" s="51"/>
      <c r="M1920" s="44">
        <f t="shared" si="570"/>
        <v>41.66304347826087</v>
      </c>
    </row>
    <row r="1921" spans="1:13" ht="18" customHeight="1">
      <c r="A1921" s="53" t="s">
        <v>26</v>
      </c>
      <c r="B1921" s="48" t="s">
        <v>27</v>
      </c>
      <c r="C1921" s="51">
        <v>38540</v>
      </c>
      <c r="D1921" s="51"/>
      <c r="E1921" s="51">
        <f>C1921+D1921</f>
        <v>38540</v>
      </c>
      <c r="F1921" s="51">
        <v>18429.88</v>
      </c>
      <c r="G1921" s="51"/>
      <c r="H1921" s="51">
        <f>F1921+G1921</f>
        <v>18429.88</v>
      </c>
      <c r="I1921" s="51">
        <v>885.02</v>
      </c>
      <c r="J1921" s="44"/>
      <c r="K1921" s="44">
        <f t="shared" si="571"/>
        <v>47.8201349247535</v>
      </c>
      <c r="L1921" s="51"/>
      <c r="M1921" s="44">
        <f t="shared" si="570"/>
        <v>47.8201349247535</v>
      </c>
    </row>
    <row r="1922" spans="1:13" ht="15.75" customHeight="1">
      <c r="A1922" s="53"/>
      <c r="B1922" s="48"/>
      <c r="C1922" s="51"/>
      <c r="D1922" s="51"/>
      <c r="E1922" s="51"/>
      <c r="F1922" s="51"/>
      <c r="G1922" s="51"/>
      <c r="H1922" s="51"/>
      <c r="I1922" s="51"/>
      <c r="J1922" s="51"/>
      <c r="K1922" s="44"/>
      <c r="L1922" s="51"/>
      <c r="M1922" s="51"/>
    </row>
    <row r="1923" spans="1:13" s="52" customFormat="1" ht="24.75" customHeight="1">
      <c r="A1923" s="111" t="s">
        <v>481</v>
      </c>
      <c r="B1923" s="72">
        <v>85205</v>
      </c>
      <c r="C1923" s="42">
        <f aca="true" t="shared" si="572" ref="C1923:D1926">C1924</f>
        <v>0</v>
      </c>
      <c r="D1923" s="42">
        <f t="shared" si="572"/>
        <v>5100</v>
      </c>
      <c r="E1923" s="42">
        <f>C1923+D1923</f>
        <v>5100</v>
      </c>
      <c r="F1923" s="42">
        <f aca="true" t="shared" si="573" ref="F1923:G1926">F1924</f>
        <v>0</v>
      </c>
      <c r="G1923" s="42">
        <f t="shared" si="573"/>
        <v>0</v>
      </c>
      <c r="H1923" s="42">
        <f>F1923+G1923</f>
        <v>0</v>
      </c>
      <c r="I1923" s="42">
        <f aca="true" t="shared" si="574" ref="I1923:J1926">I1924</f>
        <v>0</v>
      </c>
      <c r="J1923" s="42">
        <f t="shared" si="574"/>
        <v>0</v>
      </c>
      <c r="K1923" s="42">
        <v>0</v>
      </c>
      <c r="L1923" s="42">
        <f aca="true" t="shared" si="575" ref="L1923:M1927">G1923/D1923*100</f>
        <v>0</v>
      </c>
      <c r="M1923" s="42">
        <f t="shared" si="575"/>
        <v>0</v>
      </c>
    </row>
    <row r="1924" spans="1:13" s="52" customFormat="1" ht="16.5" customHeight="1">
      <c r="A1924" s="20" t="s">
        <v>378</v>
      </c>
      <c r="B1924" s="14"/>
      <c r="C1924" s="42">
        <f t="shared" si="572"/>
        <v>0</v>
      </c>
      <c r="D1924" s="42">
        <f t="shared" si="572"/>
        <v>5100</v>
      </c>
      <c r="E1924" s="42">
        <f>C1924+D1924</f>
        <v>5100</v>
      </c>
      <c r="F1924" s="42">
        <f t="shared" si="573"/>
        <v>0</v>
      </c>
      <c r="G1924" s="42">
        <f t="shared" si="573"/>
        <v>0</v>
      </c>
      <c r="H1924" s="42">
        <f>F1924+G1924</f>
        <v>0</v>
      </c>
      <c r="I1924" s="42">
        <f t="shared" si="574"/>
        <v>0</v>
      </c>
      <c r="J1924" s="42">
        <f t="shared" si="574"/>
        <v>0</v>
      </c>
      <c r="K1924" s="42"/>
      <c r="L1924" s="42">
        <f t="shared" si="575"/>
        <v>0</v>
      </c>
      <c r="M1924" s="44">
        <f t="shared" si="575"/>
        <v>0</v>
      </c>
    </row>
    <row r="1925" spans="1:13" s="52" customFormat="1" ht="18" customHeight="1">
      <c r="A1925" s="21" t="s">
        <v>379</v>
      </c>
      <c r="B1925" s="14"/>
      <c r="C1925" s="44">
        <f t="shared" si="572"/>
        <v>0</v>
      </c>
      <c r="D1925" s="44">
        <f t="shared" si="572"/>
        <v>5100</v>
      </c>
      <c r="E1925" s="44">
        <f>C1925+D1925</f>
        <v>5100</v>
      </c>
      <c r="F1925" s="44">
        <f t="shared" si="573"/>
        <v>0</v>
      </c>
      <c r="G1925" s="44">
        <f t="shared" si="573"/>
        <v>0</v>
      </c>
      <c r="H1925" s="44">
        <f>F1925+G1925</f>
        <v>0</v>
      </c>
      <c r="I1925" s="44">
        <f t="shared" si="574"/>
        <v>0</v>
      </c>
      <c r="J1925" s="44">
        <f t="shared" si="574"/>
        <v>0</v>
      </c>
      <c r="K1925" s="42"/>
      <c r="L1925" s="44">
        <f t="shared" si="575"/>
        <v>0</v>
      </c>
      <c r="M1925" s="44">
        <f t="shared" si="575"/>
        <v>0</v>
      </c>
    </row>
    <row r="1926" spans="1:13" ht="18" customHeight="1">
      <c r="A1926" s="25" t="s">
        <v>381</v>
      </c>
      <c r="B1926" s="48"/>
      <c r="C1926" s="51">
        <f t="shared" si="572"/>
        <v>0</v>
      </c>
      <c r="D1926" s="51">
        <f t="shared" si="572"/>
        <v>5100</v>
      </c>
      <c r="E1926" s="44">
        <f>C1926+D1926</f>
        <v>5100</v>
      </c>
      <c r="F1926" s="51">
        <f t="shared" si="573"/>
        <v>0</v>
      </c>
      <c r="G1926" s="51">
        <f t="shared" si="573"/>
        <v>0</v>
      </c>
      <c r="H1926" s="44">
        <f>F1926+G1926</f>
        <v>0</v>
      </c>
      <c r="I1926" s="51">
        <f t="shared" si="574"/>
        <v>0</v>
      </c>
      <c r="J1926" s="51">
        <f t="shared" si="574"/>
        <v>0</v>
      </c>
      <c r="K1926" s="42"/>
      <c r="L1926" s="44">
        <f t="shared" si="575"/>
        <v>0</v>
      </c>
      <c r="M1926" s="44">
        <f t="shared" si="575"/>
        <v>0</v>
      </c>
    </row>
    <row r="1927" spans="1:13" ht="15.75" customHeight="1">
      <c r="A1927" s="63" t="s">
        <v>28</v>
      </c>
      <c r="B1927" s="48" t="s">
        <v>29</v>
      </c>
      <c r="C1927" s="51"/>
      <c r="D1927" s="51">
        <v>5100</v>
      </c>
      <c r="E1927" s="44">
        <f>C1927+D1927</f>
        <v>5100</v>
      </c>
      <c r="F1927" s="51">
        <v>0</v>
      </c>
      <c r="G1927" s="51">
        <v>0</v>
      </c>
      <c r="H1927" s="44">
        <f>F1927+G1927</f>
        <v>0</v>
      </c>
      <c r="I1927" s="51"/>
      <c r="J1927" s="51"/>
      <c r="K1927" s="42"/>
      <c r="L1927" s="44">
        <f t="shared" si="575"/>
        <v>0</v>
      </c>
      <c r="M1927" s="44">
        <f t="shared" si="575"/>
        <v>0</v>
      </c>
    </row>
    <row r="1928" spans="1:13" ht="18" customHeight="1">
      <c r="A1928" s="53"/>
      <c r="B1928" s="48"/>
      <c r="C1928" s="51"/>
      <c r="D1928" s="51"/>
      <c r="E1928" s="51"/>
      <c r="F1928" s="51"/>
      <c r="G1928" s="51"/>
      <c r="H1928" s="51"/>
      <c r="I1928" s="51"/>
      <c r="J1928" s="51"/>
      <c r="K1928" s="44"/>
      <c r="L1928" s="44"/>
      <c r="M1928" s="51"/>
    </row>
    <row r="1929" spans="1:13" s="52" customFormat="1" ht="18" customHeight="1">
      <c r="A1929" s="65" t="s">
        <v>237</v>
      </c>
      <c r="B1929" s="14" t="s">
        <v>238</v>
      </c>
      <c r="C1929" s="42">
        <f>C1930</f>
        <v>308774</v>
      </c>
      <c r="D1929" s="42">
        <f>D1930</f>
        <v>0</v>
      </c>
      <c r="E1929" s="42">
        <f>SUM(C1929:D1929)</f>
        <v>308774</v>
      </c>
      <c r="F1929" s="42">
        <f>F1930</f>
        <v>133580.18</v>
      </c>
      <c r="G1929" s="42">
        <f>G1930</f>
        <v>0</v>
      </c>
      <c r="H1929" s="42">
        <f>SUM(F1929:G1929)</f>
        <v>133580.18</v>
      </c>
      <c r="I1929" s="42">
        <f>I1930</f>
        <v>7591.39</v>
      </c>
      <c r="J1929" s="42">
        <f>J1930</f>
        <v>0</v>
      </c>
      <c r="K1929" s="42">
        <f aca="true" t="shared" si="576" ref="K1929:K1951">F1929/C1929*100</f>
        <v>43.26147279239832</v>
      </c>
      <c r="L1929" s="55">
        <v>0</v>
      </c>
      <c r="M1929" s="42">
        <f aca="true" t="shared" si="577" ref="M1929:M1951">H1929/E1929*100</f>
        <v>43.26147279239832</v>
      </c>
    </row>
    <row r="1930" spans="1:13" s="52" customFormat="1" ht="18" customHeight="1">
      <c r="A1930" s="20" t="s">
        <v>378</v>
      </c>
      <c r="B1930" s="14"/>
      <c r="C1930" s="42">
        <f>C1931</f>
        <v>308774</v>
      </c>
      <c r="D1930" s="42">
        <f>D1931</f>
        <v>0</v>
      </c>
      <c r="E1930" s="42">
        <f>SUM(C1930:D1930)</f>
        <v>308774</v>
      </c>
      <c r="F1930" s="42">
        <f>F1931</f>
        <v>133580.18</v>
      </c>
      <c r="G1930" s="42">
        <f>G1931</f>
        <v>0</v>
      </c>
      <c r="H1930" s="42">
        <f>SUM(F1930:G1930)</f>
        <v>133580.18</v>
      </c>
      <c r="I1930" s="42">
        <f>I1931</f>
        <v>7591.39</v>
      </c>
      <c r="J1930" s="42">
        <f>J1931</f>
        <v>0</v>
      </c>
      <c r="K1930" s="42">
        <f t="shared" si="576"/>
        <v>43.26147279239832</v>
      </c>
      <c r="L1930" s="44"/>
      <c r="M1930" s="42">
        <f t="shared" si="577"/>
        <v>43.26147279239832</v>
      </c>
    </row>
    <row r="1931" spans="1:13" s="52" customFormat="1" ht="18" customHeight="1">
      <c r="A1931" s="21" t="s">
        <v>379</v>
      </c>
      <c r="B1931" s="60"/>
      <c r="C1931" s="44">
        <f>C1932+C1933</f>
        <v>308774</v>
      </c>
      <c r="D1931" s="44">
        <f>D1932+D1933</f>
        <v>0</v>
      </c>
      <c r="E1931" s="44">
        <f>SUM(C1931:D1931)</f>
        <v>308774</v>
      </c>
      <c r="F1931" s="44">
        <f>F1932+F1933</f>
        <v>133580.18</v>
      </c>
      <c r="G1931" s="44">
        <f>G1932+G1933</f>
        <v>0</v>
      </c>
      <c r="H1931" s="44">
        <f>SUM(F1931:G1931)</f>
        <v>133580.18</v>
      </c>
      <c r="I1931" s="44">
        <f>I1932+I1933</f>
        <v>7591.39</v>
      </c>
      <c r="J1931" s="44">
        <f>J1932+J1933</f>
        <v>0</v>
      </c>
      <c r="K1931" s="44">
        <f t="shared" si="576"/>
        <v>43.26147279239832</v>
      </c>
      <c r="L1931" s="44"/>
      <c r="M1931" s="44">
        <f t="shared" si="577"/>
        <v>43.26147279239832</v>
      </c>
    </row>
    <row r="1932" spans="1:13" s="52" customFormat="1" ht="18" customHeight="1">
      <c r="A1932" s="25" t="s">
        <v>380</v>
      </c>
      <c r="B1932" s="60"/>
      <c r="C1932" s="44">
        <f>SUM(C1934:C1938)</f>
        <v>258942</v>
      </c>
      <c r="D1932" s="44">
        <f>SUM(D1934:D1938)</f>
        <v>0</v>
      </c>
      <c r="E1932" s="44">
        <f>SUM(C1932:D1932)</f>
        <v>258942</v>
      </c>
      <c r="F1932" s="44">
        <f>SUM(F1934:F1938)</f>
        <v>117431.35</v>
      </c>
      <c r="G1932" s="44">
        <f>SUM(G1934:G1938)</f>
        <v>0</v>
      </c>
      <c r="H1932" s="44">
        <f>SUM(F1932:G1932)</f>
        <v>117431.35</v>
      </c>
      <c r="I1932" s="44">
        <f>SUM(I1934:I1938)</f>
        <v>7591.39</v>
      </c>
      <c r="J1932" s="44">
        <f>SUM(J1934:J1938)</f>
        <v>0</v>
      </c>
      <c r="K1932" s="44">
        <f t="shared" si="576"/>
        <v>45.350445273458924</v>
      </c>
      <c r="L1932" s="44"/>
      <c r="M1932" s="44">
        <f t="shared" si="577"/>
        <v>45.350445273458924</v>
      </c>
    </row>
    <row r="1933" spans="1:13" s="52" customFormat="1" ht="18" customHeight="1">
      <c r="A1933" s="25" t="s">
        <v>381</v>
      </c>
      <c r="B1933" s="60"/>
      <c r="C1933" s="44">
        <f>SUM(C1939:C1951)</f>
        <v>49832</v>
      </c>
      <c r="D1933" s="44">
        <f>SUM(D1939:D1951)</f>
        <v>0</v>
      </c>
      <c r="E1933" s="44">
        <f>SUM(C1933:D1933)</f>
        <v>49832</v>
      </c>
      <c r="F1933" s="44">
        <f>SUM(F1939:F1951)</f>
        <v>16148.829999999998</v>
      </c>
      <c r="G1933" s="44">
        <f>SUM(G1939:G1951)</f>
        <v>0</v>
      </c>
      <c r="H1933" s="44">
        <f>SUM(F1933:G1933)</f>
        <v>16148.829999999998</v>
      </c>
      <c r="I1933" s="44">
        <f>SUM(I1939:I1951)</f>
        <v>0</v>
      </c>
      <c r="J1933" s="44">
        <f>SUM(J1939:J1951)</f>
        <v>0</v>
      </c>
      <c r="K1933" s="44">
        <f t="shared" si="576"/>
        <v>32.40654599454166</v>
      </c>
      <c r="L1933" s="44"/>
      <c r="M1933" s="44">
        <f t="shared" si="577"/>
        <v>32.40654599454166</v>
      </c>
    </row>
    <row r="1934" spans="1:13" ht="18" customHeight="1">
      <c r="A1934" s="63" t="s">
        <v>33</v>
      </c>
      <c r="B1934" s="48" t="s">
        <v>34</v>
      </c>
      <c r="C1934" s="51">
        <v>199436</v>
      </c>
      <c r="D1934" s="51"/>
      <c r="E1934" s="51">
        <f aca="true" t="shared" si="578" ref="E1934:E1951">C1934+D1934</f>
        <v>199436</v>
      </c>
      <c r="F1934" s="51">
        <v>85958.85</v>
      </c>
      <c r="G1934" s="51"/>
      <c r="H1934" s="51">
        <f aca="true" t="shared" si="579" ref="H1934:H1950">F1934+G1934</f>
        <v>85958.85</v>
      </c>
      <c r="I1934" s="51">
        <v>4631.38</v>
      </c>
      <c r="J1934" s="44"/>
      <c r="K1934" s="44">
        <f t="shared" si="576"/>
        <v>43.10096973465172</v>
      </c>
      <c r="L1934" s="44"/>
      <c r="M1934" s="44">
        <f t="shared" si="577"/>
        <v>43.10096973465172</v>
      </c>
    </row>
    <row r="1935" spans="1:13" ht="18" customHeight="1">
      <c r="A1935" s="63" t="s">
        <v>35</v>
      </c>
      <c r="B1935" s="48" t="s">
        <v>36</v>
      </c>
      <c r="C1935" s="51">
        <v>16300</v>
      </c>
      <c r="D1935" s="51"/>
      <c r="E1935" s="51">
        <f t="shared" si="578"/>
        <v>16300</v>
      </c>
      <c r="F1935" s="51">
        <v>16089.91</v>
      </c>
      <c r="G1935" s="51"/>
      <c r="H1935" s="51">
        <f t="shared" si="579"/>
        <v>16089.91</v>
      </c>
      <c r="I1935" s="51">
        <v>0</v>
      </c>
      <c r="J1935" s="42"/>
      <c r="K1935" s="51">
        <f t="shared" si="576"/>
        <v>98.71110429447853</v>
      </c>
      <c r="L1935" s="44"/>
      <c r="M1935" s="51">
        <f t="shared" si="577"/>
        <v>98.71110429447853</v>
      </c>
    </row>
    <row r="1936" spans="1:13" ht="18" customHeight="1">
      <c r="A1936" s="53" t="s">
        <v>22</v>
      </c>
      <c r="B1936" s="48" t="s">
        <v>23</v>
      </c>
      <c r="C1936" s="51">
        <v>34846</v>
      </c>
      <c r="D1936" s="51"/>
      <c r="E1936" s="51">
        <f t="shared" si="578"/>
        <v>34846</v>
      </c>
      <c r="F1936" s="51">
        <v>13735.43</v>
      </c>
      <c r="G1936" s="51"/>
      <c r="H1936" s="51">
        <f t="shared" si="579"/>
        <v>13735.43</v>
      </c>
      <c r="I1936" s="51">
        <v>2656.31</v>
      </c>
      <c r="J1936" s="51"/>
      <c r="K1936" s="51">
        <f t="shared" si="576"/>
        <v>39.417522814670264</v>
      </c>
      <c r="L1936" s="44"/>
      <c r="M1936" s="51">
        <f t="shared" si="577"/>
        <v>39.417522814670264</v>
      </c>
    </row>
    <row r="1937" spans="1:13" ht="18" customHeight="1">
      <c r="A1937" s="63" t="s">
        <v>24</v>
      </c>
      <c r="B1937" s="48" t="s">
        <v>25</v>
      </c>
      <c r="C1937" s="51">
        <v>5360</v>
      </c>
      <c r="D1937" s="51"/>
      <c r="E1937" s="51">
        <f t="shared" si="578"/>
        <v>5360</v>
      </c>
      <c r="F1937" s="51">
        <v>1647.16</v>
      </c>
      <c r="G1937" s="51"/>
      <c r="H1937" s="51">
        <f t="shared" si="579"/>
        <v>1647.16</v>
      </c>
      <c r="I1937" s="51">
        <v>303.7</v>
      </c>
      <c r="J1937" s="51"/>
      <c r="K1937" s="51">
        <f t="shared" si="576"/>
        <v>30.730597014925376</v>
      </c>
      <c r="L1937" s="44"/>
      <c r="M1937" s="51">
        <f t="shared" si="577"/>
        <v>30.730597014925376</v>
      </c>
    </row>
    <row r="1938" spans="1:13" ht="18" customHeight="1">
      <c r="A1938" s="53" t="s">
        <v>26</v>
      </c>
      <c r="B1938" s="48" t="s">
        <v>27</v>
      </c>
      <c r="C1938" s="51">
        <v>3000</v>
      </c>
      <c r="D1938" s="51"/>
      <c r="E1938" s="51">
        <f t="shared" si="578"/>
        <v>3000</v>
      </c>
      <c r="F1938" s="51">
        <v>0</v>
      </c>
      <c r="G1938" s="51"/>
      <c r="H1938" s="51">
        <f t="shared" si="579"/>
        <v>0</v>
      </c>
      <c r="I1938" s="51"/>
      <c r="J1938" s="51"/>
      <c r="K1938" s="51">
        <f t="shared" si="576"/>
        <v>0</v>
      </c>
      <c r="L1938" s="44"/>
      <c r="M1938" s="51">
        <f t="shared" si="577"/>
        <v>0</v>
      </c>
    </row>
    <row r="1939" spans="1:13" ht="18" customHeight="1">
      <c r="A1939" s="53" t="s">
        <v>37</v>
      </c>
      <c r="B1939" s="48" t="s">
        <v>38</v>
      </c>
      <c r="C1939" s="51">
        <v>8000</v>
      </c>
      <c r="D1939" s="51"/>
      <c r="E1939" s="51">
        <f t="shared" si="578"/>
        <v>8000</v>
      </c>
      <c r="F1939" s="51">
        <v>257.94</v>
      </c>
      <c r="G1939" s="51"/>
      <c r="H1939" s="51">
        <f t="shared" si="579"/>
        <v>257.94</v>
      </c>
      <c r="I1939" s="51"/>
      <c r="J1939" s="51"/>
      <c r="K1939" s="51">
        <f t="shared" si="576"/>
        <v>3.22425</v>
      </c>
      <c r="L1939" s="44"/>
      <c r="M1939" s="51">
        <f t="shared" si="577"/>
        <v>3.22425</v>
      </c>
    </row>
    <row r="1940" spans="1:13" ht="18" customHeight="1">
      <c r="A1940" s="63" t="s">
        <v>283</v>
      </c>
      <c r="B1940" s="48" t="s">
        <v>119</v>
      </c>
      <c r="C1940" s="51">
        <v>2000</v>
      </c>
      <c r="D1940" s="51"/>
      <c r="E1940" s="51">
        <f t="shared" si="578"/>
        <v>2000</v>
      </c>
      <c r="F1940" s="51">
        <v>0</v>
      </c>
      <c r="G1940" s="51"/>
      <c r="H1940" s="51">
        <f t="shared" si="579"/>
        <v>0</v>
      </c>
      <c r="I1940" s="51"/>
      <c r="J1940" s="51"/>
      <c r="K1940" s="51">
        <f t="shared" si="576"/>
        <v>0</v>
      </c>
      <c r="L1940" s="44"/>
      <c r="M1940" s="51">
        <f t="shared" si="577"/>
        <v>0</v>
      </c>
    </row>
    <row r="1941" spans="1:13" ht="18" customHeight="1">
      <c r="A1941" s="63" t="s">
        <v>47</v>
      </c>
      <c r="B1941" s="48" t="s">
        <v>48</v>
      </c>
      <c r="C1941" s="51">
        <v>8782</v>
      </c>
      <c r="D1941" s="51"/>
      <c r="E1941" s="51">
        <f t="shared" si="578"/>
        <v>8782</v>
      </c>
      <c r="F1941" s="51">
        <v>3613.56</v>
      </c>
      <c r="G1941" s="51"/>
      <c r="H1941" s="51">
        <f t="shared" si="579"/>
        <v>3613.56</v>
      </c>
      <c r="I1941" s="51"/>
      <c r="J1941" s="51"/>
      <c r="K1941" s="51">
        <f t="shared" si="576"/>
        <v>41.147346845821</v>
      </c>
      <c r="L1941" s="44"/>
      <c r="M1941" s="51">
        <f t="shared" si="577"/>
        <v>41.147346845821</v>
      </c>
    </row>
    <row r="1942" spans="1:13" ht="18" customHeight="1">
      <c r="A1942" s="53" t="s">
        <v>39</v>
      </c>
      <c r="B1942" s="48" t="s">
        <v>40</v>
      </c>
      <c r="C1942" s="51">
        <v>1500</v>
      </c>
      <c r="D1942" s="51"/>
      <c r="E1942" s="51">
        <f t="shared" si="578"/>
        <v>1500</v>
      </c>
      <c r="F1942" s="51">
        <v>713.4</v>
      </c>
      <c r="G1942" s="51"/>
      <c r="H1942" s="51">
        <f t="shared" si="579"/>
        <v>713.4</v>
      </c>
      <c r="I1942" s="51"/>
      <c r="J1942" s="51"/>
      <c r="K1942" s="51">
        <f t="shared" si="576"/>
        <v>47.559999999999995</v>
      </c>
      <c r="L1942" s="44"/>
      <c r="M1942" s="51">
        <f t="shared" si="577"/>
        <v>47.559999999999995</v>
      </c>
    </row>
    <row r="1943" spans="1:13" ht="18" customHeight="1">
      <c r="A1943" s="53" t="s">
        <v>210</v>
      </c>
      <c r="B1943" s="48" t="s">
        <v>211</v>
      </c>
      <c r="C1943" s="51">
        <v>300</v>
      </c>
      <c r="D1943" s="51"/>
      <c r="E1943" s="51">
        <f t="shared" si="578"/>
        <v>300</v>
      </c>
      <c r="F1943" s="51">
        <v>70</v>
      </c>
      <c r="G1943" s="51"/>
      <c r="H1943" s="51">
        <f>F1943+G1943</f>
        <v>70</v>
      </c>
      <c r="I1943" s="51"/>
      <c r="J1943" s="51"/>
      <c r="K1943" s="51">
        <f t="shared" si="576"/>
        <v>23.333333333333332</v>
      </c>
      <c r="L1943" s="44"/>
      <c r="M1943" s="51">
        <f t="shared" si="577"/>
        <v>23.333333333333332</v>
      </c>
    </row>
    <row r="1944" spans="1:13" ht="18" customHeight="1">
      <c r="A1944" s="63" t="s">
        <v>28</v>
      </c>
      <c r="B1944" s="48" t="s">
        <v>29</v>
      </c>
      <c r="C1944" s="51">
        <v>7500</v>
      </c>
      <c r="D1944" s="51"/>
      <c r="E1944" s="51">
        <f t="shared" si="578"/>
        <v>7500</v>
      </c>
      <c r="F1944" s="51">
        <v>531.93</v>
      </c>
      <c r="G1944" s="51"/>
      <c r="H1944" s="51">
        <f t="shared" si="579"/>
        <v>531.93</v>
      </c>
      <c r="I1944" s="51"/>
      <c r="J1944" s="51"/>
      <c r="K1944" s="51">
        <f t="shared" si="576"/>
        <v>7.092399999999999</v>
      </c>
      <c r="L1944" s="44"/>
      <c r="M1944" s="51">
        <f t="shared" si="577"/>
        <v>7.092399999999999</v>
      </c>
    </row>
    <row r="1945" spans="1:13" ht="18" customHeight="1">
      <c r="A1945" s="63" t="s">
        <v>73</v>
      </c>
      <c r="B1945" s="48" t="s">
        <v>74</v>
      </c>
      <c r="C1945" s="51">
        <v>800</v>
      </c>
      <c r="D1945" s="51"/>
      <c r="E1945" s="51">
        <f>C1945+D1945</f>
        <v>800</v>
      </c>
      <c r="F1945" s="51">
        <v>398.7</v>
      </c>
      <c r="G1945" s="51"/>
      <c r="H1945" s="51">
        <f>F1945+G1945</f>
        <v>398.7</v>
      </c>
      <c r="I1945" s="51"/>
      <c r="J1945" s="51"/>
      <c r="K1945" s="51">
        <f t="shared" si="576"/>
        <v>49.8375</v>
      </c>
      <c r="L1945" s="44"/>
      <c r="M1945" s="51">
        <f t="shared" si="577"/>
        <v>49.8375</v>
      </c>
    </row>
    <row r="1946" spans="1:13" ht="17.25" customHeight="1">
      <c r="A1946" s="56" t="s">
        <v>280</v>
      </c>
      <c r="B1946" s="48" t="s">
        <v>261</v>
      </c>
      <c r="C1946" s="51">
        <v>1600</v>
      </c>
      <c r="D1946" s="51"/>
      <c r="E1946" s="51">
        <f>C1946+D1946</f>
        <v>1600</v>
      </c>
      <c r="F1946" s="51">
        <v>766.11</v>
      </c>
      <c r="G1946" s="51"/>
      <c r="H1946" s="51">
        <f>F1946+G1946</f>
        <v>766.11</v>
      </c>
      <c r="I1946" s="51"/>
      <c r="J1946" s="51"/>
      <c r="K1946" s="51">
        <f t="shared" si="576"/>
        <v>47.881875</v>
      </c>
      <c r="L1946" s="44"/>
      <c r="M1946" s="51">
        <f t="shared" si="577"/>
        <v>47.881875</v>
      </c>
    </row>
    <row r="1947" spans="1:13" ht="16.5" customHeight="1">
      <c r="A1947" s="56" t="s">
        <v>287</v>
      </c>
      <c r="B1947" s="48" t="s">
        <v>262</v>
      </c>
      <c r="C1947" s="51">
        <v>3700</v>
      </c>
      <c r="D1947" s="51"/>
      <c r="E1947" s="51">
        <f>C1947+D1947</f>
        <v>3700</v>
      </c>
      <c r="F1947" s="51">
        <v>1567.85</v>
      </c>
      <c r="G1947" s="51"/>
      <c r="H1947" s="51">
        <f>F1947+G1947</f>
        <v>1567.85</v>
      </c>
      <c r="I1947" s="51"/>
      <c r="J1947" s="51"/>
      <c r="K1947" s="51">
        <f t="shared" si="576"/>
        <v>42.37432432432432</v>
      </c>
      <c r="L1947" s="51"/>
      <c r="M1947" s="51">
        <f t="shared" si="577"/>
        <v>42.37432432432432</v>
      </c>
    </row>
    <row r="1948" spans="1:13" ht="18" customHeight="1">
      <c r="A1948" s="63" t="s">
        <v>75</v>
      </c>
      <c r="B1948" s="48" t="s">
        <v>76</v>
      </c>
      <c r="C1948" s="51">
        <v>1500</v>
      </c>
      <c r="D1948" s="51"/>
      <c r="E1948" s="51">
        <f t="shared" si="578"/>
        <v>1500</v>
      </c>
      <c r="F1948" s="51">
        <v>486.3</v>
      </c>
      <c r="G1948" s="51"/>
      <c r="H1948" s="51">
        <f>F1948+G1948</f>
        <v>486.3</v>
      </c>
      <c r="I1948" s="51"/>
      <c r="J1948" s="51"/>
      <c r="K1948" s="51">
        <f t="shared" si="576"/>
        <v>32.42</v>
      </c>
      <c r="L1948" s="51"/>
      <c r="M1948" s="51">
        <f t="shared" si="577"/>
        <v>32.42</v>
      </c>
    </row>
    <row r="1949" spans="1:13" ht="18" customHeight="1">
      <c r="A1949" s="63" t="s">
        <v>66</v>
      </c>
      <c r="B1949" s="48" t="s">
        <v>67</v>
      </c>
      <c r="C1949" s="51">
        <v>500</v>
      </c>
      <c r="D1949" s="51"/>
      <c r="E1949" s="51">
        <f t="shared" si="578"/>
        <v>500</v>
      </c>
      <c r="F1949" s="51">
        <v>0</v>
      </c>
      <c r="G1949" s="51"/>
      <c r="H1949" s="51">
        <f>F1949+G1949</f>
        <v>0</v>
      </c>
      <c r="I1949" s="51"/>
      <c r="J1949" s="51"/>
      <c r="K1949" s="51">
        <f t="shared" si="576"/>
        <v>0</v>
      </c>
      <c r="L1949" s="51"/>
      <c r="M1949" s="51">
        <f t="shared" si="577"/>
        <v>0</v>
      </c>
    </row>
    <row r="1950" spans="1:13" ht="18" customHeight="1">
      <c r="A1950" s="63" t="s">
        <v>41</v>
      </c>
      <c r="B1950" s="48" t="s">
        <v>42</v>
      </c>
      <c r="C1950" s="51">
        <v>9650</v>
      </c>
      <c r="D1950" s="51"/>
      <c r="E1950" s="51">
        <f t="shared" si="578"/>
        <v>9650</v>
      </c>
      <c r="F1950" s="51">
        <v>7453.04</v>
      </c>
      <c r="G1950" s="51"/>
      <c r="H1950" s="51">
        <f t="shared" si="579"/>
        <v>7453.04</v>
      </c>
      <c r="I1950" s="51"/>
      <c r="J1950" s="51"/>
      <c r="K1950" s="51">
        <f t="shared" si="576"/>
        <v>77.23357512953368</v>
      </c>
      <c r="L1950" s="51"/>
      <c r="M1950" s="51">
        <f t="shared" si="577"/>
        <v>77.23357512953368</v>
      </c>
    </row>
    <row r="1951" spans="1:13" ht="18" customHeight="1">
      <c r="A1951" s="64" t="s">
        <v>277</v>
      </c>
      <c r="B1951" s="48" t="s">
        <v>266</v>
      </c>
      <c r="C1951" s="51">
        <v>4000</v>
      </c>
      <c r="D1951" s="51"/>
      <c r="E1951" s="51">
        <f t="shared" si="578"/>
        <v>4000</v>
      </c>
      <c r="F1951" s="51">
        <v>290</v>
      </c>
      <c r="G1951" s="51"/>
      <c r="H1951" s="51">
        <f>F1951+G1951</f>
        <v>290</v>
      </c>
      <c r="I1951" s="51"/>
      <c r="J1951" s="51"/>
      <c r="K1951" s="51">
        <f t="shared" si="576"/>
        <v>7.249999999999999</v>
      </c>
      <c r="L1951" s="51"/>
      <c r="M1951" s="51">
        <f t="shared" si="577"/>
        <v>7.249999999999999</v>
      </c>
    </row>
    <row r="1952" spans="1:13" ht="17.25" customHeight="1">
      <c r="A1952" s="63"/>
      <c r="B1952" s="48"/>
      <c r="C1952" s="51"/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</row>
    <row r="1953" spans="1:13" s="52" customFormat="1" ht="18" customHeight="1">
      <c r="A1953" s="65" t="s">
        <v>305</v>
      </c>
      <c r="B1953" s="72" t="s">
        <v>239</v>
      </c>
      <c r="C1953" s="42">
        <f>SUM(C1956)</f>
        <v>7500</v>
      </c>
      <c r="D1953" s="42">
        <f>SUM(D1956)</f>
        <v>0</v>
      </c>
      <c r="E1953" s="42">
        <f>C1953+D1953</f>
        <v>7500</v>
      </c>
      <c r="F1953" s="42">
        <f>SUM(F1956)</f>
        <v>600</v>
      </c>
      <c r="G1953" s="42">
        <f>SUM(G1956)</f>
        <v>0</v>
      </c>
      <c r="H1953" s="42">
        <f>F1953+G1953</f>
        <v>600</v>
      </c>
      <c r="I1953" s="42">
        <f>SUM(I1956)</f>
        <v>0</v>
      </c>
      <c r="J1953" s="42">
        <f>SUM(J1956)</f>
        <v>0</v>
      </c>
      <c r="K1953" s="42">
        <f>F1953/C1953*100</f>
        <v>8</v>
      </c>
      <c r="L1953" s="42">
        <v>0</v>
      </c>
      <c r="M1953" s="42">
        <f>H1953/E1953*100</f>
        <v>8</v>
      </c>
    </row>
    <row r="1954" spans="1:13" s="52" customFormat="1" ht="18" customHeight="1">
      <c r="A1954" s="20" t="s">
        <v>378</v>
      </c>
      <c r="B1954" s="72"/>
      <c r="C1954" s="42">
        <f aca="true" t="shared" si="580" ref="C1954:D1956">C1955</f>
        <v>7500</v>
      </c>
      <c r="D1954" s="42">
        <f t="shared" si="580"/>
        <v>0</v>
      </c>
      <c r="E1954" s="42">
        <f>C1954+D1954</f>
        <v>7500</v>
      </c>
      <c r="F1954" s="42">
        <f aca="true" t="shared" si="581" ref="F1954:G1956">F1955</f>
        <v>600</v>
      </c>
      <c r="G1954" s="42">
        <f t="shared" si="581"/>
        <v>0</v>
      </c>
      <c r="H1954" s="42">
        <f>F1954+G1954</f>
        <v>600</v>
      </c>
      <c r="I1954" s="42">
        <f aca="true" t="shared" si="582" ref="I1954:J1956">I1955</f>
        <v>0</v>
      </c>
      <c r="J1954" s="42">
        <f t="shared" si="582"/>
        <v>0</v>
      </c>
      <c r="K1954" s="42">
        <f>F1954/C1954*100</f>
        <v>8</v>
      </c>
      <c r="L1954" s="42"/>
      <c r="M1954" s="42">
        <f>H1954/E1954*100</f>
        <v>8</v>
      </c>
    </row>
    <row r="1955" spans="1:13" s="52" customFormat="1" ht="18" customHeight="1">
      <c r="A1955" s="21" t="s">
        <v>379</v>
      </c>
      <c r="B1955" s="109"/>
      <c r="C1955" s="44">
        <f t="shared" si="580"/>
        <v>7500</v>
      </c>
      <c r="D1955" s="44">
        <f t="shared" si="580"/>
        <v>0</v>
      </c>
      <c r="E1955" s="44">
        <f>C1955+D1955</f>
        <v>7500</v>
      </c>
      <c r="F1955" s="44">
        <f t="shared" si="581"/>
        <v>600</v>
      </c>
      <c r="G1955" s="44">
        <f t="shared" si="581"/>
        <v>0</v>
      </c>
      <c r="H1955" s="44">
        <f>F1955+G1955</f>
        <v>600</v>
      </c>
      <c r="I1955" s="44">
        <f t="shared" si="582"/>
        <v>0</v>
      </c>
      <c r="J1955" s="44">
        <f t="shared" si="582"/>
        <v>0</v>
      </c>
      <c r="K1955" s="44">
        <f>F1955/C1955*100</f>
        <v>8</v>
      </c>
      <c r="L1955" s="44"/>
      <c r="M1955" s="44">
        <f>H1955/E1955*100</f>
        <v>8</v>
      </c>
    </row>
    <row r="1956" spans="1:13" s="31" customFormat="1" ht="18" customHeight="1">
      <c r="A1956" s="25" t="s">
        <v>381</v>
      </c>
      <c r="B1956" s="45"/>
      <c r="C1956" s="39">
        <f t="shared" si="580"/>
        <v>7500</v>
      </c>
      <c r="D1956" s="39">
        <f t="shared" si="580"/>
        <v>0</v>
      </c>
      <c r="E1956" s="44">
        <f>C1956+D1956</f>
        <v>7500</v>
      </c>
      <c r="F1956" s="39">
        <f t="shared" si="581"/>
        <v>600</v>
      </c>
      <c r="G1956" s="39">
        <f t="shared" si="581"/>
        <v>0</v>
      </c>
      <c r="H1956" s="44">
        <f>F1956+G1956</f>
        <v>600</v>
      </c>
      <c r="I1956" s="39">
        <f t="shared" si="582"/>
        <v>0</v>
      </c>
      <c r="J1956" s="39">
        <f t="shared" si="582"/>
        <v>0</v>
      </c>
      <c r="K1956" s="44">
        <f>F1956/C1956*100</f>
        <v>8</v>
      </c>
      <c r="L1956" s="44"/>
      <c r="M1956" s="44">
        <f>H1956/E1956*100</f>
        <v>8</v>
      </c>
    </row>
    <row r="1957" spans="1:13" ht="18" customHeight="1">
      <c r="A1957" s="128" t="s">
        <v>277</v>
      </c>
      <c r="B1957" s="60" t="s">
        <v>266</v>
      </c>
      <c r="C1957" s="44">
        <v>7500</v>
      </c>
      <c r="D1957" s="44"/>
      <c r="E1957" s="44">
        <f>C1957+D1957</f>
        <v>7500</v>
      </c>
      <c r="F1957" s="44">
        <v>600</v>
      </c>
      <c r="G1957" s="44"/>
      <c r="H1957" s="44">
        <f>F1957+G1957</f>
        <v>600</v>
      </c>
      <c r="I1957" s="44"/>
      <c r="J1957" s="44"/>
      <c r="K1957" s="44">
        <f>F1957/C1957*100</f>
        <v>8</v>
      </c>
      <c r="L1957" s="44"/>
      <c r="M1957" s="44">
        <f>H1957/E1957*100</f>
        <v>8</v>
      </c>
    </row>
    <row r="1958" spans="1:13" ht="18" customHeight="1">
      <c r="A1958" s="66"/>
      <c r="B1958" s="48"/>
      <c r="C1958" s="51"/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</row>
    <row r="1959" spans="1:13" s="52" customFormat="1" ht="17.25" customHeight="1">
      <c r="A1959" s="125" t="s">
        <v>304</v>
      </c>
      <c r="B1959" s="15">
        <v>85295</v>
      </c>
      <c r="C1959" s="42">
        <f>C1960</f>
        <v>57248.35</v>
      </c>
      <c r="D1959" s="42">
        <f>D1960</f>
        <v>285874.51</v>
      </c>
      <c r="E1959" s="42">
        <f aca="true" t="shared" si="583" ref="E1959:E1979">SUM(C1959:D1959)</f>
        <v>343122.86</v>
      </c>
      <c r="F1959" s="42">
        <f>F1960</f>
        <v>20955.350000000002</v>
      </c>
      <c r="G1959" s="42">
        <f>G1960</f>
        <v>37719.259999999995</v>
      </c>
      <c r="H1959" s="42">
        <f aca="true" t="shared" si="584" ref="H1959:H1979">SUM(F1959:G1959)</f>
        <v>58674.61</v>
      </c>
      <c r="I1959" s="42">
        <f>I1960</f>
        <v>3077.2599999999998</v>
      </c>
      <c r="J1959" s="42">
        <f>J1960</f>
        <v>0</v>
      </c>
      <c r="K1959" s="42">
        <f aca="true" t="shared" si="585" ref="K1959:M1960">F1959/C1959*100</f>
        <v>36.60428641174811</v>
      </c>
      <c r="L1959" s="42">
        <f t="shared" si="585"/>
        <v>13.194341811027503</v>
      </c>
      <c r="M1959" s="42">
        <f t="shared" si="585"/>
        <v>17.10017513843292</v>
      </c>
    </row>
    <row r="1960" spans="1:13" s="52" customFormat="1" ht="18" customHeight="1">
      <c r="A1960" s="20" t="s">
        <v>378</v>
      </c>
      <c r="B1960" s="15"/>
      <c r="C1960" s="42">
        <f>C1961+C1963+C1964</f>
        <v>57248.35</v>
      </c>
      <c r="D1960" s="42">
        <f>D1961+D1963+D1964</f>
        <v>285874.51</v>
      </c>
      <c r="E1960" s="42">
        <f t="shared" si="583"/>
        <v>343122.86</v>
      </c>
      <c r="F1960" s="42">
        <f>F1961+F1963+F1964</f>
        <v>20955.350000000002</v>
      </c>
      <c r="G1960" s="42">
        <f>G1961+G1963+G1964</f>
        <v>37719.259999999995</v>
      </c>
      <c r="H1960" s="42">
        <f t="shared" si="584"/>
        <v>58674.61</v>
      </c>
      <c r="I1960" s="42">
        <f>I1961+I1963+I1964</f>
        <v>3077.2599999999998</v>
      </c>
      <c r="J1960" s="42">
        <f>J1961+J1963+J1964</f>
        <v>0</v>
      </c>
      <c r="K1960" s="42">
        <f t="shared" si="585"/>
        <v>36.60428641174811</v>
      </c>
      <c r="L1960" s="42">
        <f t="shared" si="585"/>
        <v>13.194341811027503</v>
      </c>
      <c r="M1960" s="42">
        <f t="shared" si="585"/>
        <v>17.10017513843292</v>
      </c>
    </row>
    <row r="1961" spans="1:13" s="52" customFormat="1" ht="18" customHeight="1">
      <c r="A1961" s="21" t="s">
        <v>379</v>
      </c>
      <c r="B1961" s="118"/>
      <c r="C1961" s="44">
        <f>C1962</f>
        <v>22100</v>
      </c>
      <c r="D1961" s="44">
        <f>D1962</f>
        <v>0</v>
      </c>
      <c r="E1961" s="44">
        <f t="shared" si="583"/>
        <v>22100</v>
      </c>
      <c r="F1961" s="44">
        <f>F1962</f>
        <v>16608.38</v>
      </c>
      <c r="G1961" s="44">
        <f>G1962</f>
        <v>0</v>
      </c>
      <c r="H1961" s="44">
        <f t="shared" si="584"/>
        <v>16608.38</v>
      </c>
      <c r="I1961" s="44">
        <f>I1962</f>
        <v>0</v>
      </c>
      <c r="J1961" s="44">
        <f>J1962</f>
        <v>0</v>
      </c>
      <c r="K1961" s="44">
        <f aca="true" t="shared" si="586" ref="K1961:K1966">F1961/C1961*100</f>
        <v>75.15104072398191</v>
      </c>
      <c r="L1961" s="44"/>
      <c r="M1961" s="44">
        <f>H1961/E1961*100</f>
        <v>75.15104072398191</v>
      </c>
    </row>
    <row r="1962" spans="1:13" s="52" customFormat="1" ht="18" customHeight="1">
      <c r="A1962" s="25" t="s">
        <v>381</v>
      </c>
      <c r="B1962" s="118"/>
      <c r="C1962" s="44">
        <f>C1979</f>
        <v>22100</v>
      </c>
      <c r="D1962" s="44">
        <f>D1979</f>
        <v>0</v>
      </c>
      <c r="E1962" s="44">
        <f t="shared" si="583"/>
        <v>22100</v>
      </c>
      <c r="F1962" s="44">
        <f>F1979</f>
        <v>16608.38</v>
      </c>
      <c r="G1962" s="44">
        <f>G1979</f>
        <v>0</v>
      </c>
      <c r="H1962" s="44">
        <f t="shared" si="584"/>
        <v>16608.38</v>
      </c>
      <c r="I1962" s="44">
        <f>I1979</f>
        <v>0</v>
      </c>
      <c r="J1962" s="44">
        <f>J1979</f>
        <v>0</v>
      </c>
      <c r="K1962" s="44">
        <f t="shared" si="586"/>
        <v>75.15104072398191</v>
      </c>
      <c r="L1962" s="44"/>
      <c r="M1962" s="44">
        <f aca="true" t="shared" si="587" ref="M1962:M1979">H1962/E1962*100</f>
        <v>75.15104072398191</v>
      </c>
    </row>
    <row r="1963" spans="1:13" s="52" customFormat="1" ht="18" customHeight="1">
      <c r="A1963" s="25" t="s">
        <v>383</v>
      </c>
      <c r="B1963" s="118"/>
      <c r="C1963" s="44">
        <f>SUM(C1966)</f>
        <v>1610</v>
      </c>
      <c r="D1963" s="44">
        <f>SUM(D1966)</f>
        <v>0</v>
      </c>
      <c r="E1963" s="44">
        <f t="shared" si="583"/>
        <v>1610</v>
      </c>
      <c r="F1963" s="44">
        <f>SUM(F1966)</f>
        <v>300</v>
      </c>
      <c r="G1963" s="44">
        <f>SUM(G1966)</f>
        <v>0</v>
      </c>
      <c r="H1963" s="44">
        <f t="shared" si="584"/>
        <v>300</v>
      </c>
      <c r="I1963" s="44">
        <f>SUM(I1966)</f>
        <v>0</v>
      </c>
      <c r="J1963" s="44">
        <f>SUM(J1966)</f>
        <v>0</v>
      </c>
      <c r="K1963" s="44">
        <f t="shared" si="586"/>
        <v>18.633540372670808</v>
      </c>
      <c r="L1963" s="44"/>
      <c r="M1963" s="44">
        <f t="shared" si="587"/>
        <v>18.633540372670808</v>
      </c>
    </row>
    <row r="1964" spans="1:13" s="52" customFormat="1" ht="41.25" customHeight="1">
      <c r="A1964" s="27" t="s">
        <v>423</v>
      </c>
      <c r="B1964" s="118"/>
      <c r="C1964" s="44">
        <f>C1967+C1968+C1969+C1970+C1971+C1972+C1973+C1974+C1975+C1976+C1977+C1978+C1965</f>
        <v>33538.35</v>
      </c>
      <c r="D1964" s="44">
        <f>D1967+D1968+D1969+D1970+D1971+D1972+D1973+D1974+D1975+D1976+D1977+D1978+D1965</f>
        <v>285874.51</v>
      </c>
      <c r="E1964" s="44">
        <f t="shared" si="583"/>
        <v>319412.86</v>
      </c>
      <c r="F1964" s="44">
        <f>F1967+F1968+F1969+F1970+F1971+F1972+F1973+F1974+F1975+F1976+F1977+F1978+F1965</f>
        <v>4046.97</v>
      </c>
      <c r="G1964" s="44">
        <f>G1967+G1968+G1969+G1970+G1971+G1972+G1973+G1974+G1975+G1976+G1977+G1978+G1965</f>
        <v>37719.259999999995</v>
      </c>
      <c r="H1964" s="44">
        <f t="shared" si="584"/>
        <v>41766.229999999996</v>
      </c>
      <c r="I1964" s="44">
        <f>I1967+I1968+I1969+I1970+I1971+I1972+I1973+I1974+I1975+I1976+I1977+I1978+I1965</f>
        <v>3077.2599999999998</v>
      </c>
      <c r="J1964" s="44">
        <f>J1967+J1968+J1969+J1970+J1971+J1972+J1973+J1974+J1975+J1976+J1977+J1978+J1965</f>
        <v>0</v>
      </c>
      <c r="K1964" s="44">
        <f t="shared" si="586"/>
        <v>12.066693799784426</v>
      </c>
      <c r="L1964" s="44">
        <f>G1964/D1964*100</f>
        <v>13.194341811027503</v>
      </c>
      <c r="M1964" s="44">
        <f t="shared" si="587"/>
        <v>13.075938770906092</v>
      </c>
    </row>
    <row r="1965" spans="1:13" s="31" customFormat="1" ht="18" customHeight="1">
      <c r="A1965" s="53" t="s">
        <v>147</v>
      </c>
      <c r="B1965" s="48" t="s">
        <v>424</v>
      </c>
      <c r="C1965" s="44">
        <v>24000</v>
      </c>
      <c r="D1965" s="44"/>
      <c r="E1965" s="44">
        <f t="shared" si="583"/>
        <v>24000</v>
      </c>
      <c r="F1965" s="44">
        <v>0</v>
      </c>
      <c r="G1965" s="44"/>
      <c r="H1965" s="44">
        <f t="shared" si="584"/>
        <v>0</v>
      </c>
      <c r="I1965" s="44"/>
      <c r="J1965" s="30"/>
      <c r="K1965" s="44">
        <f t="shared" si="586"/>
        <v>0</v>
      </c>
      <c r="L1965" s="42"/>
      <c r="M1965" s="44">
        <f t="shared" si="587"/>
        <v>0</v>
      </c>
    </row>
    <row r="1966" spans="1:13" s="31" customFormat="1" ht="18" customHeight="1">
      <c r="A1966" s="53" t="s">
        <v>279</v>
      </c>
      <c r="B1966" s="48" t="s">
        <v>46</v>
      </c>
      <c r="C1966" s="44">
        <v>1610</v>
      </c>
      <c r="D1966" s="44"/>
      <c r="E1966" s="44">
        <f t="shared" si="583"/>
        <v>1610</v>
      </c>
      <c r="F1966" s="44">
        <v>300</v>
      </c>
      <c r="G1966" s="44"/>
      <c r="H1966" s="44">
        <f t="shared" si="584"/>
        <v>300</v>
      </c>
      <c r="I1966" s="44"/>
      <c r="J1966" s="30"/>
      <c r="K1966" s="44">
        <f t="shared" si="586"/>
        <v>18.633540372670808</v>
      </c>
      <c r="L1966" s="42"/>
      <c r="M1966" s="44">
        <f t="shared" si="587"/>
        <v>18.633540372670808</v>
      </c>
    </row>
    <row r="1967" spans="1:13" s="31" customFormat="1" ht="18" customHeight="1">
      <c r="A1967" s="63" t="s">
        <v>33</v>
      </c>
      <c r="B1967" s="48" t="s">
        <v>422</v>
      </c>
      <c r="C1967" s="44"/>
      <c r="D1967" s="44">
        <v>75672.61</v>
      </c>
      <c r="E1967" s="44">
        <f t="shared" si="583"/>
        <v>75672.61</v>
      </c>
      <c r="F1967" s="44"/>
      <c r="G1967" s="44">
        <v>24923.42</v>
      </c>
      <c r="H1967" s="44">
        <f t="shared" si="584"/>
        <v>24923.42</v>
      </c>
      <c r="I1967" s="44">
        <v>1412.28</v>
      </c>
      <c r="J1967" s="30"/>
      <c r="K1967" s="44"/>
      <c r="L1967" s="44">
        <f aca="true" t="shared" si="588" ref="L1967:L1978">G1967/D1967*100</f>
        <v>32.93585354066683</v>
      </c>
      <c r="M1967" s="44">
        <f t="shared" si="587"/>
        <v>32.93585354066683</v>
      </c>
    </row>
    <row r="1968" spans="1:13" s="31" customFormat="1" ht="18" customHeight="1">
      <c r="A1968" s="63" t="s">
        <v>33</v>
      </c>
      <c r="B1968" s="48" t="s">
        <v>360</v>
      </c>
      <c r="C1968" s="44">
        <v>1529.98</v>
      </c>
      <c r="D1968" s="44">
        <v>4006.2</v>
      </c>
      <c r="E1968" s="44">
        <f t="shared" si="583"/>
        <v>5536.18</v>
      </c>
      <c r="F1968" s="44"/>
      <c r="G1968" s="44">
        <v>1319.49</v>
      </c>
      <c r="H1968" s="44">
        <f t="shared" si="584"/>
        <v>1319.49</v>
      </c>
      <c r="I1968" s="44">
        <v>74.77</v>
      </c>
      <c r="J1968" s="30"/>
      <c r="K1968" s="44">
        <f>F1968/C1968*100</f>
        <v>0</v>
      </c>
      <c r="L1968" s="44">
        <f t="shared" si="588"/>
        <v>32.93619889171784</v>
      </c>
      <c r="M1968" s="44">
        <f t="shared" si="587"/>
        <v>23.833943260515372</v>
      </c>
    </row>
    <row r="1969" spans="1:13" s="31" customFormat="1" ht="18" customHeight="1">
      <c r="A1969" s="63" t="s">
        <v>35</v>
      </c>
      <c r="B1969" s="48" t="s">
        <v>420</v>
      </c>
      <c r="C1969" s="44"/>
      <c r="D1969" s="44">
        <v>1777.75</v>
      </c>
      <c r="E1969" s="44">
        <f t="shared" si="583"/>
        <v>1777.75</v>
      </c>
      <c r="F1969" s="44"/>
      <c r="G1969" s="44">
        <v>1777.75</v>
      </c>
      <c r="H1969" s="44">
        <f t="shared" si="584"/>
        <v>1777.75</v>
      </c>
      <c r="I1969" s="44"/>
      <c r="J1969" s="30"/>
      <c r="K1969" s="44"/>
      <c r="L1969" s="44">
        <f t="shared" si="588"/>
        <v>100</v>
      </c>
      <c r="M1969" s="44">
        <f t="shared" si="587"/>
        <v>100</v>
      </c>
    </row>
    <row r="1970" spans="1:13" s="31" customFormat="1" ht="18" customHeight="1">
      <c r="A1970" s="63" t="s">
        <v>35</v>
      </c>
      <c r="B1970" s="48" t="s">
        <v>421</v>
      </c>
      <c r="C1970" s="44"/>
      <c r="D1970" s="44">
        <v>94.12</v>
      </c>
      <c r="E1970" s="44">
        <f t="shared" si="583"/>
        <v>94.12</v>
      </c>
      <c r="F1970" s="44"/>
      <c r="G1970" s="44">
        <v>94.12</v>
      </c>
      <c r="H1970" s="44">
        <f t="shared" si="584"/>
        <v>94.12</v>
      </c>
      <c r="I1970" s="44"/>
      <c r="J1970" s="30"/>
      <c r="K1970" s="44"/>
      <c r="L1970" s="44">
        <f t="shared" si="588"/>
        <v>100</v>
      </c>
      <c r="M1970" s="44">
        <f t="shared" si="587"/>
        <v>100</v>
      </c>
    </row>
    <row r="1971" spans="1:13" s="31" customFormat="1" ht="18" customHeight="1">
      <c r="A1971" s="53" t="s">
        <v>22</v>
      </c>
      <c r="B1971" s="48" t="s">
        <v>397</v>
      </c>
      <c r="C1971" s="44"/>
      <c r="D1971" s="44">
        <v>12043.9</v>
      </c>
      <c r="E1971" s="44">
        <f t="shared" si="583"/>
        <v>12043.9</v>
      </c>
      <c r="F1971" s="44"/>
      <c r="G1971" s="44">
        <v>3545.22</v>
      </c>
      <c r="H1971" s="44">
        <f t="shared" si="584"/>
        <v>3545.22</v>
      </c>
      <c r="I1971" s="44">
        <v>757.9</v>
      </c>
      <c r="J1971" s="30"/>
      <c r="K1971" s="44"/>
      <c r="L1971" s="44">
        <f t="shared" si="588"/>
        <v>29.435813980521257</v>
      </c>
      <c r="M1971" s="44">
        <f t="shared" si="587"/>
        <v>29.435813980521257</v>
      </c>
    </row>
    <row r="1972" spans="1:13" s="31" customFormat="1" ht="18" customHeight="1">
      <c r="A1972" s="53" t="s">
        <v>22</v>
      </c>
      <c r="B1972" s="48" t="s">
        <v>358</v>
      </c>
      <c r="C1972" s="44">
        <v>238.37</v>
      </c>
      <c r="D1972" s="44">
        <v>637.62</v>
      </c>
      <c r="E1972" s="44">
        <f t="shared" si="583"/>
        <v>875.99</v>
      </c>
      <c r="F1972" s="44"/>
      <c r="G1972" s="44">
        <v>187.69</v>
      </c>
      <c r="H1972" s="44">
        <f t="shared" si="584"/>
        <v>187.69</v>
      </c>
      <c r="I1972" s="44">
        <v>40.12</v>
      </c>
      <c r="J1972" s="30"/>
      <c r="K1972" s="44">
        <f>F1972/C1972*100</f>
        <v>0</v>
      </c>
      <c r="L1972" s="44">
        <f t="shared" si="588"/>
        <v>29.436027728113924</v>
      </c>
      <c r="M1972" s="44">
        <f t="shared" si="587"/>
        <v>21.426043676297674</v>
      </c>
    </row>
    <row r="1973" spans="1:13" s="31" customFormat="1" ht="18" customHeight="1">
      <c r="A1973" s="63" t="s">
        <v>24</v>
      </c>
      <c r="B1973" s="48" t="s">
        <v>398</v>
      </c>
      <c r="C1973" s="44"/>
      <c r="D1973" s="44">
        <v>1897.55</v>
      </c>
      <c r="E1973" s="44">
        <f t="shared" si="583"/>
        <v>1897.55</v>
      </c>
      <c r="F1973" s="44"/>
      <c r="G1973" s="44">
        <v>519.1</v>
      </c>
      <c r="H1973" s="44">
        <f t="shared" si="584"/>
        <v>519.1</v>
      </c>
      <c r="I1973" s="44">
        <v>111.3</v>
      </c>
      <c r="J1973" s="30"/>
      <c r="K1973" s="44"/>
      <c r="L1973" s="44">
        <f t="shared" si="588"/>
        <v>27.35632789649812</v>
      </c>
      <c r="M1973" s="44">
        <f t="shared" si="587"/>
        <v>27.35632789649812</v>
      </c>
    </row>
    <row r="1974" spans="1:13" s="31" customFormat="1" ht="18" customHeight="1">
      <c r="A1974" s="63" t="s">
        <v>24</v>
      </c>
      <c r="B1974" s="48" t="s">
        <v>359</v>
      </c>
      <c r="C1974" s="44"/>
      <c r="D1974" s="44">
        <v>100.46</v>
      </c>
      <c r="E1974" s="44">
        <f t="shared" si="583"/>
        <v>100.46</v>
      </c>
      <c r="F1974" s="44"/>
      <c r="G1974" s="44">
        <v>27.48</v>
      </c>
      <c r="H1974" s="44">
        <f t="shared" si="584"/>
        <v>27.48</v>
      </c>
      <c r="I1974" s="44">
        <v>5.89</v>
      </c>
      <c r="J1974" s="30"/>
      <c r="K1974" s="44"/>
      <c r="L1974" s="44">
        <f t="shared" si="588"/>
        <v>27.35417081425443</v>
      </c>
      <c r="M1974" s="44">
        <f t="shared" si="587"/>
        <v>27.35417081425443</v>
      </c>
    </row>
    <row r="1975" spans="1:13" s="31" customFormat="1" ht="18" customHeight="1">
      <c r="A1975" s="53" t="s">
        <v>37</v>
      </c>
      <c r="B1975" s="48" t="s">
        <v>401</v>
      </c>
      <c r="C1975" s="44"/>
      <c r="D1975" s="44">
        <v>41070.01</v>
      </c>
      <c r="E1975" s="44">
        <f t="shared" si="583"/>
        <v>41070.01</v>
      </c>
      <c r="F1975" s="44"/>
      <c r="G1975" s="44">
        <v>5057.25</v>
      </c>
      <c r="H1975" s="44">
        <f t="shared" si="584"/>
        <v>5057.25</v>
      </c>
      <c r="I1975" s="44"/>
      <c r="J1975" s="30"/>
      <c r="K1975" s="44"/>
      <c r="L1975" s="44">
        <f t="shared" si="588"/>
        <v>12.313729653340722</v>
      </c>
      <c r="M1975" s="44">
        <f t="shared" si="587"/>
        <v>12.313729653340722</v>
      </c>
    </row>
    <row r="1976" spans="1:13" s="31" customFormat="1" ht="18" customHeight="1">
      <c r="A1976" s="53" t="s">
        <v>37</v>
      </c>
      <c r="B1976" s="48" t="s">
        <v>363</v>
      </c>
      <c r="C1976" s="44">
        <v>4770</v>
      </c>
      <c r="D1976" s="44">
        <v>2174.29</v>
      </c>
      <c r="E1976" s="44">
        <f t="shared" si="583"/>
        <v>6944.29</v>
      </c>
      <c r="F1976" s="44">
        <v>3046.97</v>
      </c>
      <c r="G1976" s="44">
        <v>267.74</v>
      </c>
      <c r="H1976" s="44">
        <f t="shared" si="584"/>
        <v>3314.71</v>
      </c>
      <c r="I1976" s="44"/>
      <c r="J1976" s="30"/>
      <c r="K1976" s="44">
        <f>F1976/C1976*100</f>
        <v>63.87777777777778</v>
      </c>
      <c r="L1976" s="44">
        <f t="shared" si="588"/>
        <v>12.313904768913071</v>
      </c>
      <c r="M1976" s="44">
        <f t="shared" si="587"/>
        <v>47.732885579375285</v>
      </c>
    </row>
    <row r="1977" spans="1:13" s="31" customFormat="1" ht="18" customHeight="1">
      <c r="A1977" s="63" t="s">
        <v>28</v>
      </c>
      <c r="B1977" s="48" t="s">
        <v>402</v>
      </c>
      <c r="C1977" s="44"/>
      <c r="D1977" s="44">
        <v>139039.11</v>
      </c>
      <c r="E1977" s="44">
        <f t="shared" si="583"/>
        <v>139039.11</v>
      </c>
      <c r="F1977" s="44"/>
      <c r="G1977" s="44"/>
      <c r="H1977" s="44">
        <f t="shared" si="584"/>
        <v>0</v>
      </c>
      <c r="I1977" s="44">
        <v>641.06</v>
      </c>
      <c r="J1977" s="30"/>
      <c r="K1977" s="44"/>
      <c r="L1977" s="44">
        <f t="shared" si="588"/>
        <v>0</v>
      </c>
      <c r="M1977" s="44">
        <f t="shared" si="587"/>
        <v>0</v>
      </c>
    </row>
    <row r="1978" spans="1:13" s="31" customFormat="1" ht="18" customHeight="1">
      <c r="A1978" s="63" t="s">
        <v>28</v>
      </c>
      <c r="B1978" s="48" t="s">
        <v>364</v>
      </c>
      <c r="C1978" s="44">
        <v>3000</v>
      </c>
      <c r="D1978" s="44">
        <v>7360.89</v>
      </c>
      <c r="E1978" s="44">
        <f t="shared" si="583"/>
        <v>10360.89</v>
      </c>
      <c r="F1978" s="44">
        <v>1000</v>
      </c>
      <c r="G1978" s="44"/>
      <c r="H1978" s="44">
        <f t="shared" si="584"/>
        <v>1000</v>
      </c>
      <c r="I1978" s="44">
        <v>33.94</v>
      </c>
      <c r="J1978" s="44"/>
      <c r="K1978" s="44">
        <f>F1978/C1978*100</f>
        <v>33.33333333333333</v>
      </c>
      <c r="L1978" s="44">
        <f t="shared" si="588"/>
        <v>0</v>
      </c>
      <c r="M1978" s="44">
        <f t="shared" si="587"/>
        <v>9.651680502350668</v>
      </c>
    </row>
    <row r="1979" spans="1:13" s="31" customFormat="1" ht="18" customHeight="1">
      <c r="A1979" s="43" t="s">
        <v>41</v>
      </c>
      <c r="B1979" s="60" t="s">
        <v>42</v>
      </c>
      <c r="C1979" s="44">
        <v>22100</v>
      </c>
      <c r="D1979" s="44"/>
      <c r="E1979" s="44">
        <f t="shared" si="583"/>
        <v>22100</v>
      </c>
      <c r="F1979" s="44">
        <v>16608.38</v>
      </c>
      <c r="G1979" s="44"/>
      <c r="H1979" s="44">
        <f t="shared" si="584"/>
        <v>16608.38</v>
      </c>
      <c r="I1979" s="30"/>
      <c r="J1979" s="30"/>
      <c r="K1979" s="44">
        <f>F1979/C1979*100</f>
        <v>75.15104072398191</v>
      </c>
      <c r="L1979" s="42"/>
      <c r="M1979" s="44">
        <f t="shared" si="587"/>
        <v>75.15104072398191</v>
      </c>
    </row>
    <row r="1980" spans="1:13" s="31" customFormat="1" ht="18" customHeight="1">
      <c r="A1980" s="43"/>
      <c r="B1980" s="60"/>
      <c r="C1980" s="44"/>
      <c r="D1980" s="44"/>
      <c r="E1980" s="44"/>
      <c r="F1980" s="44"/>
      <c r="G1980" s="44"/>
      <c r="H1980" s="44"/>
      <c r="I1980" s="30"/>
      <c r="J1980" s="30"/>
      <c r="K1980" s="44"/>
      <c r="L1980" s="42"/>
      <c r="M1980" s="44"/>
    </row>
    <row r="1981" spans="1:13" ht="18" customHeight="1">
      <c r="A1981" s="65" t="s">
        <v>240</v>
      </c>
      <c r="B1981" s="14" t="s">
        <v>164</v>
      </c>
      <c r="C1981" s="42">
        <f>C1982</f>
        <v>1511405</v>
      </c>
      <c r="D1981" s="42">
        <f>D1982</f>
        <v>176900</v>
      </c>
      <c r="E1981" s="42">
        <f aca="true" t="shared" si="589" ref="E1981:E1986">SUM(C1981:D1981)</f>
        <v>1688305</v>
      </c>
      <c r="F1981" s="42">
        <f>F1982</f>
        <v>695008.47</v>
      </c>
      <c r="G1981" s="42">
        <f>G1982</f>
        <v>95254.99999999999</v>
      </c>
      <c r="H1981" s="42">
        <f aca="true" t="shared" si="590" ref="H1981:H1986">SUM(F1981:G1981)</f>
        <v>790263.47</v>
      </c>
      <c r="I1981" s="42">
        <f>I1982</f>
        <v>11207.14</v>
      </c>
      <c r="J1981" s="42">
        <f>J1982</f>
        <v>0</v>
      </c>
      <c r="K1981" s="42">
        <f aca="true" t="shared" si="591" ref="K1981:M1985">F1981/C1981*100</f>
        <v>45.984264310360224</v>
      </c>
      <c r="L1981" s="42">
        <f t="shared" si="591"/>
        <v>53.84680610514414</v>
      </c>
      <c r="M1981" s="42">
        <f t="shared" si="591"/>
        <v>46.80809865516006</v>
      </c>
    </row>
    <row r="1982" spans="1:13" ht="18" customHeight="1">
      <c r="A1982" s="20" t="s">
        <v>378</v>
      </c>
      <c r="B1982" s="14"/>
      <c r="C1982" s="42">
        <f>C1983+C1986</f>
        <v>1511405</v>
      </c>
      <c r="D1982" s="42">
        <f>D1983+D1986</f>
        <v>176900</v>
      </c>
      <c r="E1982" s="42">
        <f t="shared" si="589"/>
        <v>1688305</v>
      </c>
      <c r="F1982" s="42">
        <f>F1983+F1986</f>
        <v>695008.47</v>
      </c>
      <c r="G1982" s="42">
        <f>G1983+G1986</f>
        <v>95254.99999999999</v>
      </c>
      <c r="H1982" s="42">
        <f t="shared" si="590"/>
        <v>790263.47</v>
      </c>
      <c r="I1982" s="42">
        <f>I1983+I1986</f>
        <v>11207.14</v>
      </c>
      <c r="J1982" s="42">
        <f>J1983+J1986</f>
        <v>0</v>
      </c>
      <c r="K1982" s="42">
        <f t="shared" si="591"/>
        <v>45.984264310360224</v>
      </c>
      <c r="L1982" s="42">
        <f t="shared" si="591"/>
        <v>53.84680610514414</v>
      </c>
      <c r="M1982" s="42">
        <f t="shared" si="591"/>
        <v>46.80809865516006</v>
      </c>
    </row>
    <row r="1983" spans="1:13" ht="18" customHeight="1">
      <c r="A1983" s="21" t="s">
        <v>379</v>
      </c>
      <c r="B1983" s="60"/>
      <c r="C1983" s="44">
        <f>C1984+C1985</f>
        <v>154157</v>
      </c>
      <c r="D1983" s="44">
        <f>D1984+D1985</f>
        <v>176900</v>
      </c>
      <c r="E1983" s="44">
        <f t="shared" si="589"/>
        <v>331057</v>
      </c>
      <c r="F1983" s="44">
        <f>F1984+F1985</f>
        <v>75406.47</v>
      </c>
      <c r="G1983" s="44">
        <f>G1984+G1985</f>
        <v>95254.99999999999</v>
      </c>
      <c r="H1983" s="44">
        <f t="shared" si="590"/>
        <v>170661.46999999997</v>
      </c>
      <c r="I1983" s="44">
        <f>I1984+I1985</f>
        <v>11207.14</v>
      </c>
      <c r="J1983" s="44">
        <f>J1984+J1985</f>
        <v>0</v>
      </c>
      <c r="K1983" s="44">
        <f t="shared" si="591"/>
        <v>48.9153719908924</v>
      </c>
      <c r="L1983" s="44">
        <f t="shared" si="591"/>
        <v>53.84680610514414</v>
      </c>
      <c r="M1983" s="44">
        <f t="shared" si="591"/>
        <v>51.5504792226112</v>
      </c>
    </row>
    <row r="1984" spans="1:13" ht="18" customHeight="1">
      <c r="A1984" s="25" t="s">
        <v>380</v>
      </c>
      <c r="B1984" s="60"/>
      <c r="C1984" s="44">
        <f>C1996</f>
        <v>108467</v>
      </c>
      <c r="D1984" s="44">
        <f>D1996</f>
        <v>135104</v>
      </c>
      <c r="E1984" s="44">
        <f t="shared" si="589"/>
        <v>243571</v>
      </c>
      <c r="F1984" s="44">
        <f>F1996</f>
        <v>52240.909999999996</v>
      </c>
      <c r="G1984" s="44">
        <f>G1996</f>
        <v>74726.45999999999</v>
      </c>
      <c r="H1984" s="44">
        <f t="shared" si="590"/>
        <v>126967.37</v>
      </c>
      <c r="I1984" s="44">
        <f>I1996</f>
        <v>6402.610000000001</v>
      </c>
      <c r="J1984" s="44">
        <f>J1996</f>
        <v>0</v>
      </c>
      <c r="K1984" s="44">
        <f t="shared" si="591"/>
        <v>48.162952787483746</v>
      </c>
      <c r="L1984" s="44">
        <f t="shared" si="591"/>
        <v>55.31032389862624</v>
      </c>
      <c r="M1984" s="44">
        <f t="shared" si="591"/>
        <v>52.12745770227162</v>
      </c>
    </row>
    <row r="1985" spans="1:13" ht="18" customHeight="1">
      <c r="A1985" s="25" t="s">
        <v>381</v>
      </c>
      <c r="B1985" s="60"/>
      <c r="C1985" s="44">
        <f>C1997+C2018</f>
        <v>45690</v>
      </c>
      <c r="D1985" s="44">
        <f>D1997+D2018</f>
        <v>41796</v>
      </c>
      <c r="E1985" s="44">
        <f t="shared" si="589"/>
        <v>87486</v>
      </c>
      <c r="F1985" s="44">
        <f>F1997+F2018</f>
        <v>23165.559999999998</v>
      </c>
      <c r="G1985" s="44">
        <f>G1997+G2018</f>
        <v>20528.539999999997</v>
      </c>
      <c r="H1985" s="44">
        <f t="shared" si="590"/>
        <v>43694.09999999999</v>
      </c>
      <c r="I1985" s="44">
        <f>I1997+I2018</f>
        <v>4804.53</v>
      </c>
      <c r="J1985" s="44">
        <f>J1997+J2018</f>
        <v>0</v>
      </c>
      <c r="K1985" s="44">
        <f t="shared" si="591"/>
        <v>50.70159772379076</v>
      </c>
      <c r="L1985" s="44">
        <f t="shared" si="591"/>
        <v>49.11603981242224</v>
      </c>
      <c r="M1985" s="44">
        <f t="shared" si="591"/>
        <v>49.94410534256909</v>
      </c>
    </row>
    <row r="1986" spans="1:13" ht="18" customHeight="1">
      <c r="A1986" s="21" t="s">
        <v>396</v>
      </c>
      <c r="B1986" s="60"/>
      <c r="C1986" s="44">
        <f>C1990+C2019+C2025</f>
        <v>1357248</v>
      </c>
      <c r="D1986" s="44">
        <f>D1990+D2019+D2025</f>
        <v>0</v>
      </c>
      <c r="E1986" s="44">
        <f t="shared" si="589"/>
        <v>1357248</v>
      </c>
      <c r="F1986" s="44">
        <f>F1990+F2019+F2025</f>
        <v>619602</v>
      </c>
      <c r="G1986" s="44">
        <f>G1990+G2019+G2025</f>
        <v>0</v>
      </c>
      <c r="H1986" s="44">
        <f t="shared" si="590"/>
        <v>619602</v>
      </c>
      <c r="I1986" s="44">
        <f>I1990+I2019+I2025</f>
        <v>0</v>
      </c>
      <c r="J1986" s="44">
        <f>J1990+J2019+J2025</f>
        <v>0</v>
      </c>
      <c r="K1986" s="44">
        <f>F1986/C1986*100</f>
        <v>45.65134743245155</v>
      </c>
      <c r="L1986" s="44">
        <v>0</v>
      </c>
      <c r="M1986" s="44">
        <f>H1986/E1986*100</f>
        <v>45.65134743245155</v>
      </c>
    </row>
    <row r="1987" spans="1:13" s="31" customFormat="1" ht="18" customHeight="1">
      <c r="A1987" s="28"/>
      <c r="B1987" s="29"/>
      <c r="C1987" s="30"/>
      <c r="D1987" s="30"/>
      <c r="E1987" s="30"/>
      <c r="F1987" s="39"/>
      <c r="G1987" s="30"/>
      <c r="H1987" s="30"/>
      <c r="I1987" s="30"/>
      <c r="J1987" s="30"/>
      <c r="K1987" s="30"/>
      <c r="L1987" s="30"/>
      <c r="M1987" s="30"/>
    </row>
    <row r="1988" spans="1:13" s="31" customFormat="1" ht="18" customHeight="1">
      <c r="A1988" s="121" t="s">
        <v>271</v>
      </c>
      <c r="B1988" s="95">
        <v>85311</v>
      </c>
      <c r="C1988" s="55">
        <f aca="true" t="shared" si="592" ref="C1988:D1990">C1989</f>
        <v>77280</v>
      </c>
      <c r="D1988" s="55">
        <f t="shared" si="592"/>
        <v>0</v>
      </c>
      <c r="E1988" s="55">
        <f>SUM(C1988:D1988)</f>
        <v>77280</v>
      </c>
      <c r="F1988" s="55">
        <f>F1989</f>
        <v>38634</v>
      </c>
      <c r="G1988" s="55">
        <f>G1989</f>
        <v>0</v>
      </c>
      <c r="H1988" s="55">
        <f>SUM(F1988:G1988)</f>
        <v>38634</v>
      </c>
      <c r="I1988" s="55">
        <f aca="true" t="shared" si="593" ref="I1988:J1990">I1989</f>
        <v>0</v>
      </c>
      <c r="J1988" s="55">
        <f t="shared" si="593"/>
        <v>0</v>
      </c>
      <c r="K1988" s="55">
        <f>F1988/C1988*100</f>
        <v>49.99223602484472</v>
      </c>
      <c r="L1988" s="55">
        <v>0</v>
      </c>
      <c r="M1988" s="55">
        <f>H1988/E1988*100</f>
        <v>49.99223602484472</v>
      </c>
    </row>
    <row r="1989" spans="1:13" s="31" customFormat="1" ht="18" customHeight="1">
      <c r="A1989" s="20" t="s">
        <v>378</v>
      </c>
      <c r="B1989" s="95"/>
      <c r="C1989" s="55">
        <f t="shared" si="592"/>
        <v>77280</v>
      </c>
      <c r="D1989" s="55">
        <f t="shared" si="592"/>
        <v>0</v>
      </c>
      <c r="E1989" s="55">
        <f>SUM(C1989:D1989)</f>
        <v>77280</v>
      </c>
      <c r="F1989" s="55">
        <f>F1990</f>
        <v>38634</v>
      </c>
      <c r="G1989" s="55">
        <f>G1990</f>
        <v>0</v>
      </c>
      <c r="H1989" s="55">
        <f>SUM(F1989:G1989)</f>
        <v>38634</v>
      </c>
      <c r="I1989" s="55">
        <f t="shared" si="593"/>
        <v>0</v>
      </c>
      <c r="J1989" s="55">
        <f t="shared" si="593"/>
        <v>0</v>
      </c>
      <c r="K1989" s="55">
        <f>F1989/C1989*100</f>
        <v>49.99223602484472</v>
      </c>
      <c r="L1989" s="55"/>
      <c r="M1989" s="55">
        <f>H1989/E1989*100</f>
        <v>49.99223602484472</v>
      </c>
    </row>
    <row r="1990" spans="1:13" s="31" customFormat="1" ht="18" customHeight="1">
      <c r="A1990" s="21" t="s">
        <v>396</v>
      </c>
      <c r="B1990" s="29"/>
      <c r="C1990" s="39">
        <f t="shared" si="592"/>
        <v>77280</v>
      </c>
      <c r="D1990" s="39">
        <f t="shared" si="592"/>
        <v>0</v>
      </c>
      <c r="E1990" s="44">
        <f>SUM(C1990:D1990)</f>
        <v>77280</v>
      </c>
      <c r="F1990" s="39">
        <f>F1991</f>
        <v>38634</v>
      </c>
      <c r="G1990" s="39"/>
      <c r="H1990" s="44">
        <f>SUM(F1990:G1990)</f>
        <v>38634</v>
      </c>
      <c r="I1990" s="39">
        <f t="shared" si="593"/>
        <v>0</v>
      </c>
      <c r="J1990" s="39">
        <f t="shared" si="593"/>
        <v>0</v>
      </c>
      <c r="K1990" s="44">
        <f>F1990/C1990*100</f>
        <v>49.99223602484472</v>
      </c>
      <c r="L1990" s="44"/>
      <c r="M1990" s="44">
        <f>H1990/E1990*100</f>
        <v>49.99223602484472</v>
      </c>
    </row>
    <row r="1991" spans="1:13" s="31" customFormat="1" ht="18" customHeight="1">
      <c r="A1991" s="67" t="s">
        <v>272</v>
      </c>
      <c r="B1991" s="69" t="s">
        <v>273</v>
      </c>
      <c r="C1991" s="44">
        <v>77280</v>
      </c>
      <c r="D1991" s="44"/>
      <c r="E1991" s="44">
        <f>SUM(C1991:D1991)</f>
        <v>77280</v>
      </c>
      <c r="F1991" s="44">
        <v>38634</v>
      </c>
      <c r="G1991" s="44"/>
      <c r="H1991" s="44">
        <f>SUM(F1991:G1991)</f>
        <v>38634</v>
      </c>
      <c r="I1991" s="44"/>
      <c r="J1991" s="44"/>
      <c r="K1991" s="44">
        <f>F1991/C1991*100</f>
        <v>49.99223602484472</v>
      </c>
      <c r="L1991" s="44"/>
      <c r="M1991" s="44">
        <f>H1991/E1991*100</f>
        <v>49.99223602484472</v>
      </c>
    </row>
    <row r="1992" spans="1:13" ht="14.25" customHeight="1">
      <c r="A1992" s="129"/>
      <c r="B1992" s="48"/>
      <c r="C1992" s="51"/>
      <c r="D1992" s="51"/>
      <c r="E1992" s="51"/>
      <c r="F1992" s="51"/>
      <c r="G1992" s="51"/>
      <c r="H1992" s="51"/>
      <c r="I1992" s="51"/>
      <c r="J1992" s="51"/>
      <c r="K1992" s="57"/>
      <c r="L1992" s="57"/>
      <c r="M1992" s="51"/>
    </row>
    <row r="1993" spans="1:13" s="52" customFormat="1" ht="22.5" customHeight="1">
      <c r="A1993" s="41" t="s">
        <v>306</v>
      </c>
      <c r="B1993" s="62">
        <v>85321</v>
      </c>
      <c r="C1993" s="42">
        <f>C1994</f>
        <v>151557</v>
      </c>
      <c r="D1993" s="42">
        <f>D1994</f>
        <v>176900</v>
      </c>
      <c r="E1993" s="42">
        <f>SUM(C1993:D1993)</f>
        <v>328457</v>
      </c>
      <c r="F1993" s="42">
        <f>F1994</f>
        <v>72873.29999999999</v>
      </c>
      <c r="G1993" s="42">
        <f>G1994</f>
        <v>95254.99999999999</v>
      </c>
      <c r="H1993" s="42">
        <f>SUM(F1993:G1993)</f>
        <v>168128.3</v>
      </c>
      <c r="I1993" s="42">
        <f>I1994</f>
        <v>11207.14</v>
      </c>
      <c r="J1993" s="42">
        <f>J1994</f>
        <v>0</v>
      </c>
      <c r="K1993" s="42">
        <f aca="true" t="shared" si="594" ref="K1993:M1997">F1993/C1993*100</f>
        <v>48.08309744848472</v>
      </c>
      <c r="L1993" s="42">
        <f t="shared" si="594"/>
        <v>53.84680610514414</v>
      </c>
      <c r="M1993" s="42">
        <f t="shared" si="594"/>
        <v>51.18730914548936</v>
      </c>
    </row>
    <row r="1994" spans="1:13" s="52" customFormat="1" ht="20.25" customHeight="1">
      <c r="A1994" s="20" t="s">
        <v>378</v>
      </c>
      <c r="B1994" s="62"/>
      <c r="C1994" s="42">
        <f>C1995</f>
        <v>151557</v>
      </c>
      <c r="D1994" s="42">
        <f>D1995</f>
        <v>176900</v>
      </c>
      <c r="E1994" s="42">
        <f>SUM(C1994:D1994)</f>
        <v>328457</v>
      </c>
      <c r="F1994" s="42">
        <f>F1995</f>
        <v>72873.29999999999</v>
      </c>
      <c r="G1994" s="42">
        <f>G1995</f>
        <v>95254.99999999999</v>
      </c>
      <c r="H1994" s="42">
        <f>SUM(F1994:G1994)</f>
        <v>168128.3</v>
      </c>
      <c r="I1994" s="42">
        <f>I1995</f>
        <v>11207.14</v>
      </c>
      <c r="J1994" s="42">
        <f>J1995</f>
        <v>0</v>
      </c>
      <c r="K1994" s="42">
        <f t="shared" si="594"/>
        <v>48.08309744848472</v>
      </c>
      <c r="L1994" s="42">
        <f t="shared" si="594"/>
        <v>53.84680610514414</v>
      </c>
      <c r="M1994" s="42">
        <f t="shared" si="594"/>
        <v>51.18730914548936</v>
      </c>
    </row>
    <row r="1995" spans="1:13" s="52" customFormat="1" ht="18" customHeight="1">
      <c r="A1995" s="21" t="s">
        <v>379</v>
      </c>
      <c r="B1995" s="69"/>
      <c r="C1995" s="44">
        <f>C1996+C1997</f>
        <v>151557</v>
      </c>
      <c r="D1995" s="44">
        <f>D1996+D1997</f>
        <v>176900</v>
      </c>
      <c r="E1995" s="44">
        <f>SUM(C1995:D1995)</f>
        <v>328457</v>
      </c>
      <c r="F1995" s="44">
        <f>F1996+F1997</f>
        <v>72873.29999999999</v>
      </c>
      <c r="G1995" s="44">
        <f>G1996+G1997</f>
        <v>95254.99999999999</v>
      </c>
      <c r="H1995" s="44">
        <f>SUM(F1995:G1995)</f>
        <v>168128.3</v>
      </c>
      <c r="I1995" s="44">
        <f>I1996+I1997</f>
        <v>11207.14</v>
      </c>
      <c r="J1995" s="44">
        <f>J1996+J1997</f>
        <v>0</v>
      </c>
      <c r="K1995" s="44">
        <f t="shared" si="594"/>
        <v>48.08309744848472</v>
      </c>
      <c r="L1995" s="44">
        <f t="shared" si="594"/>
        <v>53.84680610514414</v>
      </c>
      <c r="M1995" s="44">
        <f t="shared" si="594"/>
        <v>51.18730914548936</v>
      </c>
    </row>
    <row r="1996" spans="1:13" s="52" customFormat="1" ht="18" customHeight="1">
      <c r="A1996" s="25" t="s">
        <v>380</v>
      </c>
      <c r="B1996" s="69"/>
      <c r="C1996" s="44">
        <f>SUM(C1998:C2002)</f>
        <v>108467</v>
      </c>
      <c r="D1996" s="44">
        <f>SUM(D1998:D2002)</f>
        <v>135104</v>
      </c>
      <c r="E1996" s="44">
        <f>SUM(C1996:D1996)</f>
        <v>243571</v>
      </c>
      <c r="F1996" s="44">
        <f>SUM(F1998:F2002)</f>
        <v>52240.909999999996</v>
      </c>
      <c r="G1996" s="44">
        <f>SUM(G1998:G2002)</f>
        <v>74726.45999999999</v>
      </c>
      <c r="H1996" s="44">
        <f>SUM(F1996:G1996)</f>
        <v>126967.37</v>
      </c>
      <c r="I1996" s="44">
        <f>SUM(I1998:I2002)</f>
        <v>6402.610000000001</v>
      </c>
      <c r="J1996" s="44">
        <f>SUM(J1998:J2002)</f>
        <v>0</v>
      </c>
      <c r="K1996" s="44">
        <f t="shared" si="594"/>
        <v>48.162952787483746</v>
      </c>
      <c r="L1996" s="44">
        <f t="shared" si="594"/>
        <v>55.31032389862624</v>
      </c>
      <c r="M1996" s="44">
        <f t="shared" si="594"/>
        <v>52.12745770227162</v>
      </c>
    </row>
    <row r="1997" spans="1:13" s="31" customFormat="1" ht="18" customHeight="1">
      <c r="A1997" s="25" t="s">
        <v>381</v>
      </c>
      <c r="B1997" s="45"/>
      <c r="C1997" s="39">
        <f>SUM(C2003:C2013)</f>
        <v>43090</v>
      </c>
      <c r="D1997" s="39">
        <f>SUM(D2003:D2013)</f>
        <v>41796</v>
      </c>
      <c r="E1997" s="44">
        <f>SUM(C1997:D1997)</f>
        <v>84886</v>
      </c>
      <c r="F1997" s="39">
        <f>SUM(F2003:F2012)</f>
        <v>20632.39</v>
      </c>
      <c r="G1997" s="39">
        <f>SUM(G2003:G2012)</f>
        <v>20528.539999999997</v>
      </c>
      <c r="H1997" s="44">
        <f>SUM(F1997:G1997)</f>
        <v>41160.92999999999</v>
      </c>
      <c r="I1997" s="39">
        <f>SUM(I2003:I2012)</f>
        <v>4804.53</v>
      </c>
      <c r="J1997" s="39">
        <f>SUM(J2003:J2012)</f>
        <v>0</v>
      </c>
      <c r="K1997" s="44">
        <f t="shared" si="594"/>
        <v>47.88208401021119</v>
      </c>
      <c r="L1997" s="44">
        <f t="shared" si="594"/>
        <v>49.11603981242224</v>
      </c>
      <c r="M1997" s="44">
        <f t="shared" si="594"/>
        <v>48.48965671606624</v>
      </c>
    </row>
    <row r="1998" spans="1:13" ht="18" customHeight="1">
      <c r="A1998" s="63" t="s">
        <v>33</v>
      </c>
      <c r="B1998" s="48" t="s">
        <v>34</v>
      </c>
      <c r="C1998" s="51">
        <v>83820</v>
      </c>
      <c r="D1998" s="51">
        <v>78000</v>
      </c>
      <c r="E1998" s="51">
        <f aca="true" t="shared" si="595" ref="E1998:E2021">C1998+D1998</f>
        <v>161820</v>
      </c>
      <c r="F1998" s="51">
        <v>35472.77</v>
      </c>
      <c r="G1998" s="51">
        <v>46327.42</v>
      </c>
      <c r="H1998" s="51">
        <f aca="true" t="shared" si="596" ref="H1998:H2021">F1998+G1998</f>
        <v>81800.19</v>
      </c>
      <c r="I1998" s="51">
        <v>3693.92</v>
      </c>
      <c r="J1998" s="51"/>
      <c r="K1998" s="44">
        <f aca="true" t="shared" si="597" ref="K1998:M2013">F1998/C1998*100</f>
        <v>42.320174182772604</v>
      </c>
      <c r="L1998" s="44">
        <f t="shared" si="597"/>
        <v>59.394128205128204</v>
      </c>
      <c r="M1998" s="44">
        <f t="shared" si="597"/>
        <v>50.55011123470523</v>
      </c>
    </row>
    <row r="1999" spans="1:13" ht="18" customHeight="1">
      <c r="A1999" s="63" t="s">
        <v>35</v>
      </c>
      <c r="B1999" s="48" t="s">
        <v>36</v>
      </c>
      <c r="C1999" s="51">
        <v>9887</v>
      </c>
      <c r="D1999" s="51">
        <v>3694</v>
      </c>
      <c r="E1999" s="51">
        <f t="shared" si="595"/>
        <v>13581</v>
      </c>
      <c r="F1999" s="51">
        <v>9886.02</v>
      </c>
      <c r="G1999" s="51">
        <v>3694</v>
      </c>
      <c r="H1999" s="51">
        <f t="shared" si="596"/>
        <v>13580.02</v>
      </c>
      <c r="I1999" s="51"/>
      <c r="J1999" s="51"/>
      <c r="K1999" s="44">
        <f t="shared" si="597"/>
        <v>99.990087994336</v>
      </c>
      <c r="L1999" s="44">
        <f t="shared" si="597"/>
        <v>100</v>
      </c>
      <c r="M1999" s="44">
        <f t="shared" si="597"/>
        <v>99.99278403652161</v>
      </c>
    </row>
    <row r="2000" spans="1:13" ht="18" customHeight="1">
      <c r="A2000" s="53" t="s">
        <v>22</v>
      </c>
      <c r="B2000" s="48" t="s">
        <v>23</v>
      </c>
      <c r="C2000" s="51">
        <v>11575</v>
      </c>
      <c r="D2000" s="51">
        <v>11655</v>
      </c>
      <c r="E2000" s="51">
        <f t="shared" si="595"/>
        <v>23230</v>
      </c>
      <c r="F2000" s="51">
        <v>5215.54</v>
      </c>
      <c r="G2000" s="51">
        <v>7234.69</v>
      </c>
      <c r="H2000" s="51">
        <f t="shared" si="596"/>
        <v>12450.23</v>
      </c>
      <c r="I2000" s="51">
        <v>1984.27</v>
      </c>
      <c r="J2000" s="51"/>
      <c r="K2000" s="44">
        <f t="shared" si="597"/>
        <v>45.05866090712743</v>
      </c>
      <c r="L2000" s="44">
        <f t="shared" si="597"/>
        <v>62.07370227370227</v>
      </c>
      <c r="M2000" s="44">
        <f t="shared" si="597"/>
        <v>53.59547998278088</v>
      </c>
    </row>
    <row r="2001" spans="1:13" ht="18" customHeight="1">
      <c r="A2001" s="63" t="s">
        <v>24</v>
      </c>
      <c r="B2001" s="48" t="s">
        <v>25</v>
      </c>
      <c r="C2001" s="51">
        <v>1163</v>
      </c>
      <c r="D2001" s="51">
        <v>2025</v>
      </c>
      <c r="E2001" s="51">
        <f t="shared" si="595"/>
        <v>3188</v>
      </c>
      <c r="F2001" s="51">
        <v>941.58</v>
      </c>
      <c r="G2001" s="51">
        <v>457.17</v>
      </c>
      <c r="H2001" s="51">
        <f t="shared" si="596"/>
        <v>1398.75</v>
      </c>
      <c r="I2001" s="51">
        <v>223.6</v>
      </c>
      <c r="J2001" s="51"/>
      <c r="K2001" s="44">
        <f t="shared" si="597"/>
        <v>80.96130696474634</v>
      </c>
      <c r="L2001" s="44">
        <f t="shared" si="597"/>
        <v>22.5762962962963</v>
      </c>
      <c r="M2001" s="44">
        <f t="shared" si="597"/>
        <v>43.87547051442911</v>
      </c>
    </row>
    <row r="2002" spans="1:13" ht="18" customHeight="1">
      <c r="A2002" s="53" t="s">
        <v>26</v>
      </c>
      <c r="B2002" s="48" t="s">
        <v>27</v>
      </c>
      <c r="C2002" s="51">
        <v>2022</v>
      </c>
      <c r="D2002" s="51">
        <v>39730</v>
      </c>
      <c r="E2002" s="51">
        <f>C2002+D2002</f>
        <v>41752</v>
      </c>
      <c r="F2002" s="51">
        <v>725</v>
      </c>
      <c r="G2002" s="51">
        <v>17013.18</v>
      </c>
      <c r="H2002" s="51">
        <f t="shared" si="596"/>
        <v>17738.18</v>
      </c>
      <c r="I2002" s="51">
        <v>500.82</v>
      </c>
      <c r="J2002" s="51"/>
      <c r="K2002" s="44">
        <f t="shared" si="597"/>
        <v>35.855588526211676</v>
      </c>
      <c r="L2002" s="44">
        <f t="shared" si="597"/>
        <v>42.82199848980619</v>
      </c>
      <c r="M2002" s="44">
        <f t="shared" si="597"/>
        <v>42.48462349109025</v>
      </c>
    </row>
    <row r="2003" spans="1:13" ht="18" customHeight="1">
      <c r="A2003" s="53" t="s">
        <v>37</v>
      </c>
      <c r="B2003" s="48" t="s">
        <v>38</v>
      </c>
      <c r="C2003" s="51">
        <v>1863</v>
      </c>
      <c r="D2003" s="51">
        <v>7254</v>
      </c>
      <c r="E2003" s="51">
        <f t="shared" si="595"/>
        <v>9117</v>
      </c>
      <c r="F2003" s="51">
        <v>120.75</v>
      </c>
      <c r="G2003" s="51">
        <v>4557.52</v>
      </c>
      <c r="H2003" s="51">
        <f t="shared" si="596"/>
        <v>4678.27</v>
      </c>
      <c r="I2003" s="51">
        <v>361.81</v>
      </c>
      <c r="J2003" s="51"/>
      <c r="K2003" s="44">
        <f t="shared" si="597"/>
        <v>6.481481481481481</v>
      </c>
      <c r="L2003" s="44">
        <f t="shared" si="597"/>
        <v>62.82768127929419</v>
      </c>
      <c r="M2003" s="44">
        <f t="shared" si="597"/>
        <v>51.313699681912915</v>
      </c>
    </row>
    <row r="2004" spans="1:13" ht="18" customHeight="1">
      <c r="A2004" s="63" t="s">
        <v>47</v>
      </c>
      <c r="B2004" s="48" t="s">
        <v>48</v>
      </c>
      <c r="C2004" s="51">
        <v>3080</v>
      </c>
      <c r="D2004" s="51">
        <v>10472</v>
      </c>
      <c r="E2004" s="51">
        <f t="shared" si="595"/>
        <v>13552</v>
      </c>
      <c r="F2004" s="51">
        <v>1560.36</v>
      </c>
      <c r="G2004" s="51">
        <v>5862.17</v>
      </c>
      <c r="H2004" s="51">
        <f t="shared" si="596"/>
        <v>7422.53</v>
      </c>
      <c r="I2004" s="51">
        <v>666.14</v>
      </c>
      <c r="J2004" s="51"/>
      <c r="K2004" s="44">
        <f t="shared" si="597"/>
        <v>50.66103896103896</v>
      </c>
      <c r="L2004" s="44">
        <f t="shared" si="597"/>
        <v>55.97946906035142</v>
      </c>
      <c r="M2004" s="44">
        <f t="shared" si="597"/>
        <v>54.770734946871315</v>
      </c>
    </row>
    <row r="2005" spans="1:13" ht="18" customHeight="1">
      <c r="A2005" s="53" t="s">
        <v>39</v>
      </c>
      <c r="B2005" s="48" t="s">
        <v>40</v>
      </c>
      <c r="C2005" s="51"/>
      <c r="D2005" s="51">
        <v>1000</v>
      </c>
      <c r="E2005" s="51">
        <f t="shared" si="595"/>
        <v>1000</v>
      </c>
      <c r="F2005" s="51"/>
      <c r="G2005" s="51">
        <v>893.41</v>
      </c>
      <c r="H2005" s="51">
        <f t="shared" si="596"/>
        <v>893.41</v>
      </c>
      <c r="I2005" s="51"/>
      <c r="J2005" s="51"/>
      <c r="K2005" s="44">
        <v>0</v>
      </c>
      <c r="L2005" s="44">
        <f t="shared" si="597"/>
        <v>89.341</v>
      </c>
      <c r="M2005" s="44">
        <f t="shared" si="597"/>
        <v>89.341</v>
      </c>
    </row>
    <row r="2006" spans="1:13" ht="18" customHeight="1">
      <c r="A2006" s="53" t="s">
        <v>210</v>
      </c>
      <c r="B2006" s="48" t="s">
        <v>211</v>
      </c>
      <c r="C2006" s="51">
        <v>100</v>
      </c>
      <c r="D2006" s="51">
        <v>170</v>
      </c>
      <c r="E2006" s="51">
        <f t="shared" si="595"/>
        <v>270</v>
      </c>
      <c r="F2006" s="51">
        <v>45</v>
      </c>
      <c r="G2006" s="51"/>
      <c r="H2006" s="51">
        <f t="shared" si="596"/>
        <v>45</v>
      </c>
      <c r="I2006" s="51"/>
      <c r="J2006" s="51"/>
      <c r="K2006" s="44">
        <f t="shared" si="597"/>
        <v>45</v>
      </c>
      <c r="L2006" s="44">
        <f t="shared" si="597"/>
        <v>0</v>
      </c>
      <c r="M2006" s="44">
        <f t="shared" si="597"/>
        <v>16.666666666666664</v>
      </c>
    </row>
    <row r="2007" spans="1:13" ht="18" customHeight="1">
      <c r="A2007" s="63" t="s">
        <v>28</v>
      </c>
      <c r="B2007" s="48" t="s">
        <v>29</v>
      </c>
      <c r="C2007" s="51">
        <v>33271</v>
      </c>
      <c r="D2007" s="51">
        <v>16000</v>
      </c>
      <c r="E2007" s="51">
        <f t="shared" si="595"/>
        <v>49271</v>
      </c>
      <c r="F2007" s="51">
        <v>15694.24</v>
      </c>
      <c r="G2007" s="51">
        <v>5179.5</v>
      </c>
      <c r="H2007" s="51">
        <f t="shared" si="596"/>
        <v>20873.739999999998</v>
      </c>
      <c r="I2007" s="51">
        <v>3776.58</v>
      </c>
      <c r="J2007" s="51"/>
      <c r="K2007" s="44">
        <f t="shared" si="597"/>
        <v>47.17092963842385</v>
      </c>
      <c r="L2007" s="44">
        <f t="shared" si="597"/>
        <v>32.371875</v>
      </c>
      <c r="M2007" s="44">
        <f t="shared" si="597"/>
        <v>42.365164092468184</v>
      </c>
    </row>
    <row r="2008" spans="1:13" ht="18" customHeight="1">
      <c r="A2008" s="63" t="s">
        <v>73</v>
      </c>
      <c r="B2008" s="48" t="s">
        <v>74</v>
      </c>
      <c r="C2008" s="51">
        <v>820</v>
      </c>
      <c r="D2008" s="51"/>
      <c r="E2008" s="51">
        <f t="shared" si="595"/>
        <v>820</v>
      </c>
      <c r="F2008" s="51">
        <v>398.72</v>
      </c>
      <c r="G2008" s="51"/>
      <c r="H2008" s="51">
        <f t="shared" si="596"/>
        <v>398.72</v>
      </c>
      <c r="I2008" s="51"/>
      <c r="J2008" s="51"/>
      <c r="K2008" s="44">
        <f t="shared" si="597"/>
        <v>48.62439024390245</v>
      </c>
      <c r="L2008" s="44">
        <v>0</v>
      </c>
      <c r="M2008" s="44">
        <f t="shared" si="597"/>
        <v>48.62439024390245</v>
      </c>
    </row>
    <row r="2009" spans="1:13" ht="18" customHeight="1">
      <c r="A2009" s="56" t="s">
        <v>281</v>
      </c>
      <c r="B2009" s="48" t="s">
        <v>262</v>
      </c>
      <c r="C2009" s="51">
        <v>1700</v>
      </c>
      <c r="D2009" s="51">
        <v>1300</v>
      </c>
      <c r="E2009" s="51">
        <f t="shared" si="595"/>
        <v>3000</v>
      </c>
      <c r="F2009" s="51">
        <v>1109.32</v>
      </c>
      <c r="G2009" s="51">
        <v>143.34</v>
      </c>
      <c r="H2009" s="51">
        <f t="shared" si="596"/>
        <v>1252.6599999999999</v>
      </c>
      <c r="I2009" s="51"/>
      <c r="J2009" s="51"/>
      <c r="K2009" s="44">
        <f t="shared" si="597"/>
        <v>65.25411764705882</v>
      </c>
      <c r="L2009" s="44">
        <f t="shared" si="597"/>
        <v>11.026153846153846</v>
      </c>
      <c r="M2009" s="44">
        <f t="shared" si="597"/>
        <v>41.755333333333326</v>
      </c>
    </row>
    <row r="2010" spans="1:13" ht="18" customHeight="1">
      <c r="A2010" s="63" t="s">
        <v>75</v>
      </c>
      <c r="B2010" s="48" t="s">
        <v>76</v>
      </c>
      <c r="C2010" s="51">
        <v>10</v>
      </c>
      <c r="D2010" s="51">
        <v>300</v>
      </c>
      <c r="E2010" s="51">
        <f t="shared" si="595"/>
        <v>310</v>
      </c>
      <c r="F2010" s="51">
        <v>0</v>
      </c>
      <c r="G2010" s="51">
        <v>142.6</v>
      </c>
      <c r="H2010" s="51">
        <f t="shared" si="596"/>
        <v>142.6</v>
      </c>
      <c r="I2010" s="51"/>
      <c r="J2010" s="51"/>
      <c r="K2010" s="44">
        <f t="shared" si="597"/>
        <v>0</v>
      </c>
      <c r="L2010" s="44">
        <f t="shared" si="597"/>
        <v>47.53333333333333</v>
      </c>
      <c r="M2010" s="44">
        <f t="shared" si="597"/>
        <v>46</v>
      </c>
    </row>
    <row r="2011" spans="1:13" ht="18" customHeight="1">
      <c r="A2011" s="63" t="s">
        <v>41</v>
      </c>
      <c r="B2011" s="48" t="s">
        <v>42</v>
      </c>
      <c r="C2011" s="51">
        <v>497</v>
      </c>
      <c r="D2011" s="51">
        <v>5000</v>
      </c>
      <c r="E2011" s="51">
        <f t="shared" si="595"/>
        <v>5497</v>
      </c>
      <c r="F2011" s="51">
        <v>375</v>
      </c>
      <c r="G2011" s="51">
        <v>3750</v>
      </c>
      <c r="H2011" s="51">
        <f t="shared" si="596"/>
        <v>4125</v>
      </c>
      <c r="I2011" s="51"/>
      <c r="J2011" s="51"/>
      <c r="K2011" s="44">
        <f t="shared" si="597"/>
        <v>75.45271629778671</v>
      </c>
      <c r="L2011" s="44">
        <f t="shared" si="597"/>
        <v>75</v>
      </c>
      <c r="M2011" s="44">
        <f t="shared" si="597"/>
        <v>75.04093141713662</v>
      </c>
    </row>
    <row r="2012" spans="1:13" ht="18" customHeight="1">
      <c r="A2012" s="63" t="s">
        <v>49</v>
      </c>
      <c r="B2012" s="48" t="s">
        <v>50</v>
      </c>
      <c r="C2012" s="51">
        <v>1699</v>
      </c>
      <c r="D2012" s="51"/>
      <c r="E2012" s="51">
        <f t="shared" si="595"/>
        <v>1699</v>
      </c>
      <c r="F2012" s="51">
        <v>1329</v>
      </c>
      <c r="G2012" s="51"/>
      <c r="H2012" s="51">
        <f t="shared" si="596"/>
        <v>1329</v>
      </c>
      <c r="I2012" s="51"/>
      <c r="J2012" s="51"/>
      <c r="K2012" s="30">
        <f t="shared" si="597"/>
        <v>78.22248381400824</v>
      </c>
      <c r="L2012" s="51"/>
      <c r="M2012" s="51">
        <f t="shared" si="597"/>
        <v>78.22248381400824</v>
      </c>
    </row>
    <row r="2013" spans="1:13" ht="18" customHeight="1">
      <c r="A2013" s="64" t="s">
        <v>277</v>
      </c>
      <c r="B2013" s="48" t="s">
        <v>266</v>
      </c>
      <c r="C2013" s="51">
        <v>50</v>
      </c>
      <c r="D2013" s="51">
        <v>300</v>
      </c>
      <c r="E2013" s="51">
        <f t="shared" si="595"/>
        <v>350</v>
      </c>
      <c r="F2013" s="51"/>
      <c r="G2013" s="51"/>
      <c r="H2013" s="51">
        <f t="shared" si="596"/>
        <v>0</v>
      </c>
      <c r="I2013" s="51"/>
      <c r="J2013" s="51"/>
      <c r="K2013" s="44">
        <f t="shared" si="597"/>
        <v>0</v>
      </c>
      <c r="L2013" s="44">
        <f t="shared" si="597"/>
        <v>0</v>
      </c>
      <c r="M2013" s="51">
        <f t="shared" si="597"/>
        <v>0</v>
      </c>
    </row>
    <row r="2014" spans="1:13" ht="13.5" customHeight="1">
      <c r="A2014" s="66"/>
      <c r="B2014" s="48"/>
      <c r="C2014" s="51"/>
      <c r="D2014" s="51"/>
      <c r="E2014" s="51"/>
      <c r="F2014" s="51"/>
      <c r="G2014" s="51"/>
      <c r="H2014" s="51"/>
      <c r="I2014" s="51"/>
      <c r="J2014" s="51"/>
      <c r="K2014" s="51"/>
      <c r="L2014" s="51"/>
      <c r="M2014" s="51"/>
    </row>
    <row r="2015" spans="1:13" s="52" customFormat="1" ht="18" customHeight="1">
      <c r="A2015" s="65" t="s">
        <v>241</v>
      </c>
      <c r="B2015" s="72" t="s">
        <v>242</v>
      </c>
      <c r="C2015" s="42">
        <f>C2016</f>
        <v>1279568</v>
      </c>
      <c r="D2015" s="42">
        <f>D2016</f>
        <v>0</v>
      </c>
      <c r="E2015" s="42">
        <f t="shared" si="595"/>
        <v>1279568</v>
      </c>
      <c r="F2015" s="42">
        <f>F2016</f>
        <v>583501.17</v>
      </c>
      <c r="G2015" s="42">
        <f>G2016</f>
        <v>0</v>
      </c>
      <c r="H2015" s="42">
        <f t="shared" si="596"/>
        <v>583501.17</v>
      </c>
      <c r="I2015" s="42">
        <f>I2016</f>
        <v>0</v>
      </c>
      <c r="J2015" s="42">
        <f>J2016</f>
        <v>0</v>
      </c>
      <c r="K2015" s="42">
        <f aca="true" t="shared" si="598" ref="K2015:K2021">F2015/C2015*100</f>
        <v>45.601419385292544</v>
      </c>
      <c r="L2015" s="42">
        <v>0</v>
      </c>
      <c r="M2015" s="42">
        <f aca="true" t="shared" si="599" ref="M2015:M2021">H2015/E2015*100</f>
        <v>45.601419385292544</v>
      </c>
    </row>
    <row r="2016" spans="1:13" s="52" customFormat="1" ht="16.5" customHeight="1">
      <c r="A2016" s="20" t="s">
        <v>378</v>
      </c>
      <c r="B2016" s="72"/>
      <c r="C2016" s="42">
        <f>C2017+C2019</f>
        <v>1279568</v>
      </c>
      <c r="D2016" s="42">
        <f>D2017+D2019</f>
        <v>0</v>
      </c>
      <c r="E2016" s="42">
        <f t="shared" si="595"/>
        <v>1279568</v>
      </c>
      <c r="F2016" s="42">
        <f>F2017+F2019</f>
        <v>583501.17</v>
      </c>
      <c r="G2016" s="42">
        <f>G2017+G2019</f>
        <v>0</v>
      </c>
      <c r="H2016" s="42">
        <f t="shared" si="596"/>
        <v>583501.17</v>
      </c>
      <c r="I2016" s="42">
        <f>I2017+I2019</f>
        <v>0</v>
      </c>
      <c r="J2016" s="42">
        <f>J2017+J2019</f>
        <v>0</v>
      </c>
      <c r="K2016" s="42">
        <f t="shared" si="598"/>
        <v>45.601419385292544</v>
      </c>
      <c r="L2016" s="42"/>
      <c r="M2016" s="42">
        <f t="shared" si="599"/>
        <v>45.601419385292544</v>
      </c>
    </row>
    <row r="2017" spans="1:13" s="52" customFormat="1" ht="18" customHeight="1">
      <c r="A2017" s="21" t="s">
        <v>379</v>
      </c>
      <c r="B2017" s="109"/>
      <c r="C2017" s="44">
        <f>C2018</f>
        <v>2600</v>
      </c>
      <c r="D2017" s="44">
        <f>D2018</f>
        <v>0</v>
      </c>
      <c r="E2017" s="44">
        <f t="shared" si="595"/>
        <v>2600</v>
      </c>
      <c r="F2017" s="44">
        <f>F2018</f>
        <v>2533.17</v>
      </c>
      <c r="G2017" s="44">
        <f>G2018</f>
        <v>0</v>
      </c>
      <c r="H2017" s="44">
        <f t="shared" si="596"/>
        <v>2533.17</v>
      </c>
      <c r="I2017" s="44">
        <f>I2018</f>
        <v>0</v>
      </c>
      <c r="J2017" s="44">
        <f>J2018</f>
        <v>0</v>
      </c>
      <c r="K2017" s="44">
        <f t="shared" si="598"/>
        <v>97.42961538461539</v>
      </c>
      <c r="L2017" s="44"/>
      <c r="M2017" s="44">
        <f t="shared" si="599"/>
        <v>97.42961538461539</v>
      </c>
    </row>
    <row r="2018" spans="1:13" s="52" customFormat="1" ht="18" customHeight="1">
      <c r="A2018" s="25" t="s">
        <v>381</v>
      </c>
      <c r="B2018" s="109"/>
      <c r="C2018" s="44">
        <f>C2021</f>
        <v>2600</v>
      </c>
      <c r="D2018" s="44">
        <f>D2021</f>
        <v>0</v>
      </c>
      <c r="E2018" s="44">
        <f t="shared" si="595"/>
        <v>2600</v>
      </c>
      <c r="F2018" s="44">
        <f>F2021</f>
        <v>2533.17</v>
      </c>
      <c r="G2018" s="44">
        <f>G2021</f>
        <v>0</v>
      </c>
      <c r="H2018" s="44">
        <f t="shared" si="596"/>
        <v>2533.17</v>
      </c>
      <c r="I2018" s="44">
        <f>I2021</f>
        <v>0</v>
      </c>
      <c r="J2018" s="44">
        <f>J2021</f>
        <v>0</v>
      </c>
      <c r="K2018" s="44">
        <f t="shared" si="598"/>
        <v>97.42961538461539</v>
      </c>
      <c r="L2018" s="44"/>
      <c r="M2018" s="44">
        <f t="shared" si="599"/>
        <v>97.42961538461539</v>
      </c>
    </row>
    <row r="2019" spans="1:13" s="52" customFormat="1" ht="18" customHeight="1">
      <c r="A2019" s="21" t="s">
        <v>396</v>
      </c>
      <c r="B2019" s="109"/>
      <c r="C2019" s="44">
        <f>C2020</f>
        <v>1276968</v>
      </c>
      <c r="D2019" s="44">
        <f>D2020</f>
        <v>0</v>
      </c>
      <c r="E2019" s="44">
        <f t="shared" si="595"/>
        <v>1276968</v>
      </c>
      <c r="F2019" s="44">
        <f>F2020</f>
        <v>580968</v>
      </c>
      <c r="G2019" s="44">
        <f>G2020</f>
        <v>0</v>
      </c>
      <c r="H2019" s="44">
        <f t="shared" si="596"/>
        <v>580968</v>
      </c>
      <c r="I2019" s="44">
        <f>I2020</f>
        <v>0</v>
      </c>
      <c r="J2019" s="44">
        <f>J2020</f>
        <v>0</v>
      </c>
      <c r="K2019" s="44">
        <f t="shared" si="598"/>
        <v>45.49589339748529</v>
      </c>
      <c r="L2019" s="44"/>
      <c r="M2019" s="44">
        <f t="shared" si="599"/>
        <v>45.49589339748529</v>
      </c>
    </row>
    <row r="2020" spans="1:13" ht="18" customHeight="1">
      <c r="A2020" s="63" t="s">
        <v>307</v>
      </c>
      <c r="B2020" s="48" t="s">
        <v>130</v>
      </c>
      <c r="C2020" s="51">
        <v>1276968</v>
      </c>
      <c r="D2020" s="51"/>
      <c r="E2020" s="51">
        <f t="shared" si="595"/>
        <v>1276968</v>
      </c>
      <c r="F2020" s="51">
        <v>580968</v>
      </c>
      <c r="G2020" s="51"/>
      <c r="H2020" s="51">
        <f t="shared" si="596"/>
        <v>580968</v>
      </c>
      <c r="I2020" s="51"/>
      <c r="J2020" s="51"/>
      <c r="K2020" s="51">
        <f t="shared" si="598"/>
        <v>45.49589339748529</v>
      </c>
      <c r="L2020" s="51"/>
      <c r="M2020" s="51">
        <f t="shared" si="599"/>
        <v>45.49589339748529</v>
      </c>
    </row>
    <row r="2021" spans="1:13" ht="18" customHeight="1">
      <c r="A2021" s="53" t="s">
        <v>37</v>
      </c>
      <c r="B2021" s="48" t="s">
        <v>38</v>
      </c>
      <c r="C2021" s="51">
        <v>2600</v>
      </c>
      <c r="D2021" s="51"/>
      <c r="E2021" s="51">
        <f t="shared" si="595"/>
        <v>2600</v>
      </c>
      <c r="F2021" s="51">
        <v>2533.17</v>
      </c>
      <c r="G2021" s="51"/>
      <c r="H2021" s="51">
        <f t="shared" si="596"/>
        <v>2533.17</v>
      </c>
      <c r="I2021" s="51"/>
      <c r="J2021" s="51"/>
      <c r="K2021" s="51">
        <f t="shared" si="598"/>
        <v>97.42961538461539</v>
      </c>
      <c r="L2021" s="51"/>
      <c r="M2021" s="51">
        <f t="shared" si="599"/>
        <v>97.42961538461539</v>
      </c>
    </row>
    <row r="2022" spans="1:13" ht="18" customHeight="1">
      <c r="A2022" s="63"/>
      <c r="B2022" s="48"/>
      <c r="C2022" s="51"/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</row>
    <row r="2023" spans="1:13" s="52" customFormat="1" ht="21" customHeight="1">
      <c r="A2023" s="65" t="s">
        <v>247</v>
      </c>
      <c r="B2023" s="72" t="s">
        <v>412</v>
      </c>
      <c r="C2023" s="42">
        <f>C2024</f>
        <v>3000</v>
      </c>
      <c r="D2023" s="42">
        <f>D2024</f>
        <v>0</v>
      </c>
      <c r="E2023" s="42">
        <f>C2023+D2023</f>
        <v>3000</v>
      </c>
      <c r="F2023" s="42">
        <f>F2024</f>
        <v>0</v>
      </c>
      <c r="G2023" s="42">
        <f>G2024</f>
        <v>0</v>
      </c>
      <c r="H2023" s="42">
        <f>F2023+G2023</f>
        <v>0</v>
      </c>
      <c r="I2023" s="42">
        <f>I2024</f>
        <v>0</v>
      </c>
      <c r="J2023" s="42">
        <f>J2024</f>
        <v>0</v>
      </c>
      <c r="K2023" s="42">
        <f>F2023/C2023*100</f>
        <v>0</v>
      </c>
      <c r="L2023" s="42">
        <v>0</v>
      </c>
      <c r="M2023" s="42">
        <f>H2023/E2023*100</f>
        <v>0</v>
      </c>
    </row>
    <row r="2024" spans="1:13" s="52" customFormat="1" ht="18" customHeight="1">
      <c r="A2024" s="20" t="s">
        <v>378</v>
      </c>
      <c r="B2024" s="72"/>
      <c r="C2024" s="42">
        <f>C2026</f>
        <v>3000</v>
      </c>
      <c r="D2024" s="42">
        <f>D2026</f>
        <v>0</v>
      </c>
      <c r="E2024" s="42">
        <f>C2024+D2024</f>
        <v>3000</v>
      </c>
      <c r="F2024" s="42">
        <f>F2026</f>
        <v>0</v>
      </c>
      <c r="G2024" s="42">
        <f>G2026</f>
        <v>0</v>
      </c>
      <c r="H2024" s="42">
        <f>F2024+G2024</f>
        <v>0</v>
      </c>
      <c r="I2024" s="42">
        <f>I2026</f>
        <v>0</v>
      </c>
      <c r="J2024" s="42">
        <f>J2026</f>
        <v>0</v>
      </c>
      <c r="K2024" s="42">
        <f>F2024/C2024*100</f>
        <v>0</v>
      </c>
      <c r="L2024" s="42"/>
      <c r="M2024" s="42">
        <f>H2024/E2024*100</f>
        <v>0</v>
      </c>
    </row>
    <row r="2025" spans="1:13" s="52" customFormat="1" ht="18" customHeight="1">
      <c r="A2025" s="21" t="s">
        <v>396</v>
      </c>
      <c r="B2025" s="72"/>
      <c r="C2025" s="44">
        <f>C2026</f>
        <v>3000</v>
      </c>
      <c r="D2025" s="44">
        <f>D2026</f>
        <v>0</v>
      </c>
      <c r="E2025" s="44">
        <f>C2025+D2025</f>
        <v>3000</v>
      </c>
      <c r="F2025" s="44">
        <f>F2026</f>
        <v>0</v>
      </c>
      <c r="G2025" s="44">
        <f>G2026</f>
        <v>0</v>
      </c>
      <c r="H2025" s="44">
        <f>F2025+G2025</f>
        <v>0</v>
      </c>
      <c r="I2025" s="44">
        <f>I2026</f>
        <v>0</v>
      </c>
      <c r="J2025" s="44">
        <f>J2026</f>
        <v>0</v>
      </c>
      <c r="K2025" s="44">
        <f>F2025/C2025*100</f>
        <v>0</v>
      </c>
      <c r="L2025" s="44"/>
      <c r="M2025" s="44">
        <f>H2025/E2025*100</f>
        <v>0</v>
      </c>
    </row>
    <row r="2026" spans="1:13" ht="18" customHeight="1">
      <c r="A2026" s="63" t="s">
        <v>413</v>
      </c>
      <c r="B2026" s="48" t="s">
        <v>274</v>
      </c>
      <c r="C2026" s="44">
        <v>3000</v>
      </c>
      <c r="D2026" s="44"/>
      <c r="E2026" s="44">
        <f>C2026+D2026</f>
        <v>3000</v>
      </c>
      <c r="F2026" s="44">
        <v>0</v>
      </c>
      <c r="G2026" s="44"/>
      <c r="H2026" s="44">
        <f>F2026+G2026</f>
        <v>0</v>
      </c>
      <c r="I2026" s="44"/>
      <c r="J2026" s="44"/>
      <c r="K2026" s="44">
        <f>F2026/C2026*100</f>
        <v>0</v>
      </c>
      <c r="L2026" s="44"/>
      <c r="M2026" s="44">
        <f>H2026/E2026*100</f>
        <v>0</v>
      </c>
    </row>
    <row r="2027" spans="1:13" ht="18" customHeight="1">
      <c r="A2027" s="63"/>
      <c r="B2027" s="48"/>
      <c r="C2027" s="51"/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</row>
    <row r="2028" spans="1:13" ht="21" customHeight="1">
      <c r="A2028" s="41" t="s">
        <v>166</v>
      </c>
      <c r="B2028" s="14" t="s">
        <v>167</v>
      </c>
      <c r="C2028" s="42">
        <f>C2029+C2035</f>
        <v>5418694.39</v>
      </c>
      <c r="D2028" s="42">
        <f>D2029+D2035</f>
        <v>901348</v>
      </c>
      <c r="E2028" s="42">
        <f>C2028+D2028</f>
        <v>6320042.39</v>
      </c>
      <c r="F2028" s="42">
        <f>F2029+F2035</f>
        <v>2720166.47</v>
      </c>
      <c r="G2028" s="42">
        <f>G2029+G2035</f>
        <v>418008</v>
      </c>
      <c r="H2028" s="42">
        <f>F2028+G2028</f>
        <v>3138174.47</v>
      </c>
      <c r="I2028" s="42">
        <f>I2029+I2035</f>
        <v>138605.47</v>
      </c>
      <c r="J2028" s="42">
        <f>J2029+J2035</f>
        <v>0</v>
      </c>
      <c r="K2028" s="42">
        <f aca="true" t="shared" si="600" ref="K2028:M2032">F2028/C2028*100</f>
        <v>50.19966571689237</v>
      </c>
      <c r="L2028" s="42">
        <f t="shared" si="600"/>
        <v>46.37587258195503</v>
      </c>
      <c r="M2028" s="42">
        <f t="shared" si="600"/>
        <v>49.65432629004883</v>
      </c>
    </row>
    <row r="2029" spans="1:13" ht="18" customHeight="1">
      <c r="A2029" s="20" t="s">
        <v>378</v>
      </c>
      <c r="B2029" s="14"/>
      <c r="C2029" s="42">
        <f>C2030+C2033+C2034</f>
        <v>5411194.39</v>
      </c>
      <c r="D2029" s="42">
        <f>D2030+D2033+D2034</f>
        <v>901348</v>
      </c>
      <c r="E2029" s="42">
        <f aca="true" t="shared" si="601" ref="E2029:E2036">C2029+D2029</f>
        <v>6312542.39</v>
      </c>
      <c r="F2029" s="42">
        <f>F2030+F2033+F2034</f>
        <v>2720166.47</v>
      </c>
      <c r="G2029" s="42">
        <f>G2030+G2033+G2034</f>
        <v>418008</v>
      </c>
      <c r="H2029" s="42">
        <f aca="true" t="shared" si="602" ref="H2029:H2036">F2029+G2029</f>
        <v>3138174.47</v>
      </c>
      <c r="I2029" s="42">
        <f>I2030+I2033+I2034</f>
        <v>138605.47</v>
      </c>
      <c r="J2029" s="42">
        <f>J2030+J2033+J2034</f>
        <v>0</v>
      </c>
      <c r="K2029" s="42">
        <f t="shared" si="600"/>
        <v>50.26924323818277</v>
      </c>
      <c r="L2029" s="42">
        <f t="shared" si="600"/>
        <v>46.37587258195503</v>
      </c>
      <c r="M2029" s="42">
        <f t="shared" si="600"/>
        <v>49.71332113304035</v>
      </c>
    </row>
    <row r="2030" spans="1:13" ht="18" customHeight="1">
      <c r="A2030" s="21" t="s">
        <v>379</v>
      </c>
      <c r="B2030" s="60"/>
      <c r="C2030" s="44">
        <f>C2031+C2032</f>
        <v>4501342.39</v>
      </c>
      <c r="D2030" s="44">
        <f>D2031+D2032</f>
        <v>901348</v>
      </c>
      <c r="E2030" s="44">
        <f t="shared" si="601"/>
        <v>5402690.39</v>
      </c>
      <c r="F2030" s="44">
        <f>F2031+F2032</f>
        <v>2352079.1500000004</v>
      </c>
      <c r="G2030" s="44">
        <f>G2031+G2032</f>
        <v>418008</v>
      </c>
      <c r="H2030" s="44">
        <f t="shared" si="602"/>
        <v>2770087.1500000004</v>
      </c>
      <c r="I2030" s="44">
        <f>I2031+I2032</f>
        <v>138605.47</v>
      </c>
      <c r="J2030" s="44">
        <f>J2031+J2032</f>
        <v>0</v>
      </c>
      <c r="K2030" s="44">
        <f t="shared" si="600"/>
        <v>52.25283806948977</v>
      </c>
      <c r="L2030" s="44">
        <f t="shared" si="600"/>
        <v>46.37587258195503</v>
      </c>
      <c r="M2030" s="44">
        <f t="shared" si="600"/>
        <v>51.27236524838138</v>
      </c>
    </row>
    <row r="2031" spans="1:13" ht="18" customHeight="1">
      <c r="A2031" s="25" t="s">
        <v>380</v>
      </c>
      <c r="B2031" s="60"/>
      <c r="C2031" s="44">
        <f>SUM(C2041+C2058+C2091+C2117)</f>
        <v>3740684</v>
      </c>
      <c r="D2031" s="44">
        <f>SUM(D2041+D2058+D2091+D2117)</f>
        <v>848794</v>
      </c>
      <c r="E2031" s="44">
        <f t="shared" si="601"/>
        <v>4589478</v>
      </c>
      <c r="F2031" s="44">
        <f>SUM(F2041+F2058+F2091+F2117)</f>
        <v>1915328.2300000004</v>
      </c>
      <c r="G2031" s="44">
        <f>SUM(G2041+G2058+G2091+G2117)</f>
        <v>387156.72000000003</v>
      </c>
      <c r="H2031" s="44">
        <f t="shared" si="602"/>
        <v>2302484.9500000007</v>
      </c>
      <c r="I2031" s="44">
        <f>SUM(I2041+I2058+I2091+I2117)</f>
        <v>128958.12000000001</v>
      </c>
      <c r="J2031" s="44">
        <f>SUM(J2041+J2058+J2091+J2117)</f>
        <v>0</v>
      </c>
      <c r="K2031" s="44">
        <f t="shared" si="600"/>
        <v>51.20262042984653</v>
      </c>
      <c r="L2031" s="44">
        <f t="shared" si="600"/>
        <v>45.612565593064986</v>
      </c>
      <c r="M2031" s="44">
        <f t="shared" si="600"/>
        <v>50.168776274774615</v>
      </c>
    </row>
    <row r="2032" spans="1:13" ht="18" customHeight="1">
      <c r="A2032" s="25" t="s">
        <v>381</v>
      </c>
      <c r="B2032" s="60"/>
      <c r="C2032" s="44">
        <f>SUM(C2042+C2059+C2092+C2118+C2145)</f>
        <v>760658.39</v>
      </c>
      <c r="D2032" s="44">
        <f>SUM(D2042+D2059+D2092+D2118+D2145)</f>
        <v>52554</v>
      </c>
      <c r="E2032" s="44">
        <f t="shared" si="601"/>
        <v>813212.39</v>
      </c>
      <c r="F2032" s="44">
        <f>SUM(F2042+F2059+F2092+F2118+F2145)</f>
        <v>436750.92</v>
      </c>
      <c r="G2032" s="44">
        <f>SUM(G2042+G2059+G2092+G2118+G2145)</f>
        <v>30851.28</v>
      </c>
      <c r="H2032" s="44">
        <f t="shared" si="602"/>
        <v>467602.19999999995</v>
      </c>
      <c r="I2032" s="44">
        <f>SUM(I2042+I2059+I2092+I2118+I2145)</f>
        <v>9647.35</v>
      </c>
      <c r="J2032" s="44">
        <f>SUM(J2042+J2059+J2092+J2118+J2145)</f>
        <v>0</v>
      </c>
      <c r="K2032" s="44">
        <f t="shared" si="600"/>
        <v>57.417485397091326</v>
      </c>
      <c r="L2032" s="44">
        <f t="shared" si="600"/>
        <v>58.70396163945656</v>
      </c>
      <c r="M2032" s="44">
        <f t="shared" si="600"/>
        <v>57.50062416043611</v>
      </c>
    </row>
    <row r="2033" spans="1:13" ht="18" customHeight="1">
      <c r="A2033" s="21" t="s">
        <v>396</v>
      </c>
      <c r="B2033" s="60"/>
      <c r="C2033" s="44">
        <f>C2085+C2139</f>
        <v>905125</v>
      </c>
      <c r="D2033" s="44">
        <f>D2085+D2139</f>
        <v>0</v>
      </c>
      <c r="E2033" s="44">
        <f t="shared" si="601"/>
        <v>905125</v>
      </c>
      <c r="F2033" s="44">
        <f>F2085+F2139</f>
        <v>367963.81999999995</v>
      </c>
      <c r="G2033" s="44">
        <f>G2085+G2139</f>
        <v>0</v>
      </c>
      <c r="H2033" s="44">
        <f t="shared" si="602"/>
        <v>367963.81999999995</v>
      </c>
      <c r="I2033" s="44">
        <f>I2085+I2139</f>
        <v>0</v>
      </c>
      <c r="J2033" s="44">
        <f>J2085+J2139</f>
        <v>0</v>
      </c>
      <c r="K2033" s="44">
        <f>F2033/C2033*100</f>
        <v>40.65337052893246</v>
      </c>
      <c r="L2033" s="44">
        <v>0</v>
      </c>
      <c r="M2033" s="44">
        <f>H2033/E2033*100</f>
        <v>40.65337052893246</v>
      </c>
    </row>
    <row r="2034" spans="1:13" ht="18" customHeight="1">
      <c r="A2034" s="25" t="s">
        <v>383</v>
      </c>
      <c r="B2034" s="60"/>
      <c r="C2034" s="44">
        <f>C2043+C2060+C2093+C2119</f>
        <v>4727</v>
      </c>
      <c r="D2034" s="44">
        <f>D2043+D2060+D2093+D2119</f>
        <v>0</v>
      </c>
      <c r="E2034" s="44">
        <f t="shared" si="601"/>
        <v>4727</v>
      </c>
      <c r="F2034" s="44">
        <f>F2043+F2060+F2093+F2119</f>
        <v>123.5</v>
      </c>
      <c r="G2034" s="44">
        <f>G2043+G2060+G2093+G2119</f>
        <v>0</v>
      </c>
      <c r="H2034" s="44">
        <f t="shared" si="602"/>
        <v>123.5</v>
      </c>
      <c r="I2034" s="44">
        <f>I2043+I2060+I2093+I2119</f>
        <v>0</v>
      </c>
      <c r="J2034" s="44">
        <f>J2043+J2060+J2093+J2119</f>
        <v>0</v>
      </c>
      <c r="K2034" s="44">
        <f>F2034/C2034*100</f>
        <v>2.612650729849799</v>
      </c>
      <c r="L2034" s="44">
        <v>0</v>
      </c>
      <c r="M2034" s="44">
        <f>H2034/E2034*100</f>
        <v>2.612650729849799</v>
      </c>
    </row>
    <row r="2035" spans="1:13" ht="18" customHeight="1">
      <c r="A2035" s="61" t="s">
        <v>387</v>
      </c>
      <c r="B2035" s="60"/>
      <c r="C2035" s="55">
        <f>C2036</f>
        <v>7500</v>
      </c>
      <c r="D2035" s="55">
        <f>D2036</f>
        <v>0</v>
      </c>
      <c r="E2035" s="55">
        <f t="shared" si="601"/>
        <v>7500</v>
      </c>
      <c r="F2035" s="55">
        <f>F2036</f>
        <v>0</v>
      </c>
      <c r="G2035" s="55">
        <f>G2036</f>
        <v>0</v>
      </c>
      <c r="H2035" s="55">
        <f t="shared" si="602"/>
        <v>0</v>
      </c>
      <c r="I2035" s="55">
        <f>I2036</f>
        <v>0</v>
      </c>
      <c r="J2035" s="55">
        <f>J2036</f>
        <v>0</v>
      </c>
      <c r="K2035" s="55">
        <f>F2035/C2035*100</f>
        <v>0</v>
      </c>
      <c r="L2035" s="55">
        <v>0</v>
      </c>
      <c r="M2035" s="55">
        <f>H2035/E2035*100</f>
        <v>0</v>
      </c>
    </row>
    <row r="2036" spans="1:13" ht="18" customHeight="1">
      <c r="A2036" s="28" t="s">
        <v>388</v>
      </c>
      <c r="B2036" s="60"/>
      <c r="C2036" s="44">
        <f>C2095</f>
        <v>7500</v>
      </c>
      <c r="D2036" s="44">
        <f>D2095</f>
        <v>0</v>
      </c>
      <c r="E2036" s="44">
        <f t="shared" si="601"/>
        <v>7500</v>
      </c>
      <c r="F2036" s="44">
        <f>F2095</f>
        <v>0</v>
      </c>
      <c r="G2036" s="44">
        <f>G2095</f>
        <v>0</v>
      </c>
      <c r="H2036" s="44">
        <f t="shared" si="602"/>
        <v>0</v>
      </c>
      <c r="I2036" s="44">
        <f>I2095</f>
        <v>0</v>
      </c>
      <c r="J2036" s="44">
        <f>J2095</f>
        <v>0</v>
      </c>
      <c r="K2036" s="44">
        <f>F2036/C2036*100</f>
        <v>0</v>
      </c>
      <c r="L2036" s="44">
        <v>0</v>
      </c>
      <c r="M2036" s="44">
        <f>H2036/E2036*100</f>
        <v>0</v>
      </c>
    </row>
    <row r="2037" spans="1:13" s="52" customFormat="1" ht="18" customHeight="1">
      <c r="A2037" s="43"/>
      <c r="B2037" s="43"/>
      <c r="C2037" s="44"/>
      <c r="D2037" s="44"/>
      <c r="E2037" s="44"/>
      <c r="F2037" s="44"/>
      <c r="G2037" s="39"/>
      <c r="H2037" s="44"/>
      <c r="I2037" s="44"/>
      <c r="J2037" s="44"/>
      <c r="K2037" s="44"/>
      <c r="L2037" s="42"/>
      <c r="M2037" s="42"/>
    </row>
    <row r="2038" spans="1:13" s="52" customFormat="1" ht="18" customHeight="1">
      <c r="A2038" s="41" t="s">
        <v>168</v>
      </c>
      <c r="B2038" s="62">
        <v>85401</v>
      </c>
      <c r="C2038" s="42">
        <f>C2039</f>
        <v>213913</v>
      </c>
      <c r="D2038" s="42">
        <f>D2039</f>
        <v>0</v>
      </c>
      <c r="E2038" s="42">
        <f aca="true" t="shared" si="603" ref="E2038:E2053">C2038+D2038</f>
        <v>213913</v>
      </c>
      <c r="F2038" s="42">
        <f>F2039</f>
        <v>107764.74</v>
      </c>
      <c r="G2038" s="42">
        <f>G2039</f>
        <v>0</v>
      </c>
      <c r="H2038" s="42">
        <f aca="true" t="shared" si="604" ref="H2038:H2053">F2038+G2038</f>
        <v>107764.74</v>
      </c>
      <c r="I2038" s="42">
        <f>I2039</f>
        <v>5132.410000000001</v>
      </c>
      <c r="J2038" s="42">
        <f>J2039</f>
        <v>0</v>
      </c>
      <c r="K2038" s="42">
        <f aca="true" t="shared" si="605" ref="K2038:K2053">F2038/C2038*100</f>
        <v>50.37783584915363</v>
      </c>
      <c r="L2038" s="42">
        <v>0</v>
      </c>
      <c r="M2038" s="42">
        <f aca="true" t="shared" si="606" ref="M2038:M2051">H2038/E2038*100</f>
        <v>50.37783584915363</v>
      </c>
    </row>
    <row r="2039" spans="1:13" s="52" customFormat="1" ht="18" customHeight="1">
      <c r="A2039" s="20" t="s">
        <v>378</v>
      </c>
      <c r="B2039" s="62"/>
      <c r="C2039" s="42">
        <f>C2040+C2043</f>
        <v>213913</v>
      </c>
      <c r="D2039" s="42">
        <f>D2040+D2043</f>
        <v>0</v>
      </c>
      <c r="E2039" s="42">
        <f t="shared" si="603"/>
        <v>213913</v>
      </c>
      <c r="F2039" s="42">
        <f>F2040+F2043</f>
        <v>107764.74</v>
      </c>
      <c r="G2039" s="42">
        <f>G2040+G2043</f>
        <v>0</v>
      </c>
      <c r="H2039" s="42">
        <f t="shared" si="604"/>
        <v>107764.74</v>
      </c>
      <c r="I2039" s="42">
        <f>I2040+I2043</f>
        <v>5132.410000000001</v>
      </c>
      <c r="J2039" s="42">
        <f>J2040+J2043</f>
        <v>0</v>
      </c>
      <c r="K2039" s="42">
        <f t="shared" si="605"/>
        <v>50.37783584915363</v>
      </c>
      <c r="L2039" s="42"/>
      <c r="M2039" s="42">
        <f t="shared" si="606"/>
        <v>50.37783584915363</v>
      </c>
    </row>
    <row r="2040" spans="1:13" s="52" customFormat="1" ht="18" customHeight="1">
      <c r="A2040" s="21" t="s">
        <v>379</v>
      </c>
      <c r="B2040" s="69"/>
      <c r="C2040" s="44">
        <f>C2041+C2042</f>
        <v>213813</v>
      </c>
      <c r="D2040" s="44">
        <f>D2041+D2042</f>
        <v>0</v>
      </c>
      <c r="E2040" s="44">
        <f t="shared" si="603"/>
        <v>213813</v>
      </c>
      <c r="F2040" s="44">
        <f>F2041+F2042</f>
        <v>107764.74</v>
      </c>
      <c r="G2040" s="44">
        <f>G2041+G2042</f>
        <v>0</v>
      </c>
      <c r="H2040" s="44">
        <f t="shared" si="604"/>
        <v>107764.74</v>
      </c>
      <c r="I2040" s="44">
        <f>I2041+I2042</f>
        <v>5132.410000000001</v>
      </c>
      <c r="J2040" s="44">
        <f>J2041+J2042</f>
        <v>0</v>
      </c>
      <c r="K2040" s="44">
        <f t="shared" si="605"/>
        <v>50.401397482847166</v>
      </c>
      <c r="L2040" s="44"/>
      <c r="M2040" s="44">
        <f t="shared" si="606"/>
        <v>50.401397482847166</v>
      </c>
    </row>
    <row r="2041" spans="1:13" s="52" customFormat="1" ht="18" customHeight="1">
      <c r="A2041" s="25" t="s">
        <v>380</v>
      </c>
      <c r="B2041" s="69"/>
      <c r="C2041" s="44">
        <f>SUM(C2045:C2048)+C2053</f>
        <v>202513</v>
      </c>
      <c r="D2041" s="44">
        <f>SUM(D2045:D2048)+D2053</f>
        <v>0</v>
      </c>
      <c r="E2041" s="44">
        <f t="shared" si="603"/>
        <v>202513</v>
      </c>
      <c r="F2041" s="44">
        <f>SUM(F2045:F2048)+F2053</f>
        <v>99729.74</v>
      </c>
      <c r="G2041" s="44">
        <f>SUM(G2045:G2048)+G2053</f>
        <v>0</v>
      </c>
      <c r="H2041" s="44">
        <f t="shared" si="604"/>
        <v>99729.74</v>
      </c>
      <c r="I2041" s="44">
        <f>SUM(I2045:I2048)+I2053</f>
        <v>5132.410000000001</v>
      </c>
      <c r="J2041" s="44">
        <f>SUM(J2045:J2048)+J2053</f>
        <v>0</v>
      </c>
      <c r="K2041" s="44">
        <f t="shared" si="605"/>
        <v>49.2460928434224</v>
      </c>
      <c r="L2041" s="44"/>
      <c r="M2041" s="44">
        <f t="shared" si="606"/>
        <v>49.2460928434224</v>
      </c>
    </row>
    <row r="2042" spans="1:13" s="52" customFormat="1" ht="18" customHeight="1">
      <c r="A2042" s="25" t="s">
        <v>381</v>
      </c>
      <c r="B2042" s="69"/>
      <c r="C2042" s="44">
        <f>SUM(C2049:C2052)</f>
        <v>11300</v>
      </c>
      <c r="D2042" s="44">
        <f>SUM(D2049:D2052)</f>
        <v>0</v>
      </c>
      <c r="E2042" s="44">
        <f t="shared" si="603"/>
        <v>11300</v>
      </c>
      <c r="F2042" s="44">
        <f>SUM(F2049:F2052)</f>
        <v>8035</v>
      </c>
      <c r="G2042" s="44">
        <f>SUM(G2049:G2052)</f>
        <v>0</v>
      </c>
      <c r="H2042" s="44">
        <f t="shared" si="604"/>
        <v>8035</v>
      </c>
      <c r="I2042" s="44">
        <f>SUM(I2049:I2052)</f>
        <v>0</v>
      </c>
      <c r="J2042" s="44">
        <f>SUM(J2049:J2052)</f>
        <v>0</v>
      </c>
      <c r="K2042" s="44">
        <f t="shared" si="605"/>
        <v>71.10619469026548</v>
      </c>
      <c r="L2042" s="44"/>
      <c r="M2042" s="44">
        <f t="shared" si="606"/>
        <v>71.10619469026548</v>
      </c>
    </row>
    <row r="2043" spans="1:13" s="52" customFormat="1" ht="18" customHeight="1">
      <c r="A2043" s="25" t="s">
        <v>383</v>
      </c>
      <c r="B2043" s="69"/>
      <c r="C2043" s="44">
        <f>C2044</f>
        <v>100</v>
      </c>
      <c r="D2043" s="44">
        <f>D2044</f>
        <v>0</v>
      </c>
      <c r="E2043" s="44">
        <f t="shared" si="603"/>
        <v>100</v>
      </c>
      <c r="F2043" s="44">
        <f>F2044</f>
        <v>0</v>
      </c>
      <c r="G2043" s="44">
        <f>G2044</f>
        <v>0</v>
      </c>
      <c r="H2043" s="44">
        <f t="shared" si="604"/>
        <v>0</v>
      </c>
      <c r="I2043" s="44">
        <f>I2044</f>
        <v>0</v>
      </c>
      <c r="J2043" s="44">
        <f>J2044</f>
        <v>0</v>
      </c>
      <c r="K2043" s="44">
        <f t="shared" si="605"/>
        <v>0</v>
      </c>
      <c r="L2043" s="44"/>
      <c r="M2043" s="44">
        <f t="shared" si="606"/>
        <v>0</v>
      </c>
    </row>
    <row r="2044" spans="1:13" s="31" customFormat="1" ht="18" customHeight="1">
      <c r="A2044" s="67" t="s">
        <v>297</v>
      </c>
      <c r="B2044" s="60" t="s">
        <v>46</v>
      </c>
      <c r="C2044" s="44">
        <v>100</v>
      </c>
      <c r="D2044" s="44"/>
      <c r="E2044" s="44">
        <f>SUM(C2044:D2044)</f>
        <v>100</v>
      </c>
      <c r="F2044" s="44">
        <v>0</v>
      </c>
      <c r="G2044" s="44"/>
      <c r="H2044" s="44">
        <f>SUM(F2044:G2044)</f>
        <v>0</v>
      </c>
      <c r="I2044" s="44"/>
      <c r="J2044" s="44"/>
      <c r="K2044" s="44">
        <f t="shared" si="605"/>
        <v>0</v>
      </c>
      <c r="L2044" s="44"/>
      <c r="M2044" s="44">
        <f t="shared" si="606"/>
        <v>0</v>
      </c>
    </row>
    <row r="2045" spans="1:13" ht="18" customHeight="1">
      <c r="A2045" s="63" t="s">
        <v>33</v>
      </c>
      <c r="B2045" s="48" t="s">
        <v>34</v>
      </c>
      <c r="C2045" s="51">
        <v>157815</v>
      </c>
      <c r="D2045" s="51"/>
      <c r="E2045" s="51">
        <f t="shared" si="603"/>
        <v>157815</v>
      </c>
      <c r="F2045" s="51">
        <v>71180</v>
      </c>
      <c r="G2045" s="51"/>
      <c r="H2045" s="51">
        <f t="shared" si="604"/>
        <v>71180</v>
      </c>
      <c r="I2045" s="51">
        <v>3300.94</v>
      </c>
      <c r="J2045" s="44"/>
      <c r="K2045" s="44">
        <f t="shared" si="605"/>
        <v>45.103443905839114</v>
      </c>
      <c r="L2045" s="44"/>
      <c r="M2045" s="44">
        <f t="shared" si="606"/>
        <v>45.103443905839114</v>
      </c>
    </row>
    <row r="2046" spans="1:13" ht="18" customHeight="1">
      <c r="A2046" s="63" t="s">
        <v>35</v>
      </c>
      <c r="B2046" s="48" t="s">
        <v>36</v>
      </c>
      <c r="C2046" s="51">
        <v>13176</v>
      </c>
      <c r="D2046" s="30"/>
      <c r="E2046" s="51">
        <f t="shared" si="603"/>
        <v>13176</v>
      </c>
      <c r="F2046" s="51">
        <v>13010.3</v>
      </c>
      <c r="G2046" s="51"/>
      <c r="H2046" s="51">
        <f t="shared" si="604"/>
        <v>13010.3</v>
      </c>
      <c r="I2046" s="51"/>
      <c r="J2046" s="51"/>
      <c r="K2046" s="51">
        <f t="shared" si="605"/>
        <v>98.74241044323011</v>
      </c>
      <c r="L2046" s="51"/>
      <c r="M2046" s="51">
        <f t="shared" si="606"/>
        <v>98.74241044323011</v>
      </c>
    </row>
    <row r="2047" spans="1:13" ht="18" customHeight="1">
      <c r="A2047" s="53" t="s">
        <v>22</v>
      </c>
      <c r="B2047" s="48" t="s">
        <v>23</v>
      </c>
      <c r="C2047" s="51">
        <v>25354</v>
      </c>
      <c r="D2047" s="51"/>
      <c r="E2047" s="51">
        <f t="shared" si="603"/>
        <v>25354</v>
      </c>
      <c r="F2047" s="51">
        <v>13010.9</v>
      </c>
      <c r="G2047" s="51"/>
      <c r="H2047" s="51">
        <f t="shared" si="604"/>
        <v>13010.9</v>
      </c>
      <c r="I2047" s="51">
        <v>1585.5</v>
      </c>
      <c r="J2047" s="51"/>
      <c r="K2047" s="51">
        <f t="shared" si="605"/>
        <v>51.31695196024296</v>
      </c>
      <c r="L2047" s="51"/>
      <c r="M2047" s="51">
        <f t="shared" si="606"/>
        <v>51.31695196024296</v>
      </c>
    </row>
    <row r="2048" spans="1:13" ht="18" customHeight="1">
      <c r="A2048" s="63" t="s">
        <v>24</v>
      </c>
      <c r="B2048" s="48" t="s">
        <v>25</v>
      </c>
      <c r="C2048" s="51">
        <v>4041</v>
      </c>
      <c r="D2048" s="51"/>
      <c r="E2048" s="51">
        <f t="shared" si="603"/>
        <v>4041</v>
      </c>
      <c r="F2048" s="51">
        <v>1685.44</v>
      </c>
      <c r="G2048" s="51"/>
      <c r="H2048" s="51">
        <f t="shared" si="604"/>
        <v>1685.44</v>
      </c>
      <c r="I2048" s="51">
        <v>245.97</v>
      </c>
      <c r="J2048" s="51"/>
      <c r="K2048" s="51">
        <f t="shared" si="605"/>
        <v>41.708487998020296</v>
      </c>
      <c r="L2048" s="51"/>
      <c r="M2048" s="51">
        <f t="shared" si="606"/>
        <v>41.708487998020296</v>
      </c>
    </row>
    <row r="2049" spans="1:13" ht="18" customHeight="1">
      <c r="A2049" s="53" t="s">
        <v>37</v>
      </c>
      <c r="B2049" s="48" t="s">
        <v>38</v>
      </c>
      <c r="C2049" s="51">
        <v>1600</v>
      </c>
      <c r="D2049" s="51"/>
      <c r="E2049" s="51">
        <f t="shared" si="603"/>
        <v>1600</v>
      </c>
      <c r="F2049" s="51">
        <v>0</v>
      </c>
      <c r="G2049" s="51"/>
      <c r="H2049" s="51">
        <f t="shared" si="604"/>
        <v>0</v>
      </c>
      <c r="I2049" s="51"/>
      <c r="J2049" s="51"/>
      <c r="K2049" s="51">
        <f t="shared" si="605"/>
        <v>0</v>
      </c>
      <c r="L2049" s="51"/>
      <c r="M2049" s="51">
        <f t="shared" si="606"/>
        <v>0</v>
      </c>
    </row>
    <row r="2050" spans="1:13" ht="18" customHeight="1">
      <c r="A2050" s="53" t="s">
        <v>210</v>
      </c>
      <c r="B2050" s="48" t="s">
        <v>211</v>
      </c>
      <c r="C2050" s="51">
        <v>200</v>
      </c>
      <c r="D2050" s="51"/>
      <c r="E2050" s="51">
        <f t="shared" si="603"/>
        <v>200</v>
      </c>
      <c r="F2050" s="51">
        <v>35</v>
      </c>
      <c r="G2050" s="51"/>
      <c r="H2050" s="51">
        <f t="shared" si="604"/>
        <v>35</v>
      </c>
      <c r="I2050" s="51"/>
      <c r="J2050" s="51"/>
      <c r="K2050" s="51">
        <f t="shared" si="605"/>
        <v>17.5</v>
      </c>
      <c r="L2050" s="51"/>
      <c r="M2050" s="51">
        <f t="shared" si="606"/>
        <v>17.5</v>
      </c>
    </row>
    <row r="2051" spans="1:13" ht="18" customHeight="1">
      <c r="A2051" s="63" t="s">
        <v>28</v>
      </c>
      <c r="B2051" s="48" t="s">
        <v>29</v>
      </c>
      <c r="C2051" s="51">
        <v>300</v>
      </c>
      <c r="D2051" s="51"/>
      <c r="E2051" s="51">
        <f t="shared" si="603"/>
        <v>300</v>
      </c>
      <c r="F2051" s="51"/>
      <c r="G2051" s="51"/>
      <c r="H2051" s="51">
        <f t="shared" si="604"/>
        <v>0</v>
      </c>
      <c r="I2051" s="51"/>
      <c r="J2051" s="51"/>
      <c r="K2051" s="51">
        <f t="shared" si="605"/>
        <v>0</v>
      </c>
      <c r="L2051" s="51"/>
      <c r="M2051" s="51">
        <f t="shared" si="606"/>
        <v>0</v>
      </c>
    </row>
    <row r="2052" spans="1:13" ht="18" customHeight="1">
      <c r="A2052" s="63" t="s">
        <v>41</v>
      </c>
      <c r="B2052" s="48" t="s">
        <v>42</v>
      </c>
      <c r="C2052" s="51">
        <v>9200</v>
      </c>
      <c r="D2052" s="51"/>
      <c r="E2052" s="51">
        <f t="shared" si="603"/>
        <v>9200</v>
      </c>
      <c r="F2052" s="51">
        <v>8000</v>
      </c>
      <c r="G2052" s="51"/>
      <c r="H2052" s="51">
        <f t="shared" si="604"/>
        <v>8000</v>
      </c>
      <c r="I2052" s="51"/>
      <c r="J2052" s="51"/>
      <c r="K2052" s="51">
        <f t="shared" si="605"/>
        <v>86.95652173913044</v>
      </c>
      <c r="L2052" s="51"/>
      <c r="M2052" s="51">
        <f>H2052/E2052*100</f>
        <v>86.95652173913044</v>
      </c>
    </row>
    <row r="2053" spans="1:13" ht="18" customHeight="1">
      <c r="A2053" s="64" t="s">
        <v>411</v>
      </c>
      <c r="B2053" s="48" t="s">
        <v>410</v>
      </c>
      <c r="C2053" s="51">
        <v>2127</v>
      </c>
      <c r="D2053" s="51"/>
      <c r="E2053" s="51">
        <f t="shared" si="603"/>
        <v>2127</v>
      </c>
      <c r="F2053" s="51">
        <v>843.1</v>
      </c>
      <c r="G2053" s="51"/>
      <c r="H2053" s="51">
        <f t="shared" si="604"/>
        <v>843.1</v>
      </c>
      <c r="I2053" s="51"/>
      <c r="J2053" s="51"/>
      <c r="K2053" s="51">
        <f t="shared" si="605"/>
        <v>39.63798777621063</v>
      </c>
      <c r="L2053" s="51"/>
      <c r="M2053" s="51">
        <f>H2053/E2053*100</f>
        <v>39.63798777621063</v>
      </c>
    </row>
    <row r="2054" spans="1:13" ht="18" customHeight="1">
      <c r="A2054" s="68"/>
      <c r="B2054" s="48"/>
      <c r="C2054" s="51"/>
      <c r="D2054" s="51"/>
      <c r="E2054" s="51"/>
      <c r="F2054" s="51"/>
      <c r="G2054" s="51"/>
      <c r="H2054" s="51"/>
      <c r="I2054" s="51"/>
      <c r="J2054" s="51"/>
      <c r="K2054" s="51"/>
      <c r="L2054" s="51"/>
      <c r="M2054" s="51"/>
    </row>
    <row r="2055" spans="1:13" s="52" customFormat="1" ht="18" customHeight="1">
      <c r="A2055" s="41" t="s">
        <v>243</v>
      </c>
      <c r="B2055" s="62">
        <v>85403</v>
      </c>
      <c r="C2055" s="42">
        <f>C2056</f>
        <v>2226502.39</v>
      </c>
      <c r="D2055" s="42">
        <f>D2056</f>
        <v>0</v>
      </c>
      <c r="E2055" s="42">
        <f aca="true" t="shared" si="607" ref="E2055:E2061">SUM(C2055:D2055)</f>
        <v>2226502.39</v>
      </c>
      <c r="F2055" s="42">
        <f>F2056</f>
        <v>1152972.84</v>
      </c>
      <c r="G2055" s="42">
        <f>G2056</f>
        <v>0</v>
      </c>
      <c r="H2055" s="42">
        <f aca="true" t="shared" si="608" ref="H2055:H2061">SUM(F2055:G2055)</f>
        <v>1152972.84</v>
      </c>
      <c r="I2055" s="42">
        <f>I2056</f>
        <v>61370.65</v>
      </c>
      <c r="J2055" s="42">
        <f>J2056</f>
        <v>0</v>
      </c>
      <c r="K2055" s="42">
        <f aca="true" t="shared" si="609" ref="K2055:K2081">F2055/C2055*100</f>
        <v>51.78403783343795</v>
      </c>
      <c r="L2055" s="49">
        <v>0</v>
      </c>
      <c r="M2055" s="42">
        <f aca="true" t="shared" si="610" ref="M2055:M2081">H2055/E2055*100</f>
        <v>51.78403783343795</v>
      </c>
    </row>
    <row r="2056" spans="1:13" s="52" customFormat="1" ht="18" customHeight="1">
      <c r="A2056" s="20" t="s">
        <v>378</v>
      </c>
      <c r="B2056" s="62"/>
      <c r="C2056" s="42">
        <f>C2057+C2060</f>
        <v>2226502.39</v>
      </c>
      <c r="D2056" s="42">
        <f>D2057+D2060</f>
        <v>0</v>
      </c>
      <c r="E2056" s="42">
        <f t="shared" si="607"/>
        <v>2226502.39</v>
      </c>
      <c r="F2056" s="42">
        <f>F2057+F2060</f>
        <v>1152972.84</v>
      </c>
      <c r="G2056" s="42">
        <f>G2057+G2060</f>
        <v>0</v>
      </c>
      <c r="H2056" s="42">
        <f t="shared" si="608"/>
        <v>1152972.84</v>
      </c>
      <c r="I2056" s="42">
        <f>I2057+I2060</f>
        <v>61370.65</v>
      </c>
      <c r="J2056" s="42">
        <f>J2057+J2060</f>
        <v>0</v>
      </c>
      <c r="K2056" s="42">
        <f t="shared" si="609"/>
        <v>51.78403783343795</v>
      </c>
      <c r="L2056" s="49"/>
      <c r="M2056" s="42">
        <f t="shared" si="610"/>
        <v>51.78403783343795</v>
      </c>
    </row>
    <row r="2057" spans="1:13" s="52" customFormat="1" ht="18" customHeight="1">
      <c r="A2057" s="21" t="s">
        <v>379</v>
      </c>
      <c r="B2057" s="69"/>
      <c r="C2057" s="44">
        <f>C2058+C2059</f>
        <v>2225002.39</v>
      </c>
      <c r="D2057" s="44">
        <f>D2058+D2059</f>
        <v>0</v>
      </c>
      <c r="E2057" s="44">
        <f t="shared" si="607"/>
        <v>2225002.39</v>
      </c>
      <c r="F2057" s="44">
        <f>F2058+F2059</f>
        <v>1152972.84</v>
      </c>
      <c r="G2057" s="44">
        <f>G2058+G2059</f>
        <v>0</v>
      </c>
      <c r="H2057" s="44">
        <f t="shared" si="608"/>
        <v>1152972.84</v>
      </c>
      <c r="I2057" s="44">
        <f>I2058+I2059</f>
        <v>61370.65</v>
      </c>
      <c r="J2057" s="44">
        <f>J2058+J2059</f>
        <v>0</v>
      </c>
      <c r="K2057" s="44">
        <f t="shared" si="609"/>
        <v>51.81894838324196</v>
      </c>
      <c r="L2057" s="39"/>
      <c r="M2057" s="44">
        <f t="shared" si="610"/>
        <v>51.81894838324196</v>
      </c>
    </row>
    <row r="2058" spans="1:13" s="52" customFormat="1" ht="18" customHeight="1">
      <c r="A2058" s="25" t="s">
        <v>380</v>
      </c>
      <c r="B2058" s="69"/>
      <c r="C2058" s="44">
        <f>SUM(C2062:C2066)+C2081</f>
        <v>1873117</v>
      </c>
      <c r="D2058" s="44">
        <f>SUM(D2062:D2066)+D2081</f>
        <v>0</v>
      </c>
      <c r="E2058" s="44">
        <f t="shared" si="607"/>
        <v>1873117</v>
      </c>
      <c r="F2058" s="44">
        <f>SUM(F2062:F2066)+F2081</f>
        <v>941574.6600000001</v>
      </c>
      <c r="G2058" s="44">
        <f>SUM(G2062:G2066)+G2081</f>
        <v>0</v>
      </c>
      <c r="H2058" s="44">
        <f t="shared" si="608"/>
        <v>941574.6600000001</v>
      </c>
      <c r="I2058" s="44">
        <f>SUM(I2062:I2066)+I2081</f>
        <v>54340.090000000004</v>
      </c>
      <c r="J2058" s="44">
        <f>SUM(J2062:J2066)+J2081</f>
        <v>0</v>
      </c>
      <c r="K2058" s="44">
        <f t="shared" si="609"/>
        <v>50.2677974734093</v>
      </c>
      <c r="L2058" s="39"/>
      <c r="M2058" s="44">
        <f t="shared" si="610"/>
        <v>50.2677974734093</v>
      </c>
    </row>
    <row r="2059" spans="1:13" s="52" customFormat="1" ht="18" customHeight="1">
      <c r="A2059" s="25" t="s">
        <v>381</v>
      </c>
      <c r="B2059" s="69"/>
      <c r="C2059" s="44">
        <f>SUM(C2067:C2080)</f>
        <v>351885.39</v>
      </c>
      <c r="D2059" s="44">
        <f>SUM(D2067:D2080)</f>
        <v>0</v>
      </c>
      <c r="E2059" s="44">
        <f t="shared" si="607"/>
        <v>351885.39</v>
      </c>
      <c r="F2059" s="44">
        <f>SUM(F2067:F2080)</f>
        <v>211398.18</v>
      </c>
      <c r="G2059" s="44">
        <f>SUM(G2067:G2080)</f>
        <v>0</v>
      </c>
      <c r="H2059" s="44">
        <f t="shared" si="608"/>
        <v>211398.18</v>
      </c>
      <c r="I2059" s="44">
        <f>SUM(I2067:I2080)</f>
        <v>7030.56</v>
      </c>
      <c r="J2059" s="44">
        <f>SUM(J2067:J2080)</f>
        <v>0</v>
      </c>
      <c r="K2059" s="44">
        <f t="shared" si="609"/>
        <v>60.07586163210698</v>
      </c>
      <c r="L2059" s="39"/>
      <c r="M2059" s="44">
        <f t="shared" si="610"/>
        <v>60.07586163210698</v>
      </c>
    </row>
    <row r="2060" spans="1:13" s="52" customFormat="1" ht="18" customHeight="1">
      <c r="A2060" s="25" t="s">
        <v>383</v>
      </c>
      <c r="B2060" s="69"/>
      <c r="C2060" s="44">
        <f>C2061</f>
        <v>1500</v>
      </c>
      <c r="D2060" s="44">
        <f>D2061</f>
        <v>0</v>
      </c>
      <c r="E2060" s="44">
        <f t="shared" si="607"/>
        <v>1500</v>
      </c>
      <c r="F2060" s="44">
        <f>F2061</f>
        <v>0</v>
      </c>
      <c r="G2060" s="44">
        <f>G2061</f>
        <v>0</v>
      </c>
      <c r="H2060" s="44">
        <f t="shared" si="608"/>
        <v>0</v>
      </c>
      <c r="I2060" s="44">
        <f>I2061</f>
        <v>0</v>
      </c>
      <c r="J2060" s="44">
        <f>J2061</f>
        <v>0</v>
      </c>
      <c r="K2060" s="44">
        <f t="shared" si="609"/>
        <v>0</v>
      </c>
      <c r="L2060" s="39"/>
      <c r="M2060" s="44">
        <f t="shared" si="610"/>
        <v>0</v>
      </c>
    </row>
    <row r="2061" spans="1:13" ht="18" customHeight="1">
      <c r="A2061" s="53" t="s">
        <v>297</v>
      </c>
      <c r="B2061" s="60" t="s">
        <v>46</v>
      </c>
      <c r="C2061" s="44">
        <v>1500</v>
      </c>
      <c r="D2061" s="44"/>
      <c r="E2061" s="44">
        <f t="shared" si="607"/>
        <v>1500</v>
      </c>
      <c r="F2061" s="44"/>
      <c r="G2061" s="44"/>
      <c r="H2061" s="44">
        <f t="shared" si="608"/>
        <v>0</v>
      </c>
      <c r="I2061" s="44"/>
      <c r="J2061" s="44"/>
      <c r="K2061" s="44">
        <f t="shared" si="609"/>
        <v>0</v>
      </c>
      <c r="L2061" s="39"/>
      <c r="M2061" s="51">
        <f t="shared" si="610"/>
        <v>0</v>
      </c>
    </row>
    <row r="2062" spans="1:13" ht="18" customHeight="1">
      <c r="A2062" s="63" t="s">
        <v>33</v>
      </c>
      <c r="B2062" s="48" t="s">
        <v>34</v>
      </c>
      <c r="C2062" s="51">
        <v>1457360</v>
      </c>
      <c r="D2062" s="51"/>
      <c r="E2062" s="51">
        <f aca="true" t="shared" si="611" ref="E2062:E2079">C2062+D2062</f>
        <v>1457360</v>
      </c>
      <c r="F2062" s="51">
        <v>684315.8</v>
      </c>
      <c r="G2062" s="51"/>
      <c r="H2062" s="51">
        <f aca="true" t="shared" si="612" ref="H2062:H2079">F2062+G2062</f>
        <v>684315.8</v>
      </c>
      <c r="I2062" s="51">
        <v>35423.91</v>
      </c>
      <c r="J2062" s="51"/>
      <c r="K2062" s="51">
        <f t="shared" si="609"/>
        <v>46.955851677005</v>
      </c>
      <c r="L2062" s="30"/>
      <c r="M2062" s="51">
        <f t="shared" si="610"/>
        <v>46.955851677005</v>
      </c>
    </row>
    <row r="2063" spans="1:13" ht="18" customHeight="1">
      <c r="A2063" s="63" t="s">
        <v>35</v>
      </c>
      <c r="B2063" s="48" t="s">
        <v>36</v>
      </c>
      <c r="C2063" s="51">
        <v>111674</v>
      </c>
      <c r="D2063" s="51"/>
      <c r="E2063" s="51">
        <f t="shared" si="611"/>
        <v>111674</v>
      </c>
      <c r="F2063" s="51">
        <v>111165.02</v>
      </c>
      <c r="G2063" s="51"/>
      <c r="H2063" s="51">
        <f t="shared" si="612"/>
        <v>111165.02</v>
      </c>
      <c r="I2063" s="51"/>
      <c r="J2063" s="51"/>
      <c r="K2063" s="51">
        <f t="shared" si="609"/>
        <v>99.5442269462901</v>
      </c>
      <c r="L2063" s="30"/>
      <c r="M2063" s="51">
        <f t="shared" si="610"/>
        <v>99.5442269462901</v>
      </c>
    </row>
    <row r="2064" spans="1:13" ht="18" customHeight="1">
      <c r="A2064" s="53" t="s">
        <v>22</v>
      </c>
      <c r="B2064" s="48" t="s">
        <v>23</v>
      </c>
      <c r="C2064" s="51">
        <v>242818</v>
      </c>
      <c r="D2064" s="51"/>
      <c r="E2064" s="51">
        <f t="shared" si="611"/>
        <v>242818</v>
      </c>
      <c r="F2064" s="51">
        <v>117967.51</v>
      </c>
      <c r="G2064" s="51"/>
      <c r="H2064" s="51">
        <f t="shared" si="612"/>
        <v>117967.51</v>
      </c>
      <c r="I2064" s="51">
        <v>15662.7</v>
      </c>
      <c r="J2064" s="51"/>
      <c r="K2064" s="51">
        <f t="shared" si="609"/>
        <v>48.58268744491759</v>
      </c>
      <c r="L2064" s="30"/>
      <c r="M2064" s="51">
        <f t="shared" si="610"/>
        <v>48.58268744491759</v>
      </c>
    </row>
    <row r="2065" spans="1:13" ht="18" customHeight="1">
      <c r="A2065" s="63" t="s">
        <v>24</v>
      </c>
      <c r="B2065" s="48" t="s">
        <v>25</v>
      </c>
      <c r="C2065" s="51">
        <v>38557</v>
      </c>
      <c r="D2065" s="51"/>
      <c r="E2065" s="51">
        <f t="shared" si="611"/>
        <v>38557</v>
      </c>
      <c r="F2065" s="51">
        <v>16921.05</v>
      </c>
      <c r="G2065" s="51"/>
      <c r="H2065" s="51">
        <f t="shared" si="612"/>
        <v>16921.05</v>
      </c>
      <c r="I2065" s="51">
        <v>2803.48</v>
      </c>
      <c r="J2065" s="51"/>
      <c r="K2065" s="51">
        <f t="shared" si="609"/>
        <v>43.885805430920456</v>
      </c>
      <c r="L2065" s="30"/>
      <c r="M2065" s="51">
        <f t="shared" si="610"/>
        <v>43.885805430920456</v>
      </c>
    </row>
    <row r="2066" spans="1:13" ht="18" customHeight="1">
      <c r="A2066" s="53" t="s">
        <v>26</v>
      </c>
      <c r="B2066" s="48" t="s">
        <v>27</v>
      </c>
      <c r="C2066" s="51">
        <v>5000</v>
      </c>
      <c r="D2066" s="51"/>
      <c r="E2066" s="51">
        <f t="shared" si="611"/>
        <v>5000</v>
      </c>
      <c r="F2066" s="51">
        <v>4550</v>
      </c>
      <c r="G2066" s="51"/>
      <c r="H2066" s="51">
        <f t="shared" si="612"/>
        <v>4550</v>
      </c>
      <c r="I2066" s="51">
        <v>450</v>
      </c>
      <c r="J2066" s="51"/>
      <c r="K2066" s="51">
        <f t="shared" si="609"/>
        <v>91</v>
      </c>
      <c r="L2066" s="30"/>
      <c r="M2066" s="51">
        <f t="shared" si="610"/>
        <v>91</v>
      </c>
    </row>
    <row r="2067" spans="1:13" ht="18" customHeight="1">
      <c r="A2067" s="53" t="s">
        <v>37</v>
      </c>
      <c r="B2067" s="48" t="s">
        <v>38</v>
      </c>
      <c r="C2067" s="51">
        <v>38065.39</v>
      </c>
      <c r="D2067" s="51"/>
      <c r="E2067" s="51">
        <f t="shared" si="611"/>
        <v>38065.39</v>
      </c>
      <c r="F2067" s="51">
        <v>17186.44</v>
      </c>
      <c r="G2067" s="51"/>
      <c r="H2067" s="51">
        <f t="shared" si="612"/>
        <v>17186.44</v>
      </c>
      <c r="I2067" s="51">
        <v>1189.03</v>
      </c>
      <c r="J2067" s="51"/>
      <c r="K2067" s="51">
        <f t="shared" si="609"/>
        <v>45.149780417329225</v>
      </c>
      <c r="L2067" s="30"/>
      <c r="M2067" s="51">
        <f t="shared" si="610"/>
        <v>45.149780417329225</v>
      </c>
    </row>
    <row r="2068" spans="1:13" ht="18" customHeight="1">
      <c r="A2068" s="63" t="s">
        <v>122</v>
      </c>
      <c r="B2068" s="48" t="s">
        <v>123</v>
      </c>
      <c r="C2068" s="51">
        <v>59500</v>
      </c>
      <c r="D2068" s="51"/>
      <c r="E2068" s="51">
        <f t="shared" si="611"/>
        <v>59500</v>
      </c>
      <c r="F2068" s="51">
        <v>24607.42</v>
      </c>
      <c r="G2068" s="51"/>
      <c r="H2068" s="51">
        <f t="shared" si="612"/>
        <v>24607.42</v>
      </c>
      <c r="I2068" s="51"/>
      <c r="J2068" s="51"/>
      <c r="K2068" s="51">
        <f t="shared" si="609"/>
        <v>41.35700840336134</v>
      </c>
      <c r="L2068" s="30"/>
      <c r="M2068" s="51">
        <f t="shared" si="610"/>
        <v>41.35700840336134</v>
      </c>
    </row>
    <row r="2069" spans="1:13" ht="18" customHeight="1">
      <c r="A2069" s="63" t="s">
        <v>283</v>
      </c>
      <c r="B2069" s="48" t="s">
        <v>119</v>
      </c>
      <c r="C2069" s="51">
        <v>8245</v>
      </c>
      <c r="D2069" s="51"/>
      <c r="E2069" s="51">
        <f t="shared" si="611"/>
        <v>8245</v>
      </c>
      <c r="F2069" s="51">
        <v>1222.39</v>
      </c>
      <c r="G2069" s="51"/>
      <c r="H2069" s="51">
        <f t="shared" si="612"/>
        <v>1222.39</v>
      </c>
      <c r="I2069" s="51"/>
      <c r="J2069" s="51"/>
      <c r="K2069" s="51">
        <f t="shared" si="609"/>
        <v>14.825833838690116</v>
      </c>
      <c r="L2069" s="30"/>
      <c r="M2069" s="51">
        <f t="shared" si="610"/>
        <v>14.825833838690116</v>
      </c>
    </row>
    <row r="2070" spans="1:13" ht="18" customHeight="1">
      <c r="A2070" s="63" t="s">
        <v>47</v>
      </c>
      <c r="B2070" s="48" t="s">
        <v>48</v>
      </c>
      <c r="C2070" s="51">
        <v>80000</v>
      </c>
      <c r="D2070" s="51"/>
      <c r="E2070" s="51">
        <f t="shared" si="611"/>
        <v>80000</v>
      </c>
      <c r="F2070" s="51">
        <v>53935.88</v>
      </c>
      <c r="G2070" s="51"/>
      <c r="H2070" s="51">
        <f t="shared" si="612"/>
        <v>53935.88</v>
      </c>
      <c r="I2070" s="51">
        <v>2370.71</v>
      </c>
      <c r="J2070" s="51"/>
      <c r="K2070" s="51">
        <f t="shared" si="609"/>
        <v>67.41985</v>
      </c>
      <c r="L2070" s="30"/>
      <c r="M2070" s="51">
        <f t="shared" si="610"/>
        <v>67.41985</v>
      </c>
    </row>
    <row r="2071" spans="1:13" ht="18" customHeight="1">
      <c r="A2071" s="53" t="s">
        <v>39</v>
      </c>
      <c r="B2071" s="48" t="s">
        <v>40</v>
      </c>
      <c r="C2071" s="51">
        <v>10000</v>
      </c>
      <c r="D2071" s="51"/>
      <c r="E2071" s="51">
        <f t="shared" si="611"/>
        <v>10000</v>
      </c>
      <c r="F2071" s="51">
        <v>2495.4</v>
      </c>
      <c r="G2071" s="51"/>
      <c r="H2071" s="51">
        <f t="shared" si="612"/>
        <v>2495.4</v>
      </c>
      <c r="I2071" s="51">
        <v>0</v>
      </c>
      <c r="J2071" s="51"/>
      <c r="K2071" s="51">
        <f t="shared" si="609"/>
        <v>24.954</v>
      </c>
      <c r="L2071" s="30"/>
      <c r="M2071" s="51">
        <f t="shared" si="610"/>
        <v>24.954</v>
      </c>
    </row>
    <row r="2072" spans="1:13" ht="18" customHeight="1">
      <c r="A2072" s="53" t="s">
        <v>210</v>
      </c>
      <c r="B2072" s="48" t="s">
        <v>211</v>
      </c>
      <c r="C2072" s="51">
        <v>800</v>
      </c>
      <c r="D2072" s="51"/>
      <c r="E2072" s="51">
        <f t="shared" si="611"/>
        <v>800</v>
      </c>
      <c r="F2072" s="51">
        <v>65</v>
      </c>
      <c r="G2072" s="51"/>
      <c r="H2072" s="51">
        <f t="shared" si="612"/>
        <v>65</v>
      </c>
      <c r="I2072" s="51"/>
      <c r="J2072" s="51"/>
      <c r="K2072" s="51">
        <f t="shared" si="609"/>
        <v>8.125</v>
      </c>
      <c r="L2072" s="30"/>
      <c r="M2072" s="51">
        <f t="shared" si="610"/>
        <v>8.125</v>
      </c>
    </row>
    <row r="2073" spans="1:13" ht="18" customHeight="1">
      <c r="A2073" s="63" t="s">
        <v>28</v>
      </c>
      <c r="B2073" s="48" t="s">
        <v>29</v>
      </c>
      <c r="C2073" s="51">
        <v>31339</v>
      </c>
      <c r="D2073" s="51"/>
      <c r="E2073" s="51">
        <f t="shared" si="611"/>
        <v>31339</v>
      </c>
      <c r="F2073" s="51">
        <v>17440.53</v>
      </c>
      <c r="G2073" s="51"/>
      <c r="H2073" s="51">
        <f t="shared" si="612"/>
        <v>17440.53</v>
      </c>
      <c r="I2073" s="51">
        <v>3352.85</v>
      </c>
      <c r="J2073" s="51"/>
      <c r="K2073" s="51">
        <f t="shared" si="609"/>
        <v>55.6512013784741</v>
      </c>
      <c r="L2073" s="30"/>
      <c r="M2073" s="51">
        <f t="shared" si="610"/>
        <v>55.6512013784741</v>
      </c>
    </row>
    <row r="2074" spans="1:13" ht="18" customHeight="1">
      <c r="A2074" s="63" t="s">
        <v>73</v>
      </c>
      <c r="B2074" s="48" t="s">
        <v>74</v>
      </c>
      <c r="C2074" s="51">
        <v>916</v>
      </c>
      <c r="D2074" s="51"/>
      <c r="E2074" s="51">
        <f>C2074+D2074</f>
        <v>916</v>
      </c>
      <c r="F2074" s="51">
        <v>610.08</v>
      </c>
      <c r="G2074" s="51"/>
      <c r="H2074" s="51">
        <f>F2074+G2074</f>
        <v>610.08</v>
      </c>
      <c r="I2074" s="51"/>
      <c r="J2074" s="51"/>
      <c r="K2074" s="51">
        <f t="shared" si="609"/>
        <v>66.60262008733625</v>
      </c>
      <c r="L2074" s="30"/>
      <c r="M2074" s="51">
        <f t="shared" si="610"/>
        <v>66.60262008733625</v>
      </c>
    </row>
    <row r="2075" spans="1:13" ht="16.5" customHeight="1">
      <c r="A2075" s="56" t="s">
        <v>282</v>
      </c>
      <c r="B2075" s="48" t="s">
        <v>261</v>
      </c>
      <c r="C2075" s="51">
        <v>1600</v>
      </c>
      <c r="D2075" s="51"/>
      <c r="E2075" s="51">
        <f>C2075+D2075</f>
        <v>1600</v>
      </c>
      <c r="F2075" s="51">
        <v>647.19</v>
      </c>
      <c r="G2075" s="51"/>
      <c r="H2075" s="51">
        <f>F2075+G2075</f>
        <v>647.19</v>
      </c>
      <c r="I2075" s="51">
        <v>117.97</v>
      </c>
      <c r="J2075" s="51"/>
      <c r="K2075" s="51">
        <f t="shared" si="609"/>
        <v>40.449375</v>
      </c>
      <c r="L2075" s="30"/>
      <c r="M2075" s="51">
        <f t="shared" si="610"/>
        <v>40.449375</v>
      </c>
    </row>
    <row r="2076" spans="1:13" ht="19.5" customHeight="1">
      <c r="A2076" s="56" t="s">
        <v>287</v>
      </c>
      <c r="B2076" s="48" t="s">
        <v>262</v>
      </c>
      <c r="C2076" s="51">
        <v>7800</v>
      </c>
      <c r="D2076" s="51"/>
      <c r="E2076" s="51">
        <f>C2076+D2076</f>
        <v>7800</v>
      </c>
      <c r="F2076" s="51">
        <v>3163.05</v>
      </c>
      <c r="G2076" s="51"/>
      <c r="H2076" s="51">
        <f>F2076+G2076</f>
        <v>3163.05</v>
      </c>
      <c r="I2076" s="51"/>
      <c r="J2076" s="51"/>
      <c r="K2076" s="51">
        <f t="shared" si="609"/>
        <v>40.55192307692308</v>
      </c>
      <c r="L2076" s="30"/>
      <c r="M2076" s="51">
        <f t="shared" si="610"/>
        <v>40.55192307692308</v>
      </c>
    </row>
    <row r="2077" spans="1:13" ht="19.5" customHeight="1">
      <c r="A2077" s="63" t="s">
        <v>75</v>
      </c>
      <c r="B2077" s="48" t="s">
        <v>76</v>
      </c>
      <c r="C2077" s="51">
        <v>700</v>
      </c>
      <c r="D2077" s="51"/>
      <c r="E2077" s="51">
        <f>C2077+D2077</f>
        <v>700</v>
      </c>
      <c r="F2077" s="51">
        <v>24.8</v>
      </c>
      <c r="G2077" s="51"/>
      <c r="H2077" s="51">
        <f>F2077+G2077</f>
        <v>24.8</v>
      </c>
      <c r="I2077" s="51"/>
      <c r="J2077" s="51"/>
      <c r="K2077" s="51">
        <f t="shared" si="609"/>
        <v>3.5428571428571427</v>
      </c>
      <c r="L2077" s="30"/>
      <c r="M2077" s="51">
        <f t="shared" si="610"/>
        <v>3.5428571428571427</v>
      </c>
    </row>
    <row r="2078" spans="1:13" ht="19.5" customHeight="1">
      <c r="A2078" s="63" t="s">
        <v>66</v>
      </c>
      <c r="B2078" s="48" t="s">
        <v>67</v>
      </c>
      <c r="C2078" s="51">
        <v>500</v>
      </c>
      <c r="D2078" s="51"/>
      <c r="E2078" s="51">
        <f>C2078+D2078</f>
        <v>500</v>
      </c>
      <c r="F2078" s="51">
        <v>0</v>
      </c>
      <c r="G2078" s="51"/>
      <c r="H2078" s="51">
        <f>F2078+G2078</f>
        <v>0</v>
      </c>
      <c r="I2078" s="51"/>
      <c r="J2078" s="51"/>
      <c r="K2078" s="51">
        <f t="shared" si="609"/>
        <v>0</v>
      </c>
      <c r="L2078" s="30"/>
      <c r="M2078" s="51">
        <f t="shared" si="610"/>
        <v>0</v>
      </c>
    </row>
    <row r="2079" spans="1:13" ht="18" customHeight="1">
      <c r="A2079" s="63" t="s">
        <v>41</v>
      </c>
      <c r="B2079" s="48" t="s">
        <v>42</v>
      </c>
      <c r="C2079" s="51">
        <v>108420</v>
      </c>
      <c r="D2079" s="51"/>
      <c r="E2079" s="51">
        <f t="shared" si="611"/>
        <v>108420</v>
      </c>
      <c r="F2079" s="51">
        <v>90000</v>
      </c>
      <c r="G2079" s="51"/>
      <c r="H2079" s="51">
        <f t="shared" si="612"/>
        <v>90000</v>
      </c>
      <c r="I2079" s="51"/>
      <c r="J2079" s="51"/>
      <c r="K2079" s="51">
        <f t="shared" si="609"/>
        <v>83.01051466519093</v>
      </c>
      <c r="L2079" s="30"/>
      <c r="M2079" s="51">
        <f t="shared" si="610"/>
        <v>83.01051466519093</v>
      </c>
    </row>
    <row r="2080" spans="1:13" ht="18" customHeight="1">
      <c r="A2080" s="64" t="s">
        <v>285</v>
      </c>
      <c r="B2080" s="48" t="s">
        <v>266</v>
      </c>
      <c r="C2080" s="51">
        <v>4000</v>
      </c>
      <c r="D2080" s="51"/>
      <c r="E2080" s="51">
        <f>C2080+D2080</f>
        <v>4000</v>
      </c>
      <c r="F2080" s="51">
        <v>0</v>
      </c>
      <c r="G2080" s="51"/>
      <c r="H2080" s="51">
        <f>F2080+G2080</f>
        <v>0</v>
      </c>
      <c r="I2080" s="51"/>
      <c r="J2080" s="51"/>
      <c r="K2080" s="51">
        <f t="shared" si="609"/>
        <v>0</v>
      </c>
      <c r="L2080" s="30"/>
      <c r="M2080" s="51">
        <f t="shared" si="610"/>
        <v>0</v>
      </c>
    </row>
    <row r="2081" spans="1:13" ht="19.5" customHeight="1">
      <c r="A2081" s="64" t="s">
        <v>411</v>
      </c>
      <c r="B2081" s="48" t="s">
        <v>410</v>
      </c>
      <c r="C2081" s="51">
        <v>17708</v>
      </c>
      <c r="D2081" s="51"/>
      <c r="E2081" s="51">
        <f>C2081+D2081</f>
        <v>17708</v>
      </c>
      <c r="F2081" s="51">
        <v>6655.28</v>
      </c>
      <c r="G2081" s="51"/>
      <c r="H2081" s="51">
        <f>F2081+G2081</f>
        <v>6655.28</v>
      </c>
      <c r="I2081" s="51"/>
      <c r="J2081" s="51"/>
      <c r="K2081" s="51">
        <f t="shared" si="609"/>
        <v>37.58346510051954</v>
      </c>
      <c r="L2081" s="30"/>
      <c r="M2081" s="51">
        <f t="shared" si="610"/>
        <v>37.58346510051954</v>
      </c>
    </row>
    <row r="2082" spans="1:13" ht="20.25" customHeight="1">
      <c r="A2082" s="57"/>
      <c r="B2082" s="57"/>
      <c r="C2082" s="51"/>
      <c r="D2082" s="51" t="s">
        <v>448</v>
      </c>
      <c r="E2082" s="51"/>
      <c r="F2082" s="51"/>
      <c r="G2082" s="51"/>
      <c r="H2082" s="51"/>
      <c r="I2082" s="51"/>
      <c r="J2082" s="51"/>
      <c r="K2082" s="51"/>
      <c r="L2082" s="51"/>
      <c r="M2082" s="51"/>
    </row>
    <row r="2083" spans="1:13" s="52" customFormat="1" ht="18" customHeight="1">
      <c r="A2083" s="41" t="s">
        <v>244</v>
      </c>
      <c r="B2083" s="62">
        <v>85404</v>
      </c>
      <c r="C2083" s="42">
        <f aca="true" t="shared" si="613" ref="C2083:D2085">C2084</f>
        <v>122170</v>
      </c>
      <c r="D2083" s="42">
        <f t="shared" si="613"/>
        <v>0</v>
      </c>
      <c r="E2083" s="42">
        <f>C2083+D2083</f>
        <v>122170</v>
      </c>
      <c r="F2083" s="42">
        <f aca="true" t="shared" si="614" ref="F2083:G2085">F2084</f>
        <v>33010.22</v>
      </c>
      <c r="G2083" s="42">
        <f t="shared" si="614"/>
        <v>0</v>
      </c>
      <c r="H2083" s="42">
        <f>F2083+G2083</f>
        <v>33010.22</v>
      </c>
      <c r="I2083" s="42">
        <f aca="true" t="shared" si="615" ref="I2083:J2085">I2084</f>
        <v>0</v>
      </c>
      <c r="J2083" s="42">
        <f t="shared" si="615"/>
        <v>0</v>
      </c>
      <c r="K2083" s="42">
        <f>F2083/C2083*100</f>
        <v>27.019906687402802</v>
      </c>
      <c r="L2083" s="42">
        <v>0</v>
      </c>
      <c r="M2083" s="42">
        <f>H2083/E2083*100</f>
        <v>27.019906687402802</v>
      </c>
    </row>
    <row r="2084" spans="1:13" s="52" customFormat="1" ht="18" customHeight="1">
      <c r="A2084" s="20" t="s">
        <v>378</v>
      </c>
      <c r="B2084" s="62"/>
      <c r="C2084" s="42">
        <f t="shared" si="613"/>
        <v>122170</v>
      </c>
      <c r="D2084" s="42">
        <f t="shared" si="613"/>
        <v>0</v>
      </c>
      <c r="E2084" s="42">
        <f>C2084+D2084</f>
        <v>122170</v>
      </c>
      <c r="F2084" s="42">
        <f t="shared" si="614"/>
        <v>33010.22</v>
      </c>
      <c r="G2084" s="42">
        <f t="shared" si="614"/>
        <v>0</v>
      </c>
      <c r="H2084" s="42">
        <f>F2084+G2084</f>
        <v>33010.22</v>
      </c>
      <c r="I2084" s="42">
        <f t="shared" si="615"/>
        <v>0</v>
      </c>
      <c r="J2084" s="42">
        <f t="shared" si="615"/>
        <v>0</v>
      </c>
      <c r="K2084" s="42">
        <f>F2084/C2084*100</f>
        <v>27.019906687402802</v>
      </c>
      <c r="L2084" s="42"/>
      <c r="M2084" s="42">
        <f>H2084/E2084*100</f>
        <v>27.019906687402802</v>
      </c>
    </row>
    <row r="2085" spans="1:13" s="52" customFormat="1" ht="18" customHeight="1">
      <c r="A2085" s="21" t="s">
        <v>396</v>
      </c>
      <c r="B2085" s="69"/>
      <c r="C2085" s="44">
        <f t="shared" si="613"/>
        <v>122170</v>
      </c>
      <c r="D2085" s="44">
        <f t="shared" si="613"/>
        <v>0</v>
      </c>
      <c r="E2085" s="44">
        <f>C2085+D2085</f>
        <v>122170</v>
      </c>
      <c r="F2085" s="44">
        <f t="shared" si="614"/>
        <v>33010.22</v>
      </c>
      <c r="G2085" s="44">
        <f t="shared" si="614"/>
        <v>0</v>
      </c>
      <c r="H2085" s="44">
        <f>F2085+G2085</f>
        <v>33010.22</v>
      </c>
      <c r="I2085" s="44">
        <f t="shared" si="615"/>
        <v>0</v>
      </c>
      <c r="J2085" s="44">
        <f t="shared" si="615"/>
        <v>0</v>
      </c>
      <c r="K2085" s="44">
        <f>F2085/C2085*100</f>
        <v>27.019906687402802</v>
      </c>
      <c r="L2085" s="44"/>
      <c r="M2085" s="44">
        <f>H2085/E2085*100</f>
        <v>27.019906687402802</v>
      </c>
    </row>
    <row r="2086" spans="1:13" ht="18" customHeight="1">
      <c r="A2086" s="53" t="s">
        <v>117</v>
      </c>
      <c r="B2086" s="60" t="s">
        <v>118</v>
      </c>
      <c r="C2086" s="44">
        <v>122170</v>
      </c>
      <c r="D2086" s="44"/>
      <c r="E2086" s="44">
        <f>C2086+D2086</f>
        <v>122170</v>
      </c>
      <c r="F2086" s="44">
        <v>33010.22</v>
      </c>
      <c r="G2086" s="44"/>
      <c r="H2086" s="44">
        <f>F2086+G2086</f>
        <v>33010.22</v>
      </c>
      <c r="I2086" s="44"/>
      <c r="J2086" s="44"/>
      <c r="K2086" s="44">
        <f>F2086/C2086*100</f>
        <v>27.019906687402802</v>
      </c>
      <c r="L2086" s="44"/>
      <c r="M2086" s="44">
        <f>H2086/E2086*100</f>
        <v>27.019906687402802</v>
      </c>
    </row>
    <row r="2087" spans="1:13" ht="18" customHeight="1">
      <c r="A2087" s="53"/>
      <c r="B2087" s="48"/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</row>
    <row r="2088" spans="1:13" s="52" customFormat="1" ht="18" customHeight="1">
      <c r="A2088" s="41" t="s">
        <v>308</v>
      </c>
      <c r="B2088" s="62">
        <v>85406</v>
      </c>
      <c r="C2088" s="42">
        <f>C2089+C2094</f>
        <v>1267560</v>
      </c>
      <c r="D2088" s="42">
        <f>D2089+D2094</f>
        <v>895419</v>
      </c>
      <c r="E2088" s="42">
        <f aca="true" t="shared" si="616" ref="E2088:E2095">SUM(C2088:D2088)</f>
        <v>2162979</v>
      </c>
      <c r="F2088" s="42">
        <f>F2089+F2094</f>
        <v>711862.8900000001</v>
      </c>
      <c r="G2088" s="42">
        <f>G2089+G2094</f>
        <v>412593</v>
      </c>
      <c r="H2088" s="42">
        <f aca="true" t="shared" si="617" ref="H2088:H2095">SUM(F2088:G2088)</f>
        <v>1124455.8900000001</v>
      </c>
      <c r="I2088" s="42">
        <f>I2089+I2094</f>
        <v>55431.67</v>
      </c>
      <c r="J2088" s="42">
        <f>J2089+J2094</f>
        <v>0</v>
      </c>
      <c r="K2088" s="42">
        <f>F2088/C2088*100</f>
        <v>56.16009419672443</v>
      </c>
      <c r="L2088" s="42">
        <f>G2088/D2088*100</f>
        <v>46.07820472873593</v>
      </c>
      <c r="M2088" s="42">
        <f>H2088/E2088*100</f>
        <v>51.98644508337807</v>
      </c>
    </row>
    <row r="2089" spans="1:13" s="31" customFormat="1" ht="18" customHeight="1">
      <c r="A2089" s="20" t="s">
        <v>378</v>
      </c>
      <c r="B2089" s="29"/>
      <c r="C2089" s="49">
        <f>C2090+C2093</f>
        <v>1260060</v>
      </c>
      <c r="D2089" s="49">
        <f>D2090+D2093</f>
        <v>895419</v>
      </c>
      <c r="E2089" s="55">
        <f t="shared" si="616"/>
        <v>2155479</v>
      </c>
      <c r="F2089" s="49">
        <f>F2090+F2093</f>
        <v>711862.8900000001</v>
      </c>
      <c r="G2089" s="49">
        <f>G2090+G2093</f>
        <v>412593</v>
      </c>
      <c r="H2089" s="55">
        <f t="shared" si="617"/>
        <v>1124455.8900000001</v>
      </c>
      <c r="I2089" s="49">
        <f>I2090+I2093</f>
        <v>55431.67</v>
      </c>
      <c r="J2089" s="49">
        <f>J2090+J2093</f>
        <v>0</v>
      </c>
      <c r="K2089" s="42">
        <f aca="true" t="shared" si="618" ref="K2089:M2106">F2089/C2089*100</f>
        <v>56.494364554068866</v>
      </c>
      <c r="L2089" s="42">
        <f t="shared" si="618"/>
        <v>46.07820472873593</v>
      </c>
      <c r="M2089" s="42">
        <f t="shared" si="618"/>
        <v>52.16733217999341</v>
      </c>
    </row>
    <row r="2090" spans="1:13" s="31" customFormat="1" ht="18" customHeight="1">
      <c r="A2090" s="21" t="s">
        <v>379</v>
      </c>
      <c r="B2090" s="45"/>
      <c r="C2090" s="39">
        <f>C2091+C2092</f>
        <v>1259660</v>
      </c>
      <c r="D2090" s="39">
        <f>D2091+D2092</f>
        <v>895419</v>
      </c>
      <c r="E2090" s="44">
        <f t="shared" si="616"/>
        <v>2155079</v>
      </c>
      <c r="F2090" s="39">
        <f>F2091+F2092</f>
        <v>711839.0400000002</v>
      </c>
      <c r="G2090" s="39">
        <f>G2091+G2092</f>
        <v>412593</v>
      </c>
      <c r="H2090" s="44">
        <f t="shared" si="617"/>
        <v>1124432.04</v>
      </c>
      <c r="I2090" s="39">
        <f>I2091+I2092</f>
        <v>55431.67</v>
      </c>
      <c r="J2090" s="39">
        <f>J2091+J2092</f>
        <v>0</v>
      </c>
      <c r="K2090" s="44">
        <f t="shared" si="618"/>
        <v>56.5104107457568</v>
      </c>
      <c r="L2090" s="44">
        <f t="shared" si="618"/>
        <v>46.07820472873593</v>
      </c>
      <c r="M2090" s="44">
        <f t="shared" si="618"/>
        <v>52.17590816856366</v>
      </c>
    </row>
    <row r="2091" spans="1:13" s="31" customFormat="1" ht="18" customHeight="1">
      <c r="A2091" s="25" t="s">
        <v>380</v>
      </c>
      <c r="B2091" s="45"/>
      <c r="C2091" s="39">
        <f>SUM(C2097:C2100)</f>
        <v>1106623</v>
      </c>
      <c r="D2091" s="39">
        <f>SUM(D2097:D2100)</f>
        <v>848794</v>
      </c>
      <c r="E2091" s="44">
        <f t="shared" si="616"/>
        <v>1955417</v>
      </c>
      <c r="F2091" s="39">
        <f>SUM(F2097:F2100)</f>
        <v>609286.2500000001</v>
      </c>
      <c r="G2091" s="39">
        <f>SUM(G2097:G2100)</f>
        <v>387156.72000000003</v>
      </c>
      <c r="H2091" s="44">
        <f t="shared" si="617"/>
        <v>996442.9700000002</v>
      </c>
      <c r="I2091" s="39">
        <f>SUM(I2097:I2100)</f>
        <v>55431.67</v>
      </c>
      <c r="J2091" s="39">
        <f>SUM(J2097:J2100)</f>
        <v>0</v>
      </c>
      <c r="K2091" s="44">
        <f t="shared" si="618"/>
        <v>55.05815892133094</v>
      </c>
      <c r="L2091" s="44">
        <f t="shared" si="618"/>
        <v>45.612565593064986</v>
      </c>
      <c r="M2091" s="44">
        <f t="shared" si="618"/>
        <v>50.95808055263916</v>
      </c>
    </row>
    <row r="2092" spans="1:13" s="31" customFormat="1" ht="18" customHeight="1">
      <c r="A2092" s="25" t="s">
        <v>381</v>
      </c>
      <c r="B2092" s="45"/>
      <c r="C2092" s="39">
        <f>SUM(C2101:C2111)</f>
        <v>153037</v>
      </c>
      <c r="D2092" s="39">
        <f>SUM(D2101:D2111)</f>
        <v>46625</v>
      </c>
      <c r="E2092" s="44">
        <f t="shared" si="616"/>
        <v>199662</v>
      </c>
      <c r="F2092" s="39">
        <f>SUM(F2101:F2111)</f>
        <v>102552.79000000001</v>
      </c>
      <c r="G2092" s="39">
        <f>SUM(G2101:G2111)</f>
        <v>25436.28</v>
      </c>
      <c r="H2092" s="44">
        <f t="shared" si="617"/>
        <v>127989.07</v>
      </c>
      <c r="I2092" s="39">
        <f>SUM(I2101:I2111)</f>
        <v>0</v>
      </c>
      <c r="J2092" s="39">
        <f>SUM(J2101:J2111)</f>
        <v>0</v>
      </c>
      <c r="K2092" s="44">
        <f t="shared" si="618"/>
        <v>67.01176186151062</v>
      </c>
      <c r="L2092" s="44">
        <f t="shared" si="618"/>
        <v>54.55502412868633</v>
      </c>
      <c r="M2092" s="44">
        <f t="shared" si="618"/>
        <v>64.10286884835372</v>
      </c>
    </row>
    <row r="2093" spans="1:13" s="31" customFormat="1" ht="18" customHeight="1">
      <c r="A2093" s="25" t="s">
        <v>383</v>
      </c>
      <c r="B2093" s="45"/>
      <c r="C2093" s="39">
        <f>C2096</f>
        <v>400</v>
      </c>
      <c r="D2093" s="39">
        <f>D2096</f>
        <v>0</v>
      </c>
      <c r="E2093" s="39">
        <f t="shared" si="616"/>
        <v>400</v>
      </c>
      <c r="F2093" s="39">
        <f>F2096</f>
        <v>23.85</v>
      </c>
      <c r="G2093" s="39">
        <f>G2096</f>
        <v>0</v>
      </c>
      <c r="H2093" s="44">
        <f t="shared" si="617"/>
        <v>23.85</v>
      </c>
      <c r="I2093" s="39">
        <f>I2096</f>
        <v>0</v>
      </c>
      <c r="J2093" s="39">
        <f>J2096</f>
        <v>0</v>
      </c>
      <c r="K2093" s="44">
        <f t="shared" si="618"/>
        <v>5.9625</v>
      </c>
      <c r="L2093" s="44">
        <v>0</v>
      </c>
      <c r="M2093" s="44">
        <f t="shared" si="618"/>
        <v>5.9625</v>
      </c>
    </row>
    <row r="2094" spans="1:13" s="31" customFormat="1" ht="18" customHeight="1">
      <c r="A2094" s="61" t="s">
        <v>387</v>
      </c>
      <c r="B2094" s="45"/>
      <c r="C2094" s="39">
        <f>C2095</f>
        <v>7500</v>
      </c>
      <c r="D2094" s="39">
        <f>D2095</f>
        <v>0</v>
      </c>
      <c r="E2094" s="39">
        <f t="shared" si="616"/>
        <v>7500</v>
      </c>
      <c r="F2094" s="39">
        <f>F2095</f>
        <v>0</v>
      </c>
      <c r="G2094" s="39">
        <f>G2095</f>
        <v>0</v>
      </c>
      <c r="H2094" s="39">
        <f t="shared" si="617"/>
        <v>0</v>
      </c>
      <c r="I2094" s="39">
        <f>I2095</f>
        <v>0</v>
      </c>
      <c r="J2094" s="39">
        <f>J2095</f>
        <v>0</v>
      </c>
      <c r="K2094" s="44">
        <f>F2094/C2094*100</f>
        <v>0</v>
      </c>
      <c r="L2094" s="44">
        <v>0</v>
      </c>
      <c r="M2094" s="44">
        <f>H2094/E2094*100</f>
        <v>0</v>
      </c>
    </row>
    <row r="2095" spans="1:13" s="31" customFormat="1" ht="18" customHeight="1">
      <c r="A2095" s="28" t="s">
        <v>388</v>
      </c>
      <c r="B2095" s="45"/>
      <c r="C2095" s="39">
        <f>C2112</f>
        <v>7500</v>
      </c>
      <c r="D2095" s="39"/>
      <c r="E2095" s="39">
        <f t="shared" si="616"/>
        <v>7500</v>
      </c>
      <c r="F2095" s="39"/>
      <c r="G2095" s="39"/>
      <c r="H2095" s="39">
        <f t="shared" si="617"/>
        <v>0</v>
      </c>
      <c r="I2095" s="39"/>
      <c r="J2095" s="39"/>
      <c r="K2095" s="44">
        <f>F2095/C2095*100</f>
        <v>0</v>
      </c>
      <c r="L2095" s="44">
        <v>0</v>
      </c>
      <c r="M2095" s="44">
        <f>H2095/E2095*100</f>
        <v>0</v>
      </c>
    </row>
    <row r="2096" spans="1:13" ht="18" customHeight="1">
      <c r="A2096" s="53" t="s">
        <v>297</v>
      </c>
      <c r="B2096" s="48" t="s">
        <v>46</v>
      </c>
      <c r="C2096" s="51">
        <v>400</v>
      </c>
      <c r="D2096" s="51"/>
      <c r="E2096" s="51">
        <f aca="true" t="shared" si="619" ref="E2096:E2112">C2096+D2096</f>
        <v>400</v>
      </c>
      <c r="F2096" s="51">
        <v>23.85</v>
      </c>
      <c r="G2096" s="51"/>
      <c r="H2096" s="51">
        <f aca="true" t="shared" si="620" ref="H2096:H2112">F2096+G2096</f>
        <v>23.85</v>
      </c>
      <c r="I2096" s="44"/>
      <c r="J2096" s="44"/>
      <c r="K2096" s="44">
        <f t="shared" si="618"/>
        <v>5.9625</v>
      </c>
      <c r="L2096" s="44"/>
      <c r="M2096" s="44">
        <f t="shared" si="618"/>
        <v>5.9625</v>
      </c>
    </row>
    <row r="2097" spans="1:13" ht="18" customHeight="1">
      <c r="A2097" s="63" t="s">
        <v>33</v>
      </c>
      <c r="B2097" s="48" t="s">
        <v>34</v>
      </c>
      <c r="C2097" s="51">
        <v>854060</v>
      </c>
      <c r="D2097" s="51">
        <v>703148</v>
      </c>
      <c r="E2097" s="51">
        <f t="shared" si="619"/>
        <v>1557208</v>
      </c>
      <c r="F2097" s="51">
        <v>445980.33</v>
      </c>
      <c r="G2097" s="51">
        <v>301157.27</v>
      </c>
      <c r="H2097" s="51">
        <f t="shared" si="620"/>
        <v>747137.6000000001</v>
      </c>
      <c r="I2097" s="44">
        <v>36506.24</v>
      </c>
      <c r="J2097" s="44"/>
      <c r="K2097" s="44">
        <f t="shared" si="618"/>
        <v>52.21885230545863</v>
      </c>
      <c r="L2097" s="44">
        <f t="shared" si="618"/>
        <v>42.82985516562658</v>
      </c>
      <c r="M2097" s="44">
        <f t="shared" si="618"/>
        <v>47.97930655378087</v>
      </c>
    </row>
    <row r="2098" spans="1:13" ht="18" customHeight="1">
      <c r="A2098" s="63" t="s">
        <v>35</v>
      </c>
      <c r="B2098" s="48" t="s">
        <v>36</v>
      </c>
      <c r="C2098" s="51">
        <v>81800</v>
      </c>
      <c r="D2098" s="51">
        <v>37000</v>
      </c>
      <c r="E2098" s="51">
        <f t="shared" si="619"/>
        <v>118800</v>
      </c>
      <c r="F2098" s="51">
        <v>72437.6</v>
      </c>
      <c r="G2098" s="51">
        <v>37000</v>
      </c>
      <c r="H2098" s="51">
        <f t="shared" si="620"/>
        <v>109437.6</v>
      </c>
      <c r="I2098" s="44">
        <v>0</v>
      </c>
      <c r="J2098" s="44"/>
      <c r="K2098" s="44">
        <f t="shared" si="618"/>
        <v>88.55452322738387</v>
      </c>
      <c r="L2098" s="44">
        <f t="shared" si="618"/>
        <v>100</v>
      </c>
      <c r="M2098" s="44">
        <f t="shared" si="618"/>
        <v>92.11919191919192</v>
      </c>
    </row>
    <row r="2099" spans="1:13" ht="18" customHeight="1">
      <c r="A2099" s="53" t="s">
        <v>22</v>
      </c>
      <c r="B2099" s="48" t="s">
        <v>23</v>
      </c>
      <c r="C2099" s="51">
        <v>149830</v>
      </c>
      <c r="D2099" s="51">
        <v>97135</v>
      </c>
      <c r="E2099" s="51">
        <f t="shared" si="619"/>
        <v>246965</v>
      </c>
      <c r="F2099" s="51">
        <v>82886.66</v>
      </c>
      <c r="G2099" s="51">
        <v>42159.06</v>
      </c>
      <c r="H2099" s="51">
        <f t="shared" si="620"/>
        <v>125045.72</v>
      </c>
      <c r="I2099" s="51">
        <v>16661.99</v>
      </c>
      <c r="J2099" s="51"/>
      <c r="K2099" s="51">
        <f t="shared" si="618"/>
        <v>55.32046986584797</v>
      </c>
      <c r="L2099" s="51">
        <f t="shared" si="618"/>
        <v>43.40254285273073</v>
      </c>
      <c r="M2099" s="51">
        <f t="shared" si="618"/>
        <v>50.63297228352196</v>
      </c>
    </row>
    <row r="2100" spans="1:13" ht="18" customHeight="1">
      <c r="A2100" s="63" t="s">
        <v>24</v>
      </c>
      <c r="B2100" s="48" t="s">
        <v>25</v>
      </c>
      <c r="C2100" s="51">
        <v>20933</v>
      </c>
      <c r="D2100" s="51">
        <v>11511</v>
      </c>
      <c r="E2100" s="51">
        <f t="shared" si="619"/>
        <v>32444</v>
      </c>
      <c r="F2100" s="51">
        <v>7981.66</v>
      </c>
      <c r="G2100" s="51">
        <v>6840.39</v>
      </c>
      <c r="H2100" s="51">
        <f t="shared" si="620"/>
        <v>14822.05</v>
      </c>
      <c r="I2100" s="51">
        <v>2263.44</v>
      </c>
      <c r="J2100" s="51"/>
      <c r="K2100" s="51">
        <f t="shared" si="618"/>
        <v>38.12955620312425</v>
      </c>
      <c r="L2100" s="51">
        <f t="shared" si="618"/>
        <v>59.424811050299716</v>
      </c>
      <c r="M2100" s="51">
        <f t="shared" si="618"/>
        <v>45.68502650721242</v>
      </c>
    </row>
    <row r="2101" spans="1:13" ht="18" customHeight="1">
      <c r="A2101" s="53" t="s">
        <v>37</v>
      </c>
      <c r="B2101" s="48" t="s">
        <v>38</v>
      </c>
      <c r="C2101" s="51">
        <v>14735</v>
      </c>
      <c r="D2101" s="51">
        <v>7638</v>
      </c>
      <c r="E2101" s="51">
        <f t="shared" si="619"/>
        <v>22373</v>
      </c>
      <c r="F2101" s="51">
        <v>7224.37</v>
      </c>
      <c r="G2101" s="51">
        <v>2071.2</v>
      </c>
      <c r="H2101" s="51">
        <f t="shared" si="620"/>
        <v>9295.57</v>
      </c>
      <c r="I2101" s="51">
        <v>0</v>
      </c>
      <c r="J2101" s="51"/>
      <c r="K2101" s="51">
        <f t="shared" si="618"/>
        <v>49.02863929419749</v>
      </c>
      <c r="L2101" s="51">
        <f t="shared" si="618"/>
        <v>27.11704634721131</v>
      </c>
      <c r="M2101" s="51">
        <f t="shared" si="618"/>
        <v>41.54816072945068</v>
      </c>
    </row>
    <row r="2102" spans="1:13" ht="18" customHeight="1">
      <c r="A2102" s="63" t="s">
        <v>283</v>
      </c>
      <c r="B2102" s="48" t="s">
        <v>119</v>
      </c>
      <c r="C2102" s="51">
        <v>500</v>
      </c>
      <c r="D2102" s="51"/>
      <c r="E2102" s="51">
        <f t="shared" si="619"/>
        <v>500</v>
      </c>
      <c r="F2102" s="51">
        <v>0</v>
      </c>
      <c r="G2102" s="51"/>
      <c r="H2102" s="51">
        <f t="shared" si="620"/>
        <v>0</v>
      </c>
      <c r="I2102" s="51"/>
      <c r="J2102" s="51"/>
      <c r="K2102" s="51">
        <f t="shared" si="618"/>
        <v>0</v>
      </c>
      <c r="L2102" s="51"/>
      <c r="M2102" s="51">
        <f t="shared" si="618"/>
        <v>0</v>
      </c>
    </row>
    <row r="2103" spans="1:13" ht="18" customHeight="1">
      <c r="A2103" s="63" t="s">
        <v>47</v>
      </c>
      <c r="B2103" s="48" t="s">
        <v>48</v>
      </c>
      <c r="C2103" s="51">
        <v>21451</v>
      </c>
      <c r="D2103" s="51">
        <v>13887</v>
      </c>
      <c r="E2103" s="51">
        <f t="shared" si="619"/>
        <v>35338</v>
      </c>
      <c r="F2103" s="51">
        <v>17986.1</v>
      </c>
      <c r="G2103" s="51">
        <v>6229.89</v>
      </c>
      <c r="H2103" s="51">
        <f t="shared" si="620"/>
        <v>24215.989999999998</v>
      </c>
      <c r="I2103" s="51">
        <v>0</v>
      </c>
      <c r="J2103" s="51"/>
      <c r="K2103" s="51">
        <f t="shared" si="618"/>
        <v>83.84737308283995</v>
      </c>
      <c r="L2103" s="51">
        <f t="shared" si="618"/>
        <v>44.86130913804278</v>
      </c>
      <c r="M2103" s="51">
        <f t="shared" si="618"/>
        <v>68.52677004923878</v>
      </c>
    </row>
    <row r="2104" spans="1:13" ht="18" customHeight="1">
      <c r="A2104" s="53" t="s">
        <v>39</v>
      </c>
      <c r="B2104" s="48" t="s">
        <v>40</v>
      </c>
      <c r="C2104" s="51">
        <v>1500</v>
      </c>
      <c r="D2104" s="51"/>
      <c r="E2104" s="51">
        <f t="shared" si="619"/>
        <v>1500</v>
      </c>
      <c r="F2104" s="51">
        <v>1124.21</v>
      </c>
      <c r="G2104" s="51"/>
      <c r="H2104" s="51">
        <f t="shared" si="620"/>
        <v>1124.21</v>
      </c>
      <c r="I2104" s="51"/>
      <c r="J2104" s="51"/>
      <c r="K2104" s="51">
        <f t="shared" si="618"/>
        <v>74.94733333333333</v>
      </c>
      <c r="L2104" s="51"/>
      <c r="M2104" s="51">
        <f t="shared" si="618"/>
        <v>74.94733333333333</v>
      </c>
    </row>
    <row r="2105" spans="1:13" ht="18" customHeight="1">
      <c r="A2105" s="53" t="s">
        <v>210</v>
      </c>
      <c r="B2105" s="48" t="s">
        <v>211</v>
      </c>
      <c r="C2105" s="51">
        <v>1400</v>
      </c>
      <c r="D2105" s="51"/>
      <c r="E2105" s="51">
        <f t="shared" si="619"/>
        <v>1400</v>
      </c>
      <c r="F2105" s="51">
        <v>0</v>
      </c>
      <c r="G2105" s="51"/>
      <c r="H2105" s="51">
        <f t="shared" si="620"/>
        <v>0</v>
      </c>
      <c r="I2105" s="51"/>
      <c r="J2105" s="51"/>
      <c r="K2105" s="51">
        <f t="shared" si="618"/>
        <v>0</v>
      </c>
      <c r="L2105" s="51"/>
      <c r="M2105" s="51">
        <f t="shared" si="618"/>
        <v>0</v>
      </c>
    </row>
    <row r="2106" spans="1:13" ht="18" customHeight="1">
      <c r="A2106" s="63" t="s">
        <v>28</v>
      </c>
      <c r="B2106" s="48" t="s">
        <v>29</v>
      </c>
      <c r="C2106" s="51">
        <v>17867</v>
      </c>
      <c r="D2106" s="51">
        <v>4000</v>
      </c>
      <c r="E2106" s="51">
        <f t="shared" si="619"/>
        <v>21867</v>
      </c>
      <c r="F2106" s="51">
        <v>5850.95</v>
      </c>
      <c r="G2106" s="51">
        <v>1691.44</v>
      </c>
      <c r="H2106" s="51">
        <f t="shared" si="620"/>
        <v>7542.389999999999</v>
      </c>
      <c r="I2106" s="51"/>
      <c r="J2106" s="51"/>
      <c r="K2106" s="51">
        <f t="shared" si="618"/>
        <v>32.74724352157609</v>
      </c>
      <c r="L2106" s="51">
        <f t="shared" si="618"/>
        <v>42.286</v>
      </c>
      <c r="M2106" s="51">
        <f t="shared" si="618"/>
        <v>34.49211140074084</v>
      </c>
    </row>
    <row r="2107" spans="1:13" ht="18" customHeight="1">
      <c r="A2107" s="63" t="s">
        <v>73</v>
      </c>
      <c r="B2107" s="48" t="s">
        <v>74</v>
      </c>
      <c r="C2107" s="51">
        <v>500</v>
      </c>
      <c r="D2107" s="51"/>
      <c r="E2107" s="51">
        <f>C2107+D2107</f>
        <v>500</v>
      </c>
      <c r="F2107" s="51">
        <v>241.65</v>
      </c>
      <c r="G2107" s="51"/>
      <c r="H2107" s="51">
        <f>F2107+G2107</f>
        <v>241.65</v>
      </c>
      <c r="I2107" s="51"/>
      <c r="J2107" s="51"/>
      <c r="K2107" s="51">
        <f aca="true" t="shared" si="621" ref="K2107:K2112">F2107/C2107*100</f>
        <v>48.33</v>
      </c>
      <c r="L2107" s="51"/>
      <c r="M2107" s="51">
        <f aca="true" t="shared" si="622" ref="M2107:M2112">H2107/E2107*100</f>
        <v>48.33</v>
      </c>
    </row>
    <row r="2108" spans="1:13" ht="18" customHeight="1">
      <c r="A2108" s="56" t="s">
        <v>281</v>
      </c>
      <c r="B2108" s="48" t="s">
        <v>262</v>
      </c>
      <c r="C2108" s="51">
        <v>5000</v>
      </c>
      <c r="D2108" s="51">
        <v>1000</v>
      </c>
      <c r="E2108" s="51">
        <f>C2108+D2108</f>
        <v>6000</v>
      </c>
      <c r="F2108" s="51">
        <v>2445.51</v>
      </c>
      <c r="G2108" s="51">
        <v>343.75</v>
      </c>
      <c r="H2108" s="51">
        <f>F2108+G2108</f>
        <v>2789.26</v>
      </c>
      <c r="I2108" s="51"/>
      <c r="J2108" s="51"/>
      <c r="K2108" s="51">
        <f t="shared" si="621"/>
        <v>48.9102</v>
      </c>
      <c r="L2108" s="51">
        <f>G2108/D2108*100</f>
        <v>34.375</v>
      </c>
      <c r="M2108" s="51">
        <f t="shared" si="622"/>
        <v>46.48766666666667</v>
      </c>
    </row>
    <row r="2109" spans="1:13" ht="18" customHeight="1">
      <c r="A2109" s="63" t="s">
        <v>75</v>
      </c>
      <c r="B2109" s="48" t="s">
        <v>76</v>
      </c>
      <c r="C2109" s="51">
        <v>200</v>
      </c>
      <c r="D2109" s="51"/>
      <c r="E2109" s="51">
        <f>C2109+D2109</f>
        <v>200</v>
      </c>
      <c r="F2109" s="51"/>
      <c r="G2109" s="51"/>
      <c r="H2109" s="51">
        <f>F2109+G2109</f>
        <v>0</v>
      </c>
      <c r="I2109" s="51"/>
      <c r="J2109" s="51"/>
      <c r="K2109" s="51">
        <f t="shared" si="621"/>
        <v>0</v>
      </c>
      <c r="L2109" s="51"/>
      <c r="M2109" s="51">
        <f t="shared" si="622"/>
        <v>0</v>
      </c>
    </row>
    <row r="2110" spans="1:13" ht="18" customHeight="1">
      <c r="A2110" s="63" t="s">
        <v>41</v>
      </c>
      <c r="B2110" s="48" t="s">
        <v>42</v>
      </c>
      <c r="C2110" s="51">
        <v>88784</v>
      </c>
      <c r="D2110" s="51">
        <v>20100</v>
      </c>
      <c r="E2110" s="51">
        <f>C2110+D2110</f>
        <v>108884</v>
      </c>
      <c r="F2110" s="51">
        <v>67000</v>
      </c>
      <c r="G2110" s="51">
        <v>15100</v>
      </c>
      <c r="H2110" s="51">
        <f t="shared" si="620"/>
        <v>82100</v>
      </c>
      <c r="I2110" s="51"/>
      <c r="J2110" s="51"/>
      <c r="K2110" s="51">
        <f t="shared" si="621"/>
        <v>75.46404757613985</v>
      </c>
      <c r="L2110" s="51">
        <f>G2110/D2110*100</f>
        <v>75.12437810945273</v>
      </c>
      <c r="M2110" s="51">
        <f t="shared" si="622"/>
        <v>75.40134455016347</v>
      </c>
    </row>
    <row r="2111" spans="1:13" ht="18" customHeight="1">
      <c r="A2111" s="64" t="s">
        <v>277</v>
      </c>
      <c r="B2111" s="48" t="s">
        <v>266</v>
      </c>
      <c r="C2111" s="51">
        <v>1100</v>
      </c>
      <c r="D2111" s="51"/>
      <c r="E2111" s="51">
        <f t="shared" si="619"/>
        <v>1100</v>
      </c>
      <c r="F2111" s="51">
        <v>680</v>
      </c>
      <c r="G2111" s="51"/>
      <c r="H2111" s="51">
        <f t="shared" si="620"/>
        <v>680</v>
      </c>
      <c r="I2111" s="51"/>
      <c r="J2111" s="51"/>
      <c r="K2111" s="51">
        <f t="shared" si="621"/>
        <v>61.81818181818181</v>
      </c>
      <c r="L2111" s="51"/>
      <c r="M2111" s="51">
        <f t="shared" si="622"/>
        <v>61.81818181818181</v>
      </c>
    </row>
    <row r="2112" spans="1:13" ht="18" customHeight="1">
      <c r="A2112" s="71" t="s">
        <v>57</v>
      </c>
      <c r="B2112" s="48" t="s">
        <v>44</v>
      </c>
      <c r="C2112" s="51">
        <v>7500</v>
      </c>
      <c r="D2112" s="51"/>
      <c r="E2112" s="51">
        <f t="shared" si="619"/>
        <v>7500</v>
      </c>
      <c r="F2112" s="51">
        <v>0</v>
      </c>
      <c r="G2112" s="51"/>
      <c r="H2112" s="51">
        <f t="shared" si="620"/>
        <v>0</v>
      </c>
      <c r="I2112" s="51">
        <v>0</v>
      </c>
      <c r="J2112" s="51">
        <v>0</v>
      </c>
      <c r="K2112" s="51">
        <f t="shared" si="621"/>
        <v>0</v>
      </c>
      <c r="L2112" s="51"/>
      <c r="M2112" s="51">
        <f t="shared" si="622"/>
        <v>0</v>
      </c>
    </row>
    <row r="2113" spans="1:13" ht="18" customHeight="1">
      <c r="A2113" s="57"/>
      <c r="B2113" s="57"/>
      <c r="C2113" s="51"/>
      <c r="D2113" s="51"/>
      <c r="E2113" s="51"/>
      <c r="F2113" s="51"/>
      <c r="G2113" s="51"/>
      <c r="H2113" s="51"/>
      <c r="I2113" s="51"/>
      <c r="J2113" s="51"/>
      <c r="K2113" s="51"/>
      <c r="L2113" s="51"/>
      <c r="M2113" s="51"/>
    </row>
    <row r="2114" spans="1:13" s="52" customFormat="1" ht="18" customHeight="1">
      <c r="A2114" s="41" t="s">
        <v>245</v>
      </c>
      <c r="B2114" s="62">
        <v>85410</v>
      </c>
      <c r="C2114" s="42">
        <f>C2115</f>
        <v>793474</v>
      </c>
      <c r="D2114" s="42">
        <f>D2115</f>
        <v>0</v>
      </c>
      <c r="E2114" s="42">
        <f aca="true" t="shared" si="623" ref="E2114:E2119">SUM(C2114:D2114)</f>
        <v>793474</v>
      </c>
      <c r="F2114" s="42">
        <f>F2115</f>
        <v>375192.18000000005</v>
      </c>
      <c r="G2114" s="42">
        <f>G2115</f>
        <v>0</v>
      </c>
      <c r="H2114" s="42">
        <f aca="true" t="shared" si="624" ref="H2114:H2119">SUM(F2114:G2114)</f>
        <v>375192.18000000005</v>
      </c>
      <c r="I2114" s="42">
        <f>I2115</f>
        <v>16670.74</v>
      </c>
      <c r="J2114" s="42">
        <f>J2115</f>
        <v>0</v>
      </c>
      <c r="K2114" s="42">
        <f aca="true" t="shared" si="625" ref="K2114:K2135">F2114/C2114*100</f>
        <v>47.28474783042671</v>
      </c>
      <c r="L2114" s="42">
        <v>0</v>
      </c>
      <c r="M2114" s="42">
        <f aca="true" t="shared" si="626" ref="M2114:M2135">H2114/E2114*100</f>
        <v>47.28474783042671</v>
      </c>
    </row>
    <row r="2115" spans="1:13" s="52" customFormat="1" ht="18" customHeight="1">
      <c r="A2115" s="20" t="s">
        <v>378</v>
      </c>
      <c r="B2115" s="62"/>
      <c r="C2115" s="42">
        <f>C2116+C2119</f>
        <v>793474</v>
      </c>
      <c r="D2115" s="42">
        <f>D2116+D2119</f>
        <v>0</v>
      </c>
      <c r="E2115" s="42">
        <f t="shared" si="623"/>
        <v>793474</v>
      </c>
      <c r="F2115" s="42">
        <f>F2116+F2119</f>
        <v>375192.18000000005</v>
      </c>
      <c r="G2115" s="42">
        <f>G2116+G2119</f>
        <v>0</v>
      </c>
      <c r="H2115" s="42">
        <f t="shared" si="624"/>
        <v>375192.18000000005</v>
      </c>
      <c r="I2115" s="42">
        <f>I2116+I2119</f>
        <v>16670.74</v>
      </c>
      <c r="J2115" s="42">
        <f>J2116+J2119</f>
        <v>0</v>
      </c>
      <c r="K2115" s="42">
        <f t="shared" si="625"/>
        <v>47.28474783042671</v>
      </c>
      <c r="L2115" s="42"/>
      <c r="M2115" s="42">
        <f t="shared" si="626"/>
        <v>47.28474783042671</v>
      </c>
    </row>
    <row r="2116" spans="1:13" ht="18" customHeight="1">
      <c r="A2116" s="21" t="s">
        <v>379</v>
      </c>
      <c r="B2116" s="113"/>
      <c r="C2116" s="51">
        <f>C2117+C2118</f>
        <v>790747</v>
      </c>
      <c r="D2116" s="51">
        <f>D2117+D2118</f>
        <v>0</v>
      </c>
      <c r="E2116" s="51">
        <f t="shared" si="623"/>
        <v>790747</v>
      </c>
      <c r="F2116" s="51">
        <f>F2117+F2118</f>
        <v>375092.53</v>
      </c>
      <c r="G2116" s="51">
        <f>G2117+G2118</f>
        <v>0</v>
      </c>
      <c r="H2116" s="51">
        <f t="shared" si="624"/>
        <v>375092.53</v>
      </c>
      <c r="I2116" s="51">
        <f>I2117+I2118</f>
        <v>16670.74</v>
      </c>
      <c r="J2116" s="51">
        <f>J2117+J2118</f>
        <v>0</v>
      </c>
      <c r="K2116" s="44">
        <f t="shared" si="625"/>
        <v>47.43521379151613</v>
      </c>
      <c r="L2116" s="44"/>
      <c r="M2116" s="44">
        <f t="shared" si="626"/>
        <v>47.43521379151613</v>
      </c>
    </row>
    <row r="2117" spans="1:13" ht="18" customHeight="1">
      <c r="A2117" s="25" t="s">
        <v>380</v>
      </c>
      <c r="B2117" s="113"/>
      <c r="C2117" s="51">
        <f>SUM(C2121:C2124)</f>
        <v>558431</v>
      </c>
      <c r="D2117" s="51">
        <f>SUM(D2121:D2124)</f>
        <v>0</v>
      </c>
      <c r="E2117" s="51">
        <f t="shared" si="623"/>
        <v>558431</v>
      </c>
      <c r="F2117" s="51">
        <f>SUM(F2121:F2124)</f>
        <v>264737.58</v>
      </c>
      <c r="G2117" s="51">
        <f>SUM(G2121:G2124)</f>
        <v>0</v>
      </c>
      <c r="H2117" s="51">
        <f t="shared" si="624"/>
        <v>264737.58</v>
      </c>
      <c r="I2117" s="51">
        <f>SUM(I2121:I2124)</f>
        <v>14053.95</v>
      </c>
      <c r="J2117" s="51">
        <f>SUM(J2121:J2124)</f>
        <v>0</v>
      </c>
      <c r="K2117" s="44">
        <f t="shared" si="625"/>
        <v>47.40739321420194</v>
      </c>
      <c r="L2117" s="44"/>
      <c r="M2117" s="44">
        <f t="shared" si="626"/>
        <v>47.40739321420194</v>
      </c>
    </row>
    <row r="2118" spans="1:13" ht="18" customHeight="1">
      <c r="A2118" s="25" t="s">
        <v>381</v>
      </c>
      <c r="B2118" s="113"/>
      <c r="C2118" s="51">
        <f>SUM(C2125:C2135)</f>
        <v>232316</v>
      </c>
      <c r="D2118" s="51">
        <f>SUM(D2125:D2135)</f>
        <v>0</v>
      </c>
      <c r="E2118" s="51">
        <f t="shared" si="623"/>
        <v>232316</v>
      </c>
      <c r="F2118" s="51">
        <f>SUM(F2125:F2135)</f>
        <v>110354.95000000001</v>
      </c>
      <c r="G2118" s="51">
        <f>SUM(G2125:G2135)</f>
        <v>0</v>
      </c>
      <c r="H2118" s="51">
        <f t="shared" si="624"/>
        <v>110354.95000000001</v>
      </c>
      <c r="I2118" s="51">
        <f>SUM(I2125:I2135)</f>
        <v>2616.79</v>
      </c>
      <c r="J2118" s="51">
        <f>SUM(J2125:J2135)</f>
        <v>0</v>
      </c>
      <c r="K2118" s="44">
        <f t="shared" si="625"/>
        <v>47.50208767368584</v>
      </c>
      <c r="L2118" s="44"/>
      <c r="M2118" s="44">
        <f t="shared" si="626"/>
        <v>47.50208767368584</v>
      </c>
    </row>
    <row r="2119" spans="1:13" s="31" customFormat="1" ht="18" customHeight="1">
      <c r="A2119" s="25" t="s">
        <v>383</v>
      </c>
      <c r="B2119" s="29"/>
      <c r="C2119" s="30">
        <f>C2120</f>
        <v>2727</v>
      </c>
      <c r="D2119" s="30">
        <f>D2120</f>
        <v>0</v>
      </c>
      <c r="E2119" s="51">
        <f t="shared" si="623"/>
        <v>2727</v>
      </c>
      <c r="F2119" s="30">
        <f>F2120</f>
        <v>99.65</v>
      </c>
      <c r="G2119" s="30">
        <f>G2120</f>
        <v>0</v>
      </c>
      <c r="H2119" s="30">
        <f t="shared" si="624"/>
        <v>99.65</v>
      </c>
      <c r="I2119" s="30">
        <f>I2120</f>
        <v>0</v>
      </c>
      <c r="J2119" s="30">
        <f>J2120</f>
        <v>0</v>
      </c>
      <c r="K2119" s="30">
        <f t="shared" si="625"/>
        <v>3.6541987532086546</v>
      </c>
      <c r="L2119" s="30"/>
      <c r="M2119" s="30">
        <f t="shared" si="626"/>
        <v>3.6541987532086546</v>
      </c>
    </row>
    <row r="2120" spans="1:13" ht="18" customHeight="1">
      <c r="A2120" s="53" t="s">
        <v>297</v>
      </c>
      <c r="B2120" s="48" t="s">
        <v>46</v>
      </c>
      <c r="C2120" s="51">
        <v>2727</v>
      </c>
      <c r="D2120" s="51"/>
      <c r="E2120" s="51">
        <f aca="true" t="shared" si="627" ref="E2120:E2135">C2120+D2120</f>
        <v>2727</v>
      </c>
      <c r="F2120" s="51">
        <v>99.65</v>
      </c>
      <c r="G2120" s="51"/>
      <c r="H2120" s="51">
        <f aca="true" t="shared" si="628" ref="H2120:H2135">F2120+G2120</f>
        <v>99.65</v>
      </c>
      <c r="I2120" s="51"/>
      <c r="J2120" s="51"/>
      <c r="K2120" s="51">
        <f t="shared" si="625"/>
        <v>3.6541987532086546</v>
      </c>
      <c r="L2120" s="30"/>
      <c r="M2120" s="51">
        <f t="shared" si="626"/>
        <v>3.6541987532086546</v>
      </c>
    </row>
    <row r="2121" spans="1:13" ht="18" customHeight="1">
      <c r="A2121" s="63" t="s">
        <v>33</v>
      </c>
      <c r="B2121" s="48" t="s">
        <v>34</v>
      </c>
      <c r="C2121" s="51">
        <v>437084</v>
      </c>
      <c r="D2121" s="51"/>
      <c r="E2121" s="51">
        <f t="shared" si="627"/>
        <v>437084</v>
      </c>
      <c r="F2121" s="51">
        <v>193059.22</v>
      </c>
      <c r="G2121" s="51"/>
      <c r="H2121" s="51">
        <f t="shared" si="628"/>
        <v>193059.22</v>
      </c>
      <c r="I2121" s="51">
        <v>9434.25</v>
      </c>
      <c r="J2121" s="51"/>
      <c r="K2121" s="51">
        <f t="shared" si="625"/>
        <v>44.169820903990995</v>
      </c>
      <c r="L2121" s="30"/>
      <c r="M2121" s="51">
        <f t="shared" si="626"/>
        <v>44.169820903990995</v>
      </c>
    </row>
    <row r="2122" spans="1:13" ht="18" customHeight="1">
      <c r="A2122" s="63" t="s">
        <v>35</v>
      </c>
      <c r="B2122" s="48" t="s">
        <v>36</v>
      </c>
      <c r="C2122" s="51">
        <v>36700</v>
      </c>
      <c r="D2122" s="51"/>
      <c r="E2122" s="51">
        <f t="shared" si="627"/>
        <v>36700</v>
      </c>
      <c r="F2122" s="51">
        <v>32920.81</v>
      </c>
      <c r="G2122" s="51"/>
      <c r="H2122" s="51">
        <f t="shared" si="628"/>
        <v>32920.81</v>
      </c>
      <c r="I2122" s="51"/>
      <c r="J2122" s="51"/>
      <c r="K2122" s="51">
        <f t="shared" si="625"/>
        <v>89.70247956403269</v>
      </c>
      <c r="L2122" s="30"/>
      <c r="M2122" s="51">
        <f t="shared" si="626"/>
        <v>89.70247956403269</v>
      </c>
    </row>
    <row r="2123" spans="1:13" ht="18" customHeight="1">
      <c r="A2123" s="53" t="s">
        <v>22</v>
      </c>
      <c r="B2123" s="48" t="s">
        <v>23</v>
      </c>
      <c r="C2123" s="51">
        <v>72322</v>
      </c>
      <c r="D2123" s="51"/>
      <c r="E2123" s="51">
        <f t="shared" si="627"/>
        <v>72322</v>
      </c>
      <c r="F2123" s="51">
        <v>34956.01</v>
      </c>
      <c r="G2123" s="51"/>
      <c r="H2123" s="51">
        <f t="shared" si="628"/>
        <v>34956.01</v>
      </c>
      <c r="I2123" s="51">
        <v>4052.78</v>
      </c>
      <c r="J2123" s="51"/>
      <c r="K2123" s="51">
        <f t="shared" si="625"/>
        <v>48.33385415226349</v>
      </c>
      <c r="L2123" s="30"/>
      <c r="M2123" s="51">
        <f t="shared" si="626"/>
        <v>48.33385415226349</v>
      </c>
    </row>
    <row r="2124" spans="1:13" ht="18" customHeight="1">
      <c r="A2124" s="63" t="s">
        <v>24</v>
      </c>
      <c r="B2124" s="48" t="s">
        <v>25</v>
      </c>
      <c r="C2124" s="51">
        <v>12325</v>
      </c>
      <c r="D2124" s="51"/>
      <c r="E2124" s="51">
        <f t="shared" si="627"/>
        <v>12325</v>
      </c>
      <c r="F2124" s="51">
        <v>3801.54</v>
      </c>
      <c r="G2124" s="51"/>
      <c r="H2124" s="51">
        <f t="shared" si="628"/>
        <v>3801.54</v>
      </c>
      <c r="I2124" s="51">
        <v>566.92</v>
      </c>
      <c r="J2124" s="51"/>
      <c r="K2124" s="51">
        <f t="shared" si="625"/>
        <v>30.84413793103448</v>
      </c>
      <c r="L2124" s="30"/>
      <c r="M2124" s="51">
        <f t="shared" si="626"/>
        <v>30.84413793103448</v>
      </c>
    </row>
    <row r="2125" spans="1:13" ht="18" customHeight="1">
      <c r="A2125" s="53" t="s">
        <v>37</v>
      </c>
      <c r="B2125" s="48" t="s">
        <v>38</v>
      </c>
      <c r="C2125" s="51">
        <v>9700</v>
      </c>
      <c r="D2125" s="51"/>
      <c r="E2125" s="51">
        <f t="shared" si="627"/>
        <v>9700</v>
      </c>
      <c r="F2125" s="51">
        <v>4649.29</v>
      </c>
      <c r="G2125" s="51"/>
      <c r="H2125" s="51">
        <f t="shared" si="628"/>
        <v>4649.29</v>
      </c>
      <c r="I2125" s="51">
        <v>121.01</v>
      </c>
      <c r="J2125" s="51"/>
      <c r="K2125" s="51">
        <f t="shared" si="625"/>
        <v>47.930824742268044</v>
      </c>
      <c r="L2125" s="30"/>
      <c r="M2125" s="51">
        <f t="shared" si="626"/>
        <v>47.930824742268044</v>
      </c>
    </row>
    <row r="2126" spans="1:13" ht="18" customHeight="1">
      <c r="A2126" s="63" t="s">
        <v>122</v>
      </c>
      <c r="B2126" s="48" t="s">
        <v>123</v>
      </c>
      <c r="C2126" s="51">
        <v>70000</v>
      </c>
      <c r="D2126" s="51"/>
      <c r="E2126" s="51">
        <f t="shared" si="627"/>
        <v>70000</v>
      </c>
      <c r="F2126" s="51">
        <v>41559.39</v>
      </c>
      <c r="G2126" s="51"/>
      <c r="H2126" s="51">
        <f t="shared" si="628"/>
        <v>41559.39</v>
      </c>
      <c r="I2126" s="51">
        <v>131.4</v>
      </c>
      <c r="J2126" s="51"/>
      <c r="K2126" s="51">
        <f t="shared" si="625"/>
        <v>59.37055714285714</v>
      </c>
      <c r="L2126" s="30"/>
      <c r="M2126" s="51">
        <f t="shared" si="626"/>
        <v>59.37055714285714</v>
      </c>
    </row>
    <row r="2127" spans="1:13" ht="18" customHeight="1">
      <c r="A2127" s="63" t="s">
        <v>47</v>
      </c>
      <c r="B2127" s="48" t="s">
        <v>48</v>
      </c>
      <c r="C2127" s="51">
        <v>79913</v>
      </c>
      <c r="D2127" s="51"/>
      <c r="E2127" s="51">
        <f t="shared" si="627"/>
        <v>79913</v>
      </c>
      <c r="F2127" s="51">
        <v>35078.77</v>
      </c>
      <c r="G2127" s="51"/>
      <c r="H2127" s="51">
        <f t="shared" si="628"/>
        <v>35078.77</v>
      </c>
      <c r="I2127" s="51">
        <v>2221.01</v>
      </c>
      <c r="J2127" s="51"/>
      <c r="K2127" s="51">
        <f t="shared" si="625"/>
        <v>43.896199617083575</v>
      </c>
      <c r="L2127" s="30"/>
      <c r="M2127" s="51">
        <f t="shared" si="626"/>
        <v>43.896199617083575</v>
      </c>
    </row>
    <row r="2128" spans="1:13" ht="18" customHeight="1">
      <c r="A2128" s="53" t="s">
        <v>39</v>
      </c>
      <c r="B2128" s="48" t="s">
        <v>40</v>
      </c>
      <c r="C2128" s="51">
        <v>33000</v>
      </c>
      <c r="D2128" s="51"/>
      <c r="E2128" s="51">
        <f t="shared" si="627"/>
        <v>33000</v>
      </c>
      <c r="F2128" s="51">
        <v>2369.8</v>
      </c>
      <c r="G2128" s="51"/>
      <c r="H2128" s="51">
        <f t="shared" si="628"/>
        <v>2369.8</v>
      </c>
      <c r="I2128" s="51"/>
      <c r="J2128" s="51"/>
      <c r="K2128" s="51">
        <f t="shared" si="625"/>
        <v>7.181212121212122</v>
      </c>
      <c r="L2128" s="30"/>
      <c r="M2128" s="51">
        <f t="shared" si="626"/>
        <v>7.181212121212122</v>
      </c>
    </row>
    <row r="2129" spans="1:13" ht="18" customHeight="1">
      <c r="A2129" s="53" t="s">
        <v>210</v>
      </c>
      <c r="B2129" s="48" t="s">
        <v>211</v>
      </c>
      <c r="C2129" s="51">
        <v>960</v>
      </c>
      <c r="D2129" s="51"/>
      <c r="E2129" s="51">
        <f t="shared" si="627"/>
        <v>960</v>
      </c>
      <c r="F2129" s="51">
        <v>205</v>
      </c>
      <c r="G2129" s="51"/>
      <c r="H2129" s="51">
        <f t="shared" si="628"/>
        <v>205</v>
      </c>
      <c r="I2129" s="51"/>
      <c r="J2129" s="51"/>
      <c r="K2129" s="51">
        <f t="shared" si="625"/>
        <v>21.354166666666664</v>
      </c>
      <c r="L2129" s="30"/>
      <c r="M2129" s="51">
        <f t="shared" si="626"/>
        <v>21.354166666666664</v>
      </c>
    </row>
    <row r="2130" spans="1:13" ht="18" customHeight="1">
      <c r="A2130" s="63" t="s">
        <v>28</v>
      </c>
      <c r="B2130" s="48" t="s">
        <v>29</v>
      </c>
      <c r="C2130" s="51">
        <v>8120</v>
      </c>
      <c r="D2130" s="51"/>
      <c r="E2130" s="51">
        <f t="shared" si="627"/>
        <v>8120</v>
      </c>
      <c r="F2130" s="51">
        <v>6539.82</v>
      </c>
      <c r="G2130" s="51"/>
      <c r="H2130" s="51">
        <f t="shared" si="628"/>
        <v>6539.82</v>
      </c>
      <c r="I2130" s="51">
        <v>143.37</v>
      </c>
      <c r="J2130" s="51"/>
      <c r="K2130" s="51">
        <f t="shared" si="625"/>
        <v>80.53965517241379</v>
      </c>
      <c r="L2130" s="30"/>
      <c r="M2130" s="51">
        <f t="shared" si="626"/>
        <v>80.53965517241379</v>
      </c>
    </row>
    <row r="2131" spans="1:13" ht="18" customHeight="1">
      <c r="A2131" s="63" t="s">
        <v>73</v>
      </c>
      <c r="B2131" s="48" t="s">
        <v>74</v>
      </c>
      <c r="C2131" s="51">
        <v>808</v>
      </c>
      <c r="D2131" s="51"/>
      <c r="E2131" s="51">
        <f>C2131+D2131</f>
        <v>808</v>
      </c>
      <c r="F2131" s="51">
        <v>332.1</v>
      </c>
      <c r="G2131" s="51"/>
      <c r="H2131" s="51">
        <f>F2131+G2131</f>
        <v>332.1</v>
      </c>
      <c r="I2131" s="51"/>
      <c r="J2131" s="51"/>
      <c r="K2131" s="51">
        <f t="shared" si="625"/>
        <v>41.101485148514854</v>
      </c>
      <c r="L2131" s="30"/>
      <c r="M2131" s="51">
        <f t="shared" si="626"/>
        <v>41.101485148514854</v>
      </c>
    </row>
    <row r="2132" spans="1:13" ht="18" customHeight="1">
      <c r="A2132" s="56" t="s">
        <v>281</v>
      </c>
      <c r="B2132" s="48" t="s">
        <v>262</v>
      </c>
      <c r="C2132" s="51">
        <v>3010</v>
      </c>
      <c r="D2132" s="51"/>
      <c r="E2132" s="51">
        <f>C2132+D2132</f>
        <v>3010</v>
      </c>
      <c r="F2132" s="51">
        <v>381.78</v>
      </c>
      <c r="G2132" s="51"/>
      <c r="H2132" s="51">
        <f>F2132+G2132</f>
        <v>381.78</v>
      </c>
      <c r="I2132" s="51"/>
      <c r="J2132" s="51"/>
      <c r="K2132" s="51">
        <f t="shared" si="625"/>
        <v>12.683720930232557</v>
      </c>
      <c r="L2132" s="30"/>
      <c r="M2132" s="51">
        <f t="shared" si="626"/>
        <v>12.683720930232557</v>
      </c>
    </row>
    <row r="2133" spans="1:13" ht="18" customHeight="1">
      <c r="A2133" s="56" t="s">
        <v>284</v>
      </c>
      <c r="B2133" s="48" t="s">
        <v>263</v>
      </c>
      <c r="C2133" s="51">
        <v>100</v>
      </c>
      <c r="D2133" s="51"/>
      <c r="E2133" s="51">
        <f>C2133+D2133</f>
        <v>100</v>
      </c>
      <c r="F2133" s="51">
        <v>0</v>
      </c>
      <c r="G2133" s="51"/>
      <c r="H2133" s="51">
        <f>F2133+G2133</f>
        <v>0</v>
      </c>
      <c r="I2133" s="51"/>
      <c r="J2133" s="51"/>
      <c r="K2133" s="51">
        <f t="shared" si="625"/>
        <v>0</v>
      </c>
      <c r="L2133" s="30"/>
      <c r="M2133" s="51">
        <f t="shared" si="626"/>
        <v>0</v>
      </c>
    </row>
    <row r="2134" spans="1:13" ht="18" customHeight="1">
      <c r="A2134" s="63" t="s">
        <v>41</v>
      </c>
      <c r="B2134" s="48" t="s">
        <v>42</v>
      </c>
      <c r="C2134" s="51">
        <v>26200</v>
      </c>
      <c r="D2134" s="51"/>
      <c r="E2134" s="51">
        <f t="shared" si="627"/>
        <v>26200</v>
      </c>
      <c r="F2134" s="51">
        <v>19239</v>
      </c>
      <c r="G2134" s="51"/>
      <c r="H2134" s="51">
        <f t="shared" si="628"/>
        <v>19239</v>
      </c>
      <c r="I2134" s="51"/>
      <c r="J2134" s="51"/>
      <c r="K2134" s="51">
        <f t="shared" si="625"/>
        <v>73.43129770992365</v>
      </c>
      <c r="L2134" s="30"/>
      <c r="M2134" s="51">
        <f t="shared" si="626"/>
        <v>73.43129770992365</v>
      </c>
    </row>
    <row r="2135" spans="1:13" ht="18" customHeight="1">
      <c r="A2135" s="64" t="s">
        <v>277</v>
      </c>
      <c r="B2135" s="48" t="s">
        <v>266</v>
      </c>
      <c r="C2135" s="51">
        <v>505</v>
      </c>
      <c r="D2135" s="51"/>
      <c r="E2135" s="51">
        <f t="shared" si="627"/>
        <v>505</v>
      </c>
      <c r="F2135" s="51">
        <v>0</v>
      </c>
      <c r="G2135" s="51"/>
      <c r="H2135" s="51">
        <f t="shared" si="628"/>
        <v>0</v>
      </c>
      <c r="I2135" s="51"/>
      <c r="J2135" s="51"/>
      <c r="K2135" s="51">
        <f t="shared" si="625"/>
        <v>0</v>
      </c>
      <c r="L2135" s="30"/>
      <c r="M2135" s="51">
        <f t="shared" si="626"/>
        <v>0</v>
      </c>
    </row>
    <row r="2136" spans="1:13" ht="12.75" customHeight="1">
      <c r="A2136" s="63"/>
      <c r="B2136" s="48"/>
      <c r="C2136" s="51"/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</row>
    <row r="2137" spans="1:13" ht="18" customHeight="1">
      <c r="A2137" s="63" t="s">
        <v>354</v>
      </c>
      <c r="B2137" s="62">
        <v>85419</v>
      </c>
      <c r="C2137" s="55">
        <f aca="true" t="shared" si="629" ref="C2137:D2139">C2138</f>
        <v>782955</v>
      </c>
      <c r="D2137" s="55">
        <f t="shared" si="629"/>
        <v>0</v>
      </c>
      <c r="E2137" s="55">
        <f>C2137+D2137</f>
        <v>782955</v>
      </c>
      <c r="F2137" s="55">
        <f aca="true" t="shared" si="630" ref="F2137:G2139">F2138</f>
        <v>334953.6</v>
      </c>
      <c r="G2137" s="55">
        <f t="shared" si="630"/>
        <v>0</v>
      </c>
      <c r="H2137" s="55">
        <f>F2137+G2137</f>
        <v>334953.6</v>
      </c>
      <c r="I2137" s="55">
        <f aca="true" t="shared" si="631" ref="I2137:J2139">I2138</f>
        <v>0</v>
      </c>
      <c r="J2137" s="55">
        <f t="shared" si="631"/>
        <v>0</v>
      </c>
      <c r="K2137" s="49">
        <f>F2137/C2137*100</f>
        <v>42.78069620859436</v>
      </c>
      <c r="L2137" s="55">
        <v>0</v>
      </c>
      <c r="M2137" s="49">
        <f>H2137/E2137*100</f>
        <v>42.78069620859436</v>
      </c>
    </row>
    <row r="2138" spans="1:13" ht="18" customHeight="1">
      <c r="A2138" s="20" t="s">
        <v>378</v>
      </c>
      <c r="B2138" s="62"/>
      <c r="C2138" s="55">
        <f t="shared" si="629"/>
        <v>782955</v>
      </c>
      <c r="D2138" s="55">
        <f t="shared" si="629"/>
        <v>0</v>
      </c>
      <c r="E2138" s="55">
        <f>C2138+D2138</f>
        <v>782955</v>
      </c>
      <c r="F2138" s="55">
        <f t="shared" si="630"/>
        <v>334953.6</v>
      </c>
      <c r="G2138" s="55">
        <f t="shared" si="630"/>
        <v>0</v>
      </c>
      <c r="H2138" s="55">
        <f>F2138+G2138</f>
        <v>334953.6</v>
      </c>
      <c r="I2138" s="55">
        <f t="shared" si="631"/>
        <v>0</v>
      </c>
      <c r="J2138" s="55">
        <f t="shared" si="631"/>
        <v>0</v>
      </c>
      <c r="K2138" s="49">
        <f>F2138/C2138*100</f>
        <v>42.78069620859436</v>
      </c>
      <c r="L2138" s="55"/>
      <c r="M2138" s="49">
        <f>H2138/E2138*100</f>
        <v>42.78069620859436</v>
      </c>
    </row>
    <row r="2139" spans="1:13" ht="18" customHeight="1">
      <c r="A2139" s="21" t="s">
        <v>396</v>
      </c>
      <c r="B2139" s="69"/>
      <c r="C2139" s="44">
        <f t="shared" si="629"/>
        <v>782955</v>
      </c>
      <c r="D2139" s="44">
        <f t="shared" si="629"/>
        <v>0</v>
      </c>
      <c r="E2139" s="44">
        <f>C2139+D2139</f>
        <v>782955</v>
      </c>
      <c r="F2139" s="44">
        <f t="shared" si="630"/>
        <v>334953.6</v>
      </c>
      <c r="G2139" s="44">
        <f t="shared" si="630"/>
        <v>0</v>
      </c>
      <c r="H2139" s="44">
        <f>F2139+G2139</f>
        <v>334953.6</v>
      </c>
      <c r="I2139" s="44">
        <f t="shared" si="631"/>
        <v>0</v>
      </c>
      <c r="J2139" s="44">
        <f t="shared" si="631"/>
        <v>0</v>
      </c>
      <c r="K2139" s="30">
        <f>F2139/C2139*100</f>
        <v>42.78069620859436</v>
      </c>
      <c r="L2139" s="44"/>
      <c r="M2139" s="30">
        <f>H2139/E2139*100</f>
        <v>42.78069620859436</v>
      </c>
    </row>
    <row r="2140" spans="1:13" ht="18" customHeight="1">
      <c r="A2140" s="63" t="s">
        <v>272</v>
      </c>
      <c r="B2140" s="60" t="s">
        <v>118</v>
      </c>
      <c r="C2140" s="44">
        <v>782955</v>
      </c>
      <c r="D2140" s="44"/>
      <c r="E2140" s="44">
        <f>C2140+D2140</f>
        <v>782955</v>
      </c>
      <c r="F2140" s="44">
        <v>334953.6</v>
      </c>
      <c r="G2140" s="44"/>
      <c r="H2140" s="44">
        <f>F2140+G2140</f>
        <v>334953.6</v>
      </c>
      <c r="I2140" s="44"/>
      <c r="J2140" s="39">
        <f>J2141</f>
        <v>0</v>
      </c>
      <c r="K2140" s="30">
        <f>F2140/C2140*100</f>
        <v>42.78069620859436</v>
      </c>
      <c r="L2140" s="44"/>
      <c r="M2140" s="30">
        <f>H2140/E2140*100</f>
        <v>42.78069620859436</v>
      </c>
    </row>
    <row r="2141" spans="1:13" ht="18" customHeight="1">
      <c r="A2141" s="63"/>
      <c r="B2141" s="48"/>
      <c r="C2141" s="51"/>
      <c r="D2141" s="51"/>
      <c r="E2141" s="51"/>
      <c r="F2141" s="51"/>
      <c r="G2141" s="51"/>
      <c r="H2141" s="51"/>
      <c r="I2141" s="51"/>
      <c r="J2141" s="51"/>
      <c r="K2141" s="51"/>
      <c r="L2141" s="51"/>
      <c r="M2141" s="51"/>
    </row>
    <row r="2142" spans="1:13" s="52" customFormat="1" ht="18" customHeight="1">
      <c r="A2142" s="65" t="s">
        <v>309</v>
      </c>
      <c r="B2142" s="62">
        <v>85446</v>
      </c>
      <c r="C2142" s="42">
        <f>SUM(C2144)</f>
        <v>12120</v>
      </c>
      <c r="D2142" s="42">
        <f>SUM(D2144)</f>
        <v>5929</v>
      </c>
      <c r="E2142" s="42">
        <f>C2142+D2142</f>
        <v>18049</v>
      </c>
      <c r="F2142" s="42">
        <f>SUM(F2144)</f>
        <v>4410</v>
      </c>
      <c r="G2142" s="42">
        <f>SUM(G2144)</f>
        <v>5415</v>
      </c>
      <c r="H2142" s="42">
        <f>F2142+G2142</f>
        <v>9825</v>
      </c>
      <c r="I2142" s="42">
        <f>SUM(I2144)</f>
        <v>0</v>
      </c>
      <c r="J2142" s="42">
        <f>SUM(J2144)</f>
        <v>0</v>
      </c>
      <c r="K2142" s="42">
        <f aca="true" t="shared" si="632" ref="K2142:M2145">F2142/C2142*100</f>
        <v>36.386138613861384</v>
      </c>
      <c r="L2142" s="55">
        <f t="shared" si="632"/>
        <v>91.33074717490301</v>
      </c>
      <c r="M2142" s="42">
        <f t="shared" si="632"/>
        <v>54.435148761704255</v>
      </c>
    </row>
    <row r="2143" spans="1:13" s="52" customFormat="1" ht="18" customHeight="1">
      <c r="A2143" s="20" t="s">
        <v>378</v>
      </c>
      <c r="B2143" s="62"/>
      <c r="C2143" s="42">
        <f>C2144</f>
        <v>12120</v>
      </c>
      <c r="D2143" s="42">
        <f>D2144</f>
        <v>5929</v>
      </c>
      <c r="E2143" s="42">
        <f>C2143+D2143</f>
        <v>18049</v>
      </c>
      <c r="F2143" s="42">
        <f>F2144</f>
        <v>4410</v>
      </c>
      <c r="G2143" s="42">
        <f>G2144</f>
        <v>5415</v>
      </c>
      <c r="H2143" s="42">
        <f>F2143+G2143</f>
        <v>9825</v>
      </c>
      <c r="I2143" s="42">
        <f>I2144</f>
        <v>0</v>
      </c>
      <c r="J2143" s="42">
        <f>J2144</f>
        <v>0</v>
      </c>
      <c r="K2143" s="42">
        <f t="shared" si="632"/>
        <v>36.386138613861384</v>
      </c>
      <c r="L2143" s="55">
        <f t="shared" si="632"/>
        <v>91.33074717490301</v>
      </c>
      <c r="M2143" s="42">
        <f t="shared" si="632"/>
        <v>54.435148761704255</v>
      </c>
    </row>
    <row r="2144" spans="1:13" s="31" customFormat="1" ht="18" customHeight="1">
      <c r="A2144" s="21" t="s">
        <v>379</v>
      </c>
      <c r="B2144" s="29"/>
      <c r="C2144" s="30">
        <f>C2145</f>
        <v>12120</v>
      </c>
      <c r="D2144" s="30">
        <f>D2145</f>
        <v>5929</v>
      </c>
      <c r="E2144" s="30">
        <f>SUM(C2144:D2144)</f>
        <v>18049</v>
      </c>
      <c r="F2144" s="30">
        <f>F2145</f>
        <v>4410</v>
      </c>
      <c r="G2144" s="30">
        <f>G2145</f>
        <v>5415</v>
      </c>
      <c r="H2144" s="30">
        <f>SUM(F2144:G2144)</f>
        <v>9825</v>
      </c>
      <c r="I2144" s="30">
        <f>I2145</f>
        <v>0</v>
      </c>
      <c r="J2144" s="30">
        <f>J2145</f>
        <v>0</v>
      </c>
      <c r="K2144" s="30">
        <f t="shared" si="632"/>
        <v>36.386138613861384</v>
      </c>
      <c r="L2144" s="51">
        <f t="shared" si="632"/>
        <v>91.33074717490301</v>
      </c>
      <c r="M2144" s="30">
        <f t="shared" si="632"/>
        <v>54.435148761704255</v>
      </c>
    </row>
    <row r="2145" spans="1:13" s="31" customFormat="1" ht="18" customHeight="1">
      <c r="A2145" s="25" t="s">
        <v>381</v>
      </c>
      <c r="B2145" s="48"/>
      <c r="C2145" s="30">
        <f>C2147+C2146</f>
        <v>12120</v>
      </c>
      <c r="D2145" s="30">
        <f>D2147+D2146</f>
        <v>5929</v>
      </c>
      <c r="E2145" s="30">
        <f>SUM(C2145:D2145)</f>
        <v>18049</v>
      </c>
      <c r="F2145" s="30">
        <f>F2147+F2146</f>
        <v>4410</v>
      </c>
      <c r="G2145" s="30">
        <f>G2147+G2146</f>
        <v>5415</v>
      </c>
      <c r="H2145" s="30">
        <f>SUM(F2145:G2145)</f>
        <v>9825</v>
      </c>
      <c r="I2145" s="30">
        <f>I2147+I2146</f>
        <v>0</v>
      </c>
      <c r="J2145" s="30">
        <f>J2147+J2146</f>
        <v>0</v>
      </c>
      <c r="K2145" s="30">
        <f t="shared" si="632"/>
        <v>36.386138613861384</v>
      </c>
      <c r="L2145" s="51">
        <f t="shared" si="632"/>
        <v>91.33074717490301</v>
      </c>
      <c r="M2145" s="30">
        <f t="shared" si="632"/>
        <v>54.435148761704255</v>
      </c>
    </row>
    <row r="2146" spans="1:13" s="31" customFormat="1" ht="18" customHeight="1">
      <c r="A2146" s="63" t="s">
        <v>28</v>
      </c>
      <c r="B2146" s="48" t="s">
        <v>29</v>
      </c>
      <c r="C2146" s="30">
        <v>3200</v>
      </c>
      <c r="D2146" s="30"/>
      <c r="E2146" s="44">
        <f>SUM(C2146:D2146)</f>
        <v>3200</v>
      </c>
      <c r="F2146" s="30">
        <v>800</v>
      </c>
      <c r="G2146" s="30"/>
      <c r="H2146" s="30">
        <f>SUM(F2146:G2146)</f>
        <v>800</v>
      </c>
      <c r="I2146" s="30"/>
      <c r="J2146" s="30"/>
      <c r="K2146" s="30">
        <f>F2146/C2146*100</f>
        <v>25</v>
      </c>
      <c r="L2146" s="51"/>
      <c r="M2146" s="30">
        <f>H2146/E2146*100</f>
        <v>25</v>
      </c>
    </row>
    <row r="2147" spans="1:13" ht="18" customHeight="1">
      <c r="A2147" s="63" t="s">
        <v>285</v>
      </c>
      <c r="B2147" s="48" t="s">
        <v>266</v>
      </c>
      <c r="C2147" s="51">
        <v>8920</v>
      </c>
      <c r="D2147" s="51">
        <v>5929</v>
      </c>
      <c r="E2147" s="44">
        <f>SUM(C2147:D2147)</f>
        <v>14849</v>
      </c>
      <c r="F2147" s="51">
        <v>3610</v>
      </c>
      <c r="G2147" s="51">
        <v>5415</v>
      </c>
      <c r="H2147" s="30">
        <f>SUM(F2147:G2147)</f>
        <v>9025</v>
      </c>
      <c r="I2147" s="51"/>
      <c r="J2147" s="51"/>
      <c r="K2147" s="51">
        <f>F2147/C2147*100</f>
        <v>40.47085201793722</v>
      </c>
      <c r="L2147" s="51">
        <f>G2147/D2147*100</f>
        <v>91.33074717490301</v>
      </c>
      <c r="M2147" s="51">
        <f>H2147/E2147*100</f>
        <v>60.778503602936226</v>
      </c>
    </row>
    <row r="2148" spans="1:13" ht="12.75" customHeight="1">
      <c r="A2148" s="63"/>
      <c r="B2148" s="48"/>
      <c r="C2148" s="51"/>
      <c r="D2148" s="51"/>
      <c r="E2148" s="44"/>
      <c r="F2148" s="51"/>
      <c r="G2148" s="51"/>
      <c r="H2148" s="44"/>
      <c r="I2148" s="51"/>
      <c r="J2148" s="51"/>
      <c r="K2148" s="51"/>
      <c r="L2148" s="51"/>
      <c r="M2148" s="51"/>
    </row>
    <row r="2149" spans="1:13" ht="18" customHeight="1">
      <c r="A2149" s="65" t="s">
        <v>294</v>
      </c>
      <c r="B2149" s="14" t="s">
        <v>171</v>
      </c>
      <c r="C2149" s="42">
        <f>C2150+C2153</f>
        <v>669486</v>
      </c>
      <c r="D2149" s="42">
        <f>D2150+D2153</f>
        <v>49725</v>
      </c>
      <c r="E2149" s="42">
        <f aca="true" t="shared" si="633" ref="E2149:E2154">C2149+D2149</f>
        <v>719211</v>
      </c>
      <c r="F2149" s="42">
        <f>F2150+F2153</f>
        <v>149917.27000000002</v>
      </c>
      <c r="G2149" s="42">
        <f>G2150+G2153</f>
        <v>0</v>
      </c>
      <c r="H2149" s="42">
        <f aca="true" t="shared" si="634" ref="H2149:H2154">F2149+G2149</f>
        <v>149917.27000000002</v>
      </c>
      <c r="I2149" s="42">
        <f>I2150+I2153</f>
        <v>0</v>
      </c>
      <c r="J2149" s="42">
        <f>J2150+J2153</f>
        <v>0</v>
      </c>
      <c r="K2149" s="42">
        <f aca="true" t="shared" si="635" ref="K2149:K2154">F2149/C2149*100</f>
        <v>22.39289096411277</v>
      </c>
      <c r="L2149" s="42">
        <v>0</v>
      </c>
      <c r="M2149" s="42">
        <f aca="true" t="shared" si="636" ref="M2149:M2154">H2149/E2149*100</f>
        <v>20.84468535659216</v>
      </c>
    </row>
    <row r="2150" spans="1:13" ht="18" customHeight="1">
      <c r="A2150" s="20" t="s">
        <v>378</v>
      </c>
      <c r="B2150" s="14"/>
      <c r="C2150" s="42">
        <f>C2151</f>
        <v>573012</v>
      </c>
      <c r="D2150" s="42">
        <f>D2151</f>
        <v>0</v>
      </c>
      <c r="E2150" s="42">
        <f t="shared" si="633"/>
        <v>573012</v>
      </c>
      <c r="F2150" s="42">
        <f>F2151</f>
        <v>149913.77000000002</v>
      </c>
      <c r="G2150" s="42">
        <f>G2151</f>
        <v>0</v>
      </c>
      <c r="H2150" s="42">
        <f t="shared" si="634"/>
        <v>149913.77000000002</v>
      </c>
      <c r="I2150" s="42">
        <f>I2151</f>
        <v>0</v>
      </c>
      <c r="J2150" s="42">
        <f>J2151</f>
        <v>0</v>
      </c>
      <c r="K2150" s="42">
        <f t="shared" si="635"/>
        <v>26.16241370163278</v>
      </c>
      <c r="L2150" s="42">
        <v>0</v>
      </c>
      <c r="M2150" s="42">
        <f t="shared" si="636"/>
        <v>26.16241370163278</v>
      </c>
    </row>
    <row r="2151" spans="1:13" ht="18" customHeight="1">
      <c r="A2151" s="21" t="s">
        <v>379</v>
      </c>
      <c r="B2151" s="60"/>
      <c r="C2151" s="44">
        <f>C2152</f>
        <v>573012</v>
      </c>
      <c r="D2151" s="44">
        <f>D2152</f>
        <v>0</v>
      </c>
      <c r="E2151" s="44">
        <f t="shared" si="633"/>
        <v>573012</v>
      </c>
      <c r="F2151" s="44">
        <f>F2152</f>
        <v>149913.77000000002</v>
      </c>
      <c r="G2151" s="44">
        <f>G2152</f>
        <v>0</v>
      </c>
      <c r="H2151" s="44">
        <f t="shared" si="634"/>
        <v>149913.77000000002</v>
      </c>
      <c r="I2151" s="44">
        <f>I2152</f>
        <v>0</v>
      </c>
      <c r="J2151" s="44">
        <f>J2152</f>
        <v>0</v>
      </c>
      <c r="K2151" s="44">
        <f t="shared" si="635"/>
        <v>26.16241370163278</v>
      </c>
      <c r="L2151" s="44">
        <v>0</v>
      </c>
      <c r="M2151" s="44">
        <f t="shared" si="636"/>
        <v>26.16241370163278</v>
      </c>
    </row>
    <row r="2152" spans="1:13" ht="18" customHeight="1">
      <c r="A2152" s="25" t="s">
        <v>381</v>
      </c>
      <c r="B2152" s="60"/>
      <c r="C2152" s="44">
        <f>C2159+C2166</f>
        <v>573012</v>
      </c>
      <c r="D2152" s="44">
        <f>D2159+D2166</f>
        <v>0</v>
      </c>
      <c r="E2152" s="44">
        <f t="shared" si="633"/>
        <v>573012</v>
      </c>
      <c r="F2152" s="44">
        <f>F2159+F2166</f>
        <v>149913.77000000002</v>
      </c>
      <c r="G2152" s="44">
        <f>G2159+G2166</f>
        <v>0</v>
      </c>
      <c r="H2152" s="44">
        <f t="shared" si="634"/>
        <v>149913.77000000002</v>
      </c>
      <c r="I2152" s="44">
        <f>I2159+I2166</f>
        <v>0</v>
      </c>
      <c r="J2152" s="44">
        <f>J2159+J2166</f>
        <v>0</v>
      </c>
      <c r="K2152" s="44">
        <f t="shared" si="635"/>
        <v>26.16241370163278</v>
      </c>
      <c r="L2152" s="44">
        <v>0</v>
      </c>
      <c r="M2152" s="44">
        <f t="shared" si="636"/>
        <v>26.16241370163278</v>
      </c>
    </row>
    <row r="2153" spans="1:13" ht="18" customHeight="1">
      <c r="A2153" s="61" t="s">
        <v>387</v>
      </c>
      <c r="B2153" s="14"/>
      <c r="C2153" s="42">
        <f>C2154</f>
        <v>96474</v>
      </c>
      <c r="D2153" s="42">
        <f>D2154</f>
        <v>49725</v>
      </c>
      <c r="E2153" s="42">
        <f t="shared" si="633"/>
        <v>146199</v>
      </c>
      <c r="F2153" s="42">
        <f>F2154</f>
        <v>3.5</v>
      </c>
      <c r="G2153" s="42">
        <f>G2154</f>
        <v>0</v>
      </c>
      <c r="H2153" s="42">
        <f t="shared" si="634"/>
        <v>3.5</v>
      </c>
      <c r="I2153" s="42">
        <f>I2154</f>
        <v>0</v>
      </c>
      <c r="J2153" s="42">
        <f>J2154</f>
        <v>0</v>
      </c>
      <c r="K2153" s="42">
        <f t="shared" si="635"/>
        <v>0.0036279204759831667</v>
      </c>
      <c r="L2153" s="42">
        <v>0</v>
      </c>
      <c r="M2153" s="42">
        <f t="shared" si="636"/>
        <v>0.0023939972229632214</v>
      </c>
    </row>
    <row r="2154" spans="1:13" s="31" customFormat="1" ht="18" customHeight="1">
      <c r="A2154" s="28" t="s">
        <v>388</v>
      </c>
      <c r="B2154" s="29"/>
      <c r="C2154" s="39">
        <f>C2168</f>
        <v>96474</v>
      </c>
      <c r="D2154" s="39">
        <f>D2168</f>
        <v>49725</v>
      </c>
      <c r="E2154" s="44">
        <f t="shared" si="633"/>
        <v>146199</v>
      </c>
      <c r="F2154" s="39">
        <f>F2168</f>
        <v>3.5</v>
      </c>
      <c r="G2154" s="39">
        <f>G2168</f>
        <v>0</v>
      </c>
      <c r="H2154" s="44">
        <f t="shared" si="634"/>
        <v>3.5</v>
      </c>
      <c r="I2154" s="39">
        <f>I2168</f>
        <v>0</v>
      </c>
      <c r="J2154" s="39">
        <f>J2168</f>
        <v>0</v>
      </c>
      <c r="K2154" s="51">
        <f t="shared" si="635"/>
        <v>0.0036279204759831667</v>
      </c>
      <c r="L2154" s="30">
        <v>0</v>
      </c>
      <c r="M2154" s="51">
        <f t="shared" si="636"/>
        <v>0.0023939972229632214</v>
      </c>
    </row>
    <row r="2155" spans="1:13" ht="16.5" customHeight="1">
      <c r="A2155" s="37"/>
      <c r="B2155" s="48"/>
      <c r="C2155" s="51"/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</row>
    <row r="2156" spans="1:13" s="52" customFormat="1" ht="18" customHeight="1">
      <c r="A2156" s="65" t="s">
        <v>414</v>
      </c>
      <c r="B2156" s="62">
        <v>90002</v>
      </c>
      <c r="C2156" s="42">
        <f>SUM(C2160:C2162)</f>
        <v>139200</v>
      </c>
      <c r="D2156" s="42">
        <f>SUM(D2160:D2162)</f>
        <v>0</v>
      </c>
      <c r="E2156" s="42">
        <f>C2156+D2156</f>
        <v>139200</v>
      </c>
      <c r="F2156" s="42">
        <f>SUM(F2160:F2162)</f>
        <v>26301.92</v>
      </c>
      <c r="G2156" s="42">
        <f>SUM(G2160:G2162)</f>
        <v>0</v>
      </c>
      <c r="H2156" s="42">
        <f>F2156+G2156</f>
        <v>26301.92</v>
      </c>
      <c r="I2156" s="42">
        <f>SUM(I2160:I2162)</f>
        <v>0</v>
      </c>
      <c r="J2156" s="42">
        <f>SUM(J2160:J2162)</f>
        <v>0</v>
      </c>
      <c r="K2156" s="42">
        <f aca="true" t="shared" si="637" ref="K2156:K2161">F2156/C2156*100</f>
        <v>18.89505747126437</v>
      </c>
      <c r="L2156" s="55">
        <v>0</v>
      </c>
      <c r="M2156" s="42">
        <f aca="true" t="shared" si="638" ref="M2156:M2161">H2156/E2156*100</f>
        <v>18.89505747126437</v>
      </c>
    </row>
    <row r="2157" spans="1:13" s="52" customFormat="1" ht="18" customHeight="1">
      <c r="A2157" s="20" t="s">
        <v>378</v>
      </c>
      <c r="B2157" s="62"/>
      <c r="C2157" s="42">
        <f>C2158</f>
        <v>139200</v>
      </c>
      <c r="D2157" s="42">
        <f>D2158</f>
        <v>0</v>
      </c>
      <c r="E2157" s="42">
        <f>C2157+D2157</f>
        <v>139200</v>
      </c>
      <c r="F2157" s="42">
        <f>F2158</f>
        <v>26301.92</v>
      </c>
      <c r="G2157" s="42">
        <f>G2158</f>
        <v>0</v>
      </c>
      <c r="H2157" s="42">
        <f>F2157+G2157</f>
        <v>26301.92</v>
      </c>
      <c r="I2157" s="42">
        <f>I2158</f>
        <v>0</v>
      </c>
      <c r="J2157" s="42">
        <f>J2158</f>
        <v>0</v>
      </c>
      <c r="K2157" s="42">
        <f t="shared" si="637"/>
        <v>18.89505747126437</v>
      </c>
      <c r="L2157" s="55"/>
      <c r="M2157" s="42">
        <f t="shared" si="638"/>
        <v>18.89505747126437</v>
      </c>
    </row>
    <row r="2158" spans="1:13" s="52" customFormat="1" ht="18" customHeight="1">
      <c r="A2158" s="21" t="s">
        <v>379</v>
      </c>
      <c r="B2158" s="62"/>
      <c r="C2158" s="44">
        <f>C2159</f>
        <v>139200</v>
      </c>
      <c r="D2158" s="44">
        <f>D2159</f>
        <v>0</v>
      </c>
      <c r="E2158" s="44">
        <f>C2158+D2158</f>
        <v>139200</v>
      </c>
      <c r="F2158" s="44">
        <f>F2159</f>
        <v>26301.92</v>
      </c>
      <c r="G2158" s="44">
        <f>G2159</f>
        <v>0</v>
      </c>
      <c r="H2158" s="44">
        <f>F2158+G2158</f>
        <v>26301.92</v>
      </c>
      <c r="I2158" s="44">
        <f>I2159</f>
        <v>0</v>
      </c>
      <c r="J2158" s="44">
        <f>J2159</f>
        <v>0</v>
      </c>
      <c r="K2158" s="44">
        <f t="shared" si="637"/>
        <v>18.89505747126437</v>
      </c>
      <c r="L2158" s="44"/>
      <c r="M2158" s="44">
        <f t="shared" si="638"/>
        <v>18.89505747126437</v>
      </c>
    </row>
    <row r="2159" spans="1:13" s="31" customFormat="1" ht="18" customHeight="1">
      <c r="A2159" s="25" t="s">
        <v>381</v>
      </c>
      <c r="B2159" s="29"/>
      <c r="C2159" s="30">
        <f>SUM(C2160:C2161)</f>
        <v>139200</v>
      </c>
      <c r="D2159" s="30">
        <f>SUM(D2160:D2161)</f>
        <v>0</v>
      </c>
      <c r="E2159" s="30">
        <f>SUM(C2159:D2159)</f>
        <v>139200</v>
      </c>
      <c r="F2159" s="30">
        <f>SUM(F2160:F2161)</f>
        <v>26301.92</v>
      </c>
      <c r="G2159" s="30">
        <f>SUM(G2160:G2161)</f>
        <v>0</v>
      </c>
      <c r="H2159" s="30">
        <f>SUM(F2159:G2159)</f>
        <v>26301.92</v>
      </c>
      <c r="I2159" s="30">
        <f>SUM(I2160:I2161)</f>
        <v>0</v>
      </c>
      <c r="J2159" s="39">
        <f>SUM(J2160:J2161)</f>
        <v>0</v>
      </c>
      <c r="K2159" s="44">
        <f t="shared" si="637"/>
        <v>18.89505747126437</v>
      </c>
      <c r="L2159" s="44"/>
      <c r="M2159" s="44">
        <f t="shared" si="638"/>
        <v>18.89505747126437</v>
      </c>
    </row>
    <row r="2160" spans="1:13" ht="18" customHeight="1">
      <c r="A2160" s="53" t="s">
        <v>37</v>
      </c>
      <c r="B2160" s="48" t="s">
        <v>38</v>
      </c>
      <c r="C2160" s="51">
        <v>1200</v>
      </c>
      <c r="D2160" s="51"/>
      <c r="E2160" s="51">
        <f>C2160+D2160</f>
        <v>1200</v>
      </c>
      <c r="F2160" s="51">
        <v>0</v>
      </c>
      <c r="G2160" s="51"/>
      <c r="H2160" s="51">
        <f>F2160+G2160</f>
        <v>0</v>
      </c>
      <c r="I2160" s="51"/>
      <c r="J2160" s="44"/>
      <c r="K2160" s="44">
        <f t="shared" si="637"/>
        <v>0</v>
      </c>
      <c r="L2160" s="44"/>
      <c r="M2160" s="44">
        <f t="shared" si="638"/>
        <v>0</v>
      </c>
    </row>
    <row r="2161" spans="1:13" ht="18" customHeight="1">
      <c r="A2161" s="63" t="s">
        <v>28</v>
      </c>
      <c r="B2161" s="48" t="s">
        <v>29</v>
      </c>
      <c r="C2161" s="51">
        <v>138000</v>
      </c>
      <c r="D2161" s="51"/>
      <c r="E2161" s="51">
        <f>C2161+D2161</f>
        <v>138000</v>
      </c>
      <c r="F2161" s="51">
        <v>26301.92</v>
      </c>
      <c r="G2161" s="51"/>
      <c r="H2161" s="51">
        <f>F2161+G2161</f>
        <v>26301.92</v>
      </c>
      <c r="I2161" s="51"/>
      <c r="J2161" s="44"/>
      <c r="K2161" s="44">
        <f t="shared" si="637"/>
        <v>19.059362318840577</v>
      </c>
      <c r="L2161" s="44"/>
      <c r="M2161" s="44">
        <f t="shared" si="638"/>
        <v>19.059362318840577</v>
      </c>
    </row>
    <row r="2162" spans="1:13" ht="14.25" customHeight="1">
      <c r="A2162" s="48"/>
      <c r="B2162" s="48"/>
      <c r="C2162" s="51"/>
      <c r="D2162" s="51"/>
      <c r="E2162" s="51"/>
      <c r="F2162" s="51"/>
      <c r="G2162" s="51"/>
      <c r="H2162" s="51"/>
      <c r="I2162" s="51"/>
      <c r="J2162" s="51"/>
      <c r="K2162" s="51"/>
      <c r="L2162" s="51"/>
      <c r="M2162" s="51"/>
    </row>
    <row r="2163" spans="1:13" s="52" customFormat="1" ht="18" customHeight="1">
      <c r="A2163" s="65" t="s">
        <v>295</v>
      </c>
      <c r="B2163" s="62">
        <v>90095</v>
      </c>
      <c r="C2163" s="42">
        <f>C2164+C2167</f>
        <v>530286</v>
      </c>
      <c r="D2163" s="42">
        <f>D2164+D2167</f>
        <v>49725</v>
      </c>
      <c r="E2163" s="42">
        <f aca="true" t="shared" si="639" ref="E2163:E2168">C2163+D2163</f>
        <v>580011</v>
      </c>
      <c r="F2163" s="42">
        <f>F2164+F2167</f>
        <v>123615.35</v>
      </c>
      <c r="G2163" s="42">
        <f>G2164+G2167</f>
        <v>0</v>
      </c>
      <c r="H2163" s="42">
        <f aca="true" t="shared" si="640" ref="H2163:H2168">F2163+G2163</f>
        <v>123615.35</v>
      </c>
      <c r="I2163" s="42">
        <f>I2164+I2167</f>
        <v>0</v>
      </c>
      <c r="J2163" s="42">
        <f>J2164+J2167</f>
        <v>0</v>
      </c>
      <c r="K2163" s="42">
        <f aca="true" t="shared" si="641" ref="K2163:L2168">F2163/C2163*100</f>
        <v>23.311071761275993</v>
      </c>
      <c r="L2163" s="42">
        <v>0</v>
      </c>
      <c r="M2163" s="42">
        <f aca="true" t="shared" si="642" ref="M2163:M2168">H2163/E2163*100</f>
        <v>21.312587175070817</v>
      </c>
    </row>
    <row r="2164" spans="1:13" s="52" customFormat="1" ht="18" customHeight="1">
      <c r="A2164" s="20" t="s">
        <v>378</v>
      </c>
      <c r="B2164" s="62"/>
      <c r="C2164" s="42">
        <f>C2165</f>
        <v>433812</v>
      </c>
      <c r="D2164" s="42">
        <f>D2165</f>
        <v>0</v>
      </c>
      <c r="E2164" s="42">
        <f t="shared" si="639"/>
        <v>433812</v>
      </c>
      <c r="F2164" s="42">
        <f>F2165</f>
        <v>123611.85</v>
      </c>
      <c r="G2164" s="42">
        <f>G2165</f>
        <v>0</v>
      </c>
      <c r="H2164" s="42">
        <f t="shared" si="640"/>
        <v>123611.85</v>
      </c>
      <c r="I2164" s="42">
        <f>I2165</f>
        <v>0</v>
      </c>
      <c r="J2164" s="42">
        <f>J2165</f>
        <v>0</v>
      </c>
      <c r="K2164" s="42">
        <f t="shared" si="641"/>
        <v>28.494336256258475</v>
      </c>
      <c r="L2164" s="42"/>
      <c r="M2164" s="42">
        <f t="shared" si="642"/>
        <v>28.494336256258475</v>
      </c>
    </row>
    <row r="2165" spans="1:13" s="52" customFormat="1" ht="18" customHeight="1">
      <c r="A2165" s="21" t="s">
        <v>379</v>
      </c>
      <c r="B2165" s="69"/>
      <c r="C2165" s="44">
        <f>C2166</f>
        <v>433812</v>
      </c>
      <c r="D2165" s="44">
        <f>D2166</f>
        <v>0</v>
      </c>
      <c r="E2165" s="44">
        <f t="shared" si="639"/>
        <v>433812</v>
      </c>
      <c r="F2165" s="44">
        <f>F2166</f>
        <v>123611.85</v>
      </c>
      <c r="G2165" s="44">
        <f>G2166</f>
        <v>0</v>
      </c>
      <c r="H2165" s="44">
        <f t="shared" si="640"/>
        <v>123611.85</v>
      </c>
      <c r="I2165" s="44">
        <f>I2166</f>
        <v>0</v>
      </c>
      <c r="J2165" s="44">
        <f>J2166</f>
        <v>0</v>
      </c>
      <c r="K2165" s="44">
        <f t="shared" si="641"/>
        <v>28.494336256258475</v>
      </c>
      <c r="L2165" s="44"/>
      <c r="M2165" s="44">
        <f t="shared" si="642"/>
        <v>28.494336256258475</v>
      </c>
    </row>
    <row r="2166" spans="1:13" s="52" customFormat="1" ht="18" customHeight="1">
      <c r="A2166" s="25" t="s">
        <v>381</v>
      </c>
      <c r="B2166" s="69"/>
      <c r="C2166" s="44">
        <f>SUM(C2169:C2171)</f>
        <v>433812</v>
      </c>
      <c r="D2166" s="44">
        <f>SUM(D2169:D2171)</f>
        <v>0</v>
      </c>
      <c r="E2166" s="44">
        <f t="shared" si="639"/>
        <v>433812</v>
      </c>
      <c r="F2166" s="44">
        <f>SUM(F2169:F2171)</f>
        <v>123611.85</v>
      </c>
      <c r="G2166" s="44">
        <f>SUM(G2169:G2171)</f>
        <v>0</v>
      </c>
      <c r="H2166" s="44">
        <f t="shared" si="640"/>
        <v>123611.85</v>
      </c>
      <c r="I2166" s="44">
        <f>SUM(I2169:I2171)</f>
        <v>0</v>
      </c>
      <c r="J2166" s="44">
        <f>SUM(J2169:J2171)</f>
        <v>0</v>
      </c>
      <c r="K2166" s="44">
        <f t="shared" si="641"/>
        <v>28.494336256258475</v>
      </c>
      <c r="L2166" s="44"/>
      <c r="M2166" s="44">
        <f t="shared" si="642"/>
        <v>28.494336256258475</v>
      </c>
    </row>
    <row r="2167" spans="1:13" s="52" customFormat="1" ht="18" customHeight="1">
      <c r="A2167" s="61" t="s">
        <v>387</v>
      </c>
      <c r="B2167" s="62"/>
      <c r="C2167" s="42">
        <f>C2168</f>
        <v>96474</v>
      </c>
      <c r="D2167" s="42">
        <f>D2168</f>
        <v>49725</v>
      </c>
      <c r="E2167" s="42">
        <f t="shared" si="639"/>
        <v>146199</v>
      </c>
      <c r="F2167" s="42">
        <f>F2168</f>
        <v>3.5</v>
      </c>
      <c r="G2167" s="42">
        <f>G2168</f>
        <v>0</v>
      </c>
      <c r="H2167" s="42">
        <f t="shared" si="640"/>
        <v>3.5</v>
      </c>
      <c r="I2167" s="42">
        <f>I2168</f>
        <v>0</v>
      </c>
      <c r="J2167" s="42">
        <f>J2168</f>
        <v>0</v>
      </c>
      <c r="K2167" s="42">
        <f t="shared" si="641"/>
        <v>0.0036279204759831667</v>
      </c>
      <c r="L2167" s="42">
        <f t="shared" si="641"/>
        <v>0</v>
      </c>
      <c r="M2167" s="42">
        <f t="shared" si="642"/>
        <v>0.0023939972229632214</v>
      </c>
    </row>
    <row r="2168" spans="1:13" s="52" customFormat="1" ht="18" customHeight="1">
      <c r="A2168" s="28" t="s">
        <v>388</v>
      </c>
      <c r="B2168" s="69"/>
      <c r="C2168" s="44">
        <f>C2172</f>
        <v>96474</v>
      </c>
      <c r="D2168" s="44">
        <f>D2172</f>
        <v>49725</v>
      </c>
      <c r="E2168" s="44">
        <f t="shared" si="639"/>
        <v>146199</v>
      </c>
      <c r="F2168" s="44">
        <f>F2172</f>
        <v>3.5</v>
      </c>
      <c r="G2168" s="44">
        <f>G2172</f>
        <v>0</v>
      </c>
      <c r="H2168" s="44">
        <f t="shared" si="640"/>
        <v>3.5</v>
      </c>
      <c r="I2168" s="44">
        <f>I2172</f>
        <v>0</v>
      </c>
      <c r="J2168" s="44">
        <f>J2172</f>
        <v>0</v>
      </c>
      <c r="K2168" s="44">
        <f t="shared" si="641"/>
        <v>0.0036279204759831667</v>
      </c>
      <c r="L2168" s="44">
        <f t="shared" si="641"/>
        <v>0</v>
      </c>
      <c r="M2168" s="44">
        <f t="shared" si="642"/>
        <v>0.0023939972229632214</v>
      </c>
    </row>
    <row r="2169" spans="1:13" ht="18" customHeight="1">
      <c r="A2169" s="53" t="s">
        <v>39</v>
      </c>
      <c r="B2169" s="48" t="s">
        <v>40</v>
      </c>
      <c r="C2169" s="51">
        <v>400000</v>
      </c>
      <c r="D2169" s="51"/>
      <c r="E2169" s="51">
        <f>C2169+D2169</f>
        <v>400000</v>
      </c>
      <c r="F2169" s="51">
        <v>109430.85</v>
      </c>
      <c r="G2169" s="51"/>
      <c r="H2169" s="51">
        <f>F2169+G2169</f>
        <v>109430.85</v>
      </c>
      <c r="I2169" s="51"/>
      <c r="J2169" s="51"/>
      <c r="K2169" s="51">
        <f>F2169/C2169*100</f>
        <v>27.3577125</v>
      </c>
      <c r="L2169" s="51"/>
      <c r="M2169" s="51">
        <f>H2169/E2169*100</f>
        <v>27.3577125</v>
      </c>
    </row>
    <row r="2170" spans="1:13" ht="18" customHeight="1">
      <c r="A2170" s="63" t="s">
        <v>28</v>
      </c>
      <c r="B2170" s="48" t="s">
        <v>29</v>
      </c>
      <c r="C2170" s="51">
        <v>3812</v>
      </c>
      <c r="D2170" s="51"/>
      <c r="E2170" s="51">
        <f>C2170+D2170</f>
        <v>3812</v>
      </c>
      <c r="F2170" s="51">
        <v>0</v>
      </c>
      <c r="G2170" s="51"/>
      <c r="H2170" s="51">
        <f>F2170+G2170</f>
        <v>0</v>
      </c>
      <c r="I2170" s="51"/>
      <c r="J2170" s="51"/>
      <c r="K2170" s="51">
        <f>F2170/C2170*100</f>
        <v>0</v>
      </c>
      <c r="L2170" s="51"/>
      <c r="M2170" s="51">
        <f>H2170/E2170*100</f>
        <v>0</v>
      </c>
    </row>
    <row r="2171" spans="1:13" ht="18" customHeight="1">
      <c r="A2171" s="63" t="s">
        <v>66</v>
      </c>
      <c r="B2171" s="48" t="s">
        <v>67</v>
      </c>
      <c r="C2171" s="51">
        <v>30000</v>
      </c>
      <c r="D2171" s="51"/>
      <c r="E2171" s="51">
        <f>C2171+D2171</f>
        <v>30000</v>
      </c>
      <c r="F2171" s="51">
        <v>14181</v>
      </c>
      <c r="G2171" s="51"/>
      <c r="H2171" s="51">
        <f>F2171+G2171</f>
        <v>14181</v>
      </c>
      <c r="I2171" s="51"/>
      <c r="J2171" s="51"/>
      <c r="K2171" s="51">
        <f>F2171/C2171*100</f>
        <v>47.27</v>
      </c>
      <c r="L2171" s="51"/>
      <c r="M2171" s="51">
        <f>H2171/E2171*100</f>
        <v>47.27</v>
      </c>
    </row>
    <row r="2172" spans="1:13" ht="18" customHeight="1">
      <c r="A2172" s="71" t="s">
        <v>57</v>
      </c>
      <c r="B2172" s="48" t="s">
        <v>58</v>
      </c>
      <c r="C2172" s="51">
        <v>96474</v>
      </c>
      <c r="D2172" s="51">
        <v>49725</v>
      </c>
      <c r="E2172" s="51">
        <f>C2172+D2172</f>
        <v>146199</v>
      </c>
      <c r="F2172" s="51">
        <v>3.5</v>
      </c>
      <c r="G2172" s="51"/>
      <c r="H2172" s="51">
        <f>F2172+G2172</f>
        <v>3.5</v>
      </c>
      <c r="I2172" s="51"/>
      <c r="J2172" s="51"/>
      <c r="K2172" s="51">
        <f>F2172/C2172*100</f>
        <v>0.0036279204759831667</v>
      </c>
      <c r="L2172" s="51">
        <f>G2172/D2172*100</f>
        <v>0</v>
      </c>
      <c r="M2172" s="51">
        <f>H2172/E2172*100</f>
        <v>0.0023939972229632214</v>
      </c>
    </row>
    <row r="2173" spans="1:13" ht="17.25" customHeight="1">
      <c r="A2173" s="68"/>
      <c r="B2173" s="48"/>
      <c r="C2173" s="51"/>
      <c r="D2173" s="51"/>
      <c r="E2173" s="51"/>
      <c r="F2173" s="51"/>
      <c r="G2173" s="51"/>
      <c r="H2173" s="51"/>
      <c r="I2173" s="51"/>
      <c r="J2173" s="51"/>
      <c r="K2173" s="51"/>
      <c r="L2173" s="51"/>
      <c r="M2173" s="51"/>
    </row>
    <row r="2174" spans="1:13" ht="18" customHeight="1">
      <c r="A2174" s="41" t="s">
        <v>248</v>
      </c>
      <c r="B2174" s="14" t="s">
        <v>177</v>
      </c>
      <c r="C2174" s="42">
        <f>C2175+C2177</f>
        <v>3547772.4</v>
      </c>
      <c r="D2174" s="42">
        <f>D2175+D2177</f>
        <v>67104</v>
      </c>
      <c r="E2174" s="42">
        <f>SUM(C2174:D2174)</f>
        <v>3614876.4</v>
      </c>
      <c r="F2174" s="42">
        <f>F2175+F2177</f>
        <v>1559700</v>
      </c>
      <c r="G2174" s="42">
        <f>G2175+G2177</f>
        <v>33552</v>
      </c>
      <c r="H2174" s="42">
        <f>SUM(F2174:G2174)</f>
        <v>1593252</v>
      </c>
      <c r="I2174" s="42">
        <f>I2175+I2177</f>
        <v>0</v>
      </c>
      <c r="J2174" s="42">
        <f>J2175+J2177</f>
        <v>0</v>
      </c>
      <c r="K2174" s="42">
        <f aca="true" t="shared" si="643" ref="K2174:M2176">F2174/C2174*100</f>
        <v>43.96279761351094</v>
      </c>
      <c r="L2174" s="42">
        <f t="shared" si="643"/>
        <v>50</v>
      </c>
      <c r="M2174" s="42">
        <f t="shared" si="643"/>
        <v>44.07486795399146</v>
      </c>
    </row>
    <row r="2175" spans="1:13" ht="18" customHeight="1">
      <c r="A2175" s="20" t="s">
        <v>378</v>
      </c>
      <c r="B2175" s="14"/>
      <c r="C2175" s="42">
        <f>C2176</f>
        <v>3407772.4</v>
      </c>
      <c r="D2175" s="42">
        <f>D2176</f>
        <v>67104</v>
      </c>
      <c r="E2175" s="42">
        <f>SUM(C2175:D2175)</f>
        <v>3474876.4</v>
      </c>
      <c r="F2175" s="42">
        <f>F2176</f>
        <v>1544700</v>
      </c>
      <c r="G2175" s="42">
        <f>G2176</f>
        <v>33552</v>
      </c>
      <c r="H2175" s="42">
        <f>SUM(F2175:G2175)</f>
        <v>1578252</v>
      </c>
      <c r="I2175" s="42">
        <f>I2176</f>
        <v>0</v>
      </c>
      <c r="J2175" s="42">
        <f>J2176</f>
        <v>0</v>
      </c>
      <c r="K2175" s="42">
        <f t="shared" si="643"/>
        <v>45.3287314610565</v>
      </c>
      <c r="L2175" s="42">
        <f t="shared" si="643"/>
        <v>50</v>
      </c>
      <c r="M2175" s="42">
        <f t="shared" si="643"/>
        <v>45.41893921752152</v>
      </c>
    </row>
    <row r="2176" spans="1:13" ht="15" customHeight="1">
      <c r="A2176" s="21" t="s">
        <v>396</v>
      </c>
      <c r="B2176" s="60"/>
      <c r="C2176" s="44">
        <f>C2182+C2187+C2195+C2203</f>
        <v>3407772.4</v>
      </c>
      <c r="D2176" s="44">
        <f>D2182+D2187+D2195+D2203</f>
        <v>67104</v>
      </c>
      <c r="E2176" s="44">
        <f>SUM(C2176:D2176)</f>
        <v>3474876.4</v>
      </c>
      <c r="F2176" s="44">
        <f>F2182+F2187+F2195+F2203</f>
        <v>1544700</v>
      </c>
      <c r="G2176" s="44">
        <f>G2182+G2187+G2195+G2203</f>
        <v>33552</v>
      </c>
      <c r="H2176" s="44">
        <f>SUM(F2176:G2176)</f>
        <v>1578252</v>
      </c>
      <c r="I2176" s="44">
        <f>I2182+I2187+I2195+I2203</f>
        <v>0</v>
      </c>
      <c r="J2176" s="44">
        <f>J2182+J2187+J2195+J2203</f>
        <v>0</v>
      </c>
      <c r="K2176" s="44">
        <f t="shared" si="643"/>
        <v>45.3287314610565</v>
      </c>
      <c r="L2176" s="44">
        <f t="shared" si="643"/>
        <v>50</v>
      </c>
      <c r="M2176" s="44">
        <f t="shared" si="643"/>
        <v>45.41893921752152</v>
      </c>
    </row>
    <row r="2177" spans="1:13" ht="18" customHeight="1">
      <c r="A2177" s="61" t="s">
        <v>387</v>
      </c>
      <c r="B2177" s="14"/>
      <c r="C2177" s="42">
        <f>C2178</f>
        <v>140000</v>
      </c>
      <c r="D2177" s="42">
        <f>D2178</f>
        <v>0</v>
      </c>
      <c r="E2177" s="42">
        <f>SUM(C2177:D2177)</f>
        <v>140000</v>
      </c>
      <c r="F2177" s="42">
        <f>F2178</f>
        <v>15000</v>
      </c>
      <c r="G2177" s="42">
        <f>G2178</f>
        <v>0</v>
      </c>
      <c r="H2177" s="42">
        <f>SUM(F2177:G2177)</f>
        <v>15000</v>
      </c>
      <c r="I2177" s="42">
        <f>I2178</f>
        <v>0</v>
      </c>
      <c r="J2177" s="42">
        <f>J2178</f>
        <v>0</v>
      </c>
      <c r="K2177" s="42">
        <f>F2177/C2177*100</f>
        <v>10.714285714285714</v>
      </c>
      <c r="L2177" s="42">
        <v>0</v>
      </c>
      <c r="M2177" s="42">
        <f>H2177/E2177*100</f>
        <v>10.714285714285714</v>
      </c>
    </row>
    <row r="2178" spans="1:13" ht="18" customHeight="1">
      <c r="A2178" s="28" t="s">
        <v>388</v>
      </c>
      <c r="B2178" s="14"/>
      <c r="C2178" s="44">
        <f>C2197+C2209+C2189</f>
        <v>140000</v>
      </c>
      <c r="D2178" s="44">
        <f>D2197+D2209+D2189</f>
        <v>0</v>
      </c>
      <c r="E2178" s="44">
        <f>SUM(C2178:D2178)</f>
        <v>140000</v>
      </c>
      <c r="F2178" s="44">
        <f>F2197+F2209+F2189</f>
        <v>15000</v>
      </c>
      <c r="G2178" s="44">
        <f>G2197+G2209+G2189</f>
        <v>0</v>
      </c>
      <c r="H2178" s="44">
        <f>SUM(F2178:G2178)</f>
        <v>15000</v>
      </c>
      <c r="I2178" s="44">
        <f>I2197+I2209+I2189</f>
        <v>0</v>
      </c>
      <c r="J2178" s="44">
        <f>J2197+J2209+J2189</f>
        <v>0</v>
      </c>
      <c r="K2178" s="44">
        <f>F2178/C2178*100</f>
        <v>10.714285714285714</v>
      </c>
      <c r="L2178" s="44">
        <v>0</v>
      </c>
      <c r="M2178" s="44">
        <f>H2178/E2178*100</f>
        <v>10.714285714285714</v>
      </c>
    </row>
    <row r="2179" spans="1:13" ht="18" customHeight="1">
      <c r="A2179" s="41"/>
      <c r="B2179" s="14"/>
      <c r="C2179" s="42"/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</row>
    <row r="2180" spans="1:13" s="52" customFormat="1" ht="18" customHeight="1">
      <c r="A2180" s="41" t="s">
        <v>249</v>
      </c>
      <c r="B2180" s="62">
        <v>92110</v>
      </c>
      <c r="C2180" s="42">
        <f aca="true" t="shared" si="644" ref="C2180:D2182">C2181</f>
        <v>435000</v>
      </c>
      <c r="D2180" s="42">
        <f t="shared" si="644"/>
        <v>0</v>
      </c>
      <c r="E2180" s="42">
        <f>C2180+D2180</f>
        <v>435000</v>
      </c>
      <c r="F2180" s="42">
        <f aca="true" t="shared" si="645" ref="F2180:G2182">F2181</f>
        <v>230000</v>
      </c>
      <c r="G2180" s="42">
        <f t="shared" si="645"/>
        <v>0</v>
      </c>
      <c r="H2180" s="42">
        <f>F2180+G2180</f>
        <v>230000</v>
      </c>
      <c r="I2180" s="42">
        <f aca="true" t="shared" si="646" ref="I2180:J2182">I2181</f>
        <v>0</v>
      </c>
      <c r="J2180" s="42">
        <f t="shared" si="646"/>
        <v>0</v>
      </c>
      <c r="K2180" s="42">
        <f aca="true" t="shared" si="647" ref="K2180:M2183">F2180/C2180*100</f>
        <v>52.87356321839081</v>
      </c>
      <c r="L2180" s="42">
        <v>0</v>
      </c>
      <c r="M2180" s="42">
        <f t="shared" si="647"/>
        <v>52.87356321839081</v>
      </c>
    </row>
    <row r="2181" spans="1:13" s="52" customFormat="1" ht="18" customHeight="1">
      <c r="A2181" s="20" t="s">
        <v>378</v>
      </c>
      <c r="B2181" s="62"/>
      <c r="C2181" s="42">
        <f t="shared" si="644"/>
        <v>435000</v>
      </c>
      <c r="D2181" s="42">
        <f t="shared" si="644"/>
        <v>0</v>
      </c>
      <c r="E2181" s="42">
        <f>C2181+D2181</f>
        <v>435000</v>
      </c>
      <c r="F2181" s="42">
        <f t="shared" si="645"/>
        <v>230000</v>
      </c>
      <c r="G2181" s="42">
        <f t="shared" si="645"/>
        <v>0</v>
      </c>
      <c r="H2181" s="42">
        <f>F2181+G2181</f>
        <v>230000</v>
      </c>
      <c r="I2181" s="42">
        <f t="shared" si="646"/>
        <v>0</v>
      </c>
      <c r="J2181" s="42">
        <f t="shared" si="646"/>
        <v>0</v>
      </c>
      <c r="K2181" s="42">
        <f t="shared" si="647"/>
        <v>52.87356321839081</v>
      </c>
      <c r="L2181" s="42"/>
      <c r="M2181" s="42">
        <f t="shared" si="647"/>
        <v>52.87356321839081</v>
      </c>
    </row>
    <row r="2182" spans="1:13" s="52" customFormat="1" ht="18" customHeight="1">
      <c r="A2182" s="21" t="s">
        <v>396</v>
      </c>
      <c r="B2182" s="69"/>
      <c r="C2182" s="44">
        <f t="shared" si="644"/>
        <v>435000</v>
      </c>
      <c r="D2182" s="44">
        <f t="shared" si="644"/>
        <v>0</v>
      </c>
      <c r="E2182" s="44">
        <f>C2182+D2182</f>
        <v>435000</v>
      </c>
      <c r="F2182" s="44">
        <f t="shared" si="645"/>
        <v>230000</v>
      </c>
      <c r="G2182" s="44">
        <f t="shared" si="645"/>
        <v>0</v>
      </c>
      <c r="H2182" s="44">
        <f>F2182+G2182</f>
        <v>230000</v>
      </c>
      <c r="I2182" s="44">
        <f t="shared" si="646"/>
        <v>0</v>
      </c>
      <c r="J2182" s="44">
        <f t="shared" si="646"/>
        <v>0</v>
      </c>
      <c r="K2182" s="44">
        <f t="shared" si="647"/>
        <v>52.87356321839081</v>
      </c>
      <c r="L2182" s="44"/>
      <c r="M2182" s="44">
        <f t="shared" si="647"/>
        <v>52.87356321839081</v>
      </c>
    </row>
    <row r="2183" spans="1:13" ht="18" customHeight="1">
      <c r="A2183" s="67" t="s">
        <v>180</v>
      </c>
      <c r="B2183" s="60" t="s">
        <v>181</v>
      </c>
      <c r="C2183" s="44">
        <v>435000</v>
      </c>
      <c r="D2183" s="44"/>
      <c r="E2183" s="44">
        <f>C2183+D2183</f>
        <v>435000</v>
      </c>
      <c r="F2183" s="44">
        <v>230000</v>
      </c>
      <c r="G2183" s="44"/>
      <c r="H2183" s="44">
        <f>F2183+G2183</f>
        <v>230000</v>
      </c>
      <c r="I2183" s="44"/>
      <c r="J2183" s="44"/>
      <c r="K2183" s="39">
        <f t="shared" si="647"/>
        <v>52.87356321839081</v>
      </c>
      <c r="L2183" s="39"/>
      <c r="M2183" s="39">
        <f t="shared" si="647"/>
        <v>52.87356321839081</v>
      </c>
    </row>
    <row r="2184" spans="1:13" ht="18" customHeight="1">
      <c r="A2184" s="68"/>
      <c r="B2184" s="57"/>
      <c r="C2184" s="51"/>
      <c r="D2184" s="51"/>
      <c r="E2184" s="51"/>
      <c r="F2184" s="51"/>
      <c r="G2184" s="51"/>
      <c r="H2184" s="51"/>
      <c r="I2184" s="51"/>
      <c r="J2184" s="51"/>
      <c r="K2184" s="51"/>
      <c r="L2184" s="51"/>
      <c r="M2184" s="51"/>
    </row>
    <row r="2185" spans="1:13" s="52" customFormat="1" ht="18" customHeight="1">
      <c r="A2185" s="41" t="s">
        <v>250</v>
      </c>
      <c r="B2185" s="62">
        <v>92116</v>
      </c>
      <c r="C2185" s="42">
        <f>C2186+C2188</f>
        <v>1583772.4</v>
      </c>
      <c r="D2185" s="42">
        <f>D2186+D2188</f>
        <v>67104</v>
      </c>
      <c r="E2185" s="42">
        <f>SUM(C2185:D2185)</f>
        <v>1650876.4</v>
      </c>
      <c r="F2185" s="42">
        <f>F2186+F2188</f>
        <v>738000</v>
      </c>
      <c r="G2185" s="42">
        <f>G2186+G2188</f>
        <v>33552</v>
      </c>
      <c r="H2185" s="42">
        <f>SUM(F2185:G2185)</f>
        <v>771552</v>
      </c>
      <c r="I2185" s="42">
        <f>I2186+I2188</f>
        <v>0</v>
      </c>
      <c r="J2185" s="42">
        <f>J2186+J2188</f>
        <v>0</v>
      </c>
      <c r="K2185" s="42">
        <f aca="true" t="shared" si="648" ref="K2185:M2190">F2185/C2185*100</f>
        <v>46.59760455479588</v>
      </c>
      <c r="L2185" s="42">
        <f t="shared" si="648"/>
        <v>50</v>
      </c>
      <c r="M2185" s="42">
        <f t="shared" si="648"/>
        <v>46.73590342681015</v>
      </c>
    </row>
    <row r="2186" spans="1:13" s="52" customFormat="1" ht="18" customHeight="1">
      <c r="A2186" s="20" t="s">
        <v>378</v>
      </c>
      <c r="B2186" s="62"/>
      <c r="C2186" s="42">
        <f>C2187</f>
        <v>1558772.4</v>
      </c>
      <c r="D2186" s="42">
        <f>D2187</f>
        <v>67104</v>
      </c>
      <c r="E2186" s="42">
        <f aca="true" t="shared" si="649" ref="E2186:E2191">C2186+D2186</f>
        <v>1625876.4</v>
      </c>
      <c r="F2186" s="42">
        <f>F2187</f>
        <v>738000</v>
      </c>
      <c r="G2186" s="42">
        <f>G2187</f>
        <v>33552</v>
      </c>
      <c r="H2186" s="42">
        <f aca="true" t="shared" si="650" ref="H2186:H2191">F2186+G2186</f>
        <v>771552</v>
      </c>
      <c r="I2186" s="42">
        <f>I2187</f>
        <v>0</v>
      </c>
      <c r="J2186" s="42">
        <f>J2187</f>
        <v>0</v>
      </c>
      <c r="K2186" s="42">
        <f t="shared" si="648"/>
        <v>47.34494914074691</v>
      </c>
      <c r="L2186" s="42">
        <f t="shared" si="648"/>
        <v>50</v>
      </c>
      <c r="M2186" s="42">
        <f t="shared" si="648"/>
        <v>47.45452975392226</v>
      </c>
    </row>
    <row r="2187" spans="1:13" s="52" customFormat="1" ht="18" customHeight="1">
      <c r="A2187" s="21" t="s">
        <v>396</v>
      </c>
      <c r="B2187" s="69"/>
      <c r="C2187" s="44">
        <f>C2190</f>
        <v>1558772.4</v>
      </c>
      <c r="D2187" s="44">
        <f>D2190</f>
        <v>67104</v>
      </c>
      <c r="E2187" s="44">
        <f t="shared" si="649"/>
        <v>1625876.4</v>
      </c>
      <c r="F2187" s="44">
        <f>F2190</f>
        <v>738000</v>
      </c>
      <c r="G2187" s="44">
        <f>G2190</f>
        <v>33552</v>
      </c>
      <c r="H2187" s="44">
        <f t="shared" si="650"/>
        <v>771552</v>
      </c>
      <c r="I2187" s="44">
        <f>I2190</f>
        <v>0</v>
      </c>
      <c r="J2187" s="44">
        <f>J2190</f>
        <v>0</v>
      </c>
      <c r="K2187" s="44">
        <f t="shared" si="648"/>
        <v>47.34494914074691</v>
      </c>
      <c r="L2187" s="44">
        <f t="shared" si="648"/>
        <v>50</v>
      </c>
      <c r="M2187" s="44">
        <f t="shared" si="648"/>
        <v>47.45452975392226</v>
      </c>
    </row>
    <row r="2188" spans="1:13" s="52" customFormat="1" ht="18" customHeight="1">
      <c r="A2188" s="61" t="s">
        <v>387</v>
      </c>
      <c r="B2188" s="69"/>
      <c r="C2188" s="55">
        <f>C2189</f>
        <v>25000</v>
      </c>
      <c r="D2188" s="55">
        <f>D2189</f>
        <v>0</v>
      </c>
      <c r="E2188" s="55">
        <f t="shared" si="649"/>
        <v>25000</v>
      </c>
      <c r="F2188" s="55">
        <f>F2189</f>
        <v>0</v>
      </c>
      <c r="G2188" s="55">
        <f>G2189</f>
        <v>0</v>
      </c>
      <c r="H2188" s="55">
        <f t="shared" si="650"/>
        <v>0</v>
      </c>
      <c r="I2188" s="55">
        <f>I2189</f>
        <v>0</v>
      </c>
      <c r="J2188" s="55">
        <f>J2189</f>
        <v>0</v>
      </c>
      <c r="K2188" s="44">
        <f>F2188/C2188*100</f>
        <v>0</v>
      </c>
      <c r="L2188" s="44"/>
      <c r="M2188" s="44">
        <f t="shared" si="648"/>
        <v>0</v>
      </c>
    </row>
    <row r="2189" spans="1:13" s="52" customFormat="1" ht="18" customHeight="1">
      <c r="A2189" s="28" t="s">
        <v>388</v>
      </c>
      <c r="B2189" s="69"/>
      <c r="C2189" s="44">
        <f>C2191</f>
        <v>25000</v>
      </c>
      <c r="D2189" s="44">
        <f>D2191</f>
        <v>0</v>
      </c>
      <c r="E2189" s="44">
        <f t="shared" si="649"/>
        <v>25000</v>
      </c>
      <c r="F2189" s="44">
        <f>F2191</f>
        <v>0</v>
      </c>
      <c r="G2189" s="44">
        <f>G2191</f>
        <v>0</v>
      </c>
      <c r="H2189" s="44">
        <f t="shared" si="650"/>
        <v>0</v>
      </c>
      <c r="I2189" s="44">
        <f>I2191</f>
        <v>0</v>
      </c>
      <c r="J2189" s="44">
        <f>J2191</f>
        <v>0</v>
      </c>
      <c r="K2189" s="44">
        <f>F2189/C2189*100</f>
        <v>0</v>
      </c>
      <c r="L2189" s="44"/>
      <c r="M2189" s="44">
        <f t="shared" si="648"/>
        <v>0</v>
      </c>
    </row>
    <row r="2190" spans="1:13" ht="18" customHeight="1">
      <c r="A2190" s="67" t="s">
        <v>180</v>
      </c>
      <c r="B2190" s="48" t="s">
        <v>181</v>
      </c>
      <c r="C2190" s="51">
        <v>1558772.4</v>
      </c>
      <c r="D2190" s="51">
        <v>67104</v>
      </c>
      <c r="E2190" s="51">
        <f t="shared" si="649"/>
        <v>1625876.4</v>
      </c>
      <c r="F2190" s="51">
        <v>738000</v>
      </c>
      <c r="G2190" s="51">
        <v>33552</v>
      </c>
      <c r="H2190" s="51">
        <f t="shared" si="650"/>
        <v>771552</v>
      </c>
      <c r="I2190" s="51"/>
      <c r="J2190" s="44"/>
      <c r="K2190" s="44">
        <f t="shared" si="648"/>
        <v>47.34494914074691</v>
      </c>
      <c r="L2190" s="44">
        <f t="shared" si="648"/>
        <v>50</v>
      </c>
      <c r="M2190" s="44">
        <f t="shared" si="648"/>
        <v>47.45452975392226</v>
      </c>
    </row>
    <row r="2191" spans="1:13" ht="34.5" customHeight="1">
      <c r="A2191" s="130" t="s">
        <v>416</v>
      </c>
      <c r="B2191" s="60" t="s">
        <v>415</v>
      </c>
      <c r="C2191" s="51">
        <v>25000</v>
      </c>
      <c r="D2191" s="51"/>
      <c r="E2191" s="51">
        <f t="shared" si="649"/>
        <v>25000</v>
      </c>
      <c r="F2191" s="51">
        <v>0</v>
      </c>
      <c r="G2191" s="51"/>
      <c r="H2191" s="51">
        <f t="shared" si="650"/>
        <v>0</v>
      </c>
      <c r="I2191" s="51"/>
      <c r="J2191" s="44"/>
      <c r="K2191" s="44">
        <f>F2191/C2191*100</f>
        <v>0</v>
      </c>
      <c r="L2191" s="44"/>
      <c r="M2191" s="44">
        <f>H2191/E2191*100</f>
        <v>0</v>
      </c>
    </row>
    <row r="2192" spans="1:13" ht="18" customHeight="1">
      <c r="A2192" s="66"/>
      <c r="B2192" s="57"/>
      <c r="C2192" s="51"/>
      <c r="D2192" s="51"/>
      <c r="E2192" s="51"/>
      <c r="F2192" s="51"/>
      <c r="G2192" s="51"/>
      <c r="H2192" s="51"/>
      <c r="I2192" s="51"/>
      <c r="J2192" s="51"/>
      <c r="K2192" s="51"/>
      <c r="L2192" s="51"/>
      <c r="M2192" s="51"/>
    </row>
    <row r="2193" spans="1:13" s="52" customFormat="1" ht="18" customHeight="1">
      <c r="A2193" s="41" t="s">
        <v>251</v>
      </c>
      <c r="B2193" s="62">
        <v>92118</v>
      </c>
      <c r="C2193" s="42">
        <f>C2194+C2196</f>
        <v>1125000</v>
      </c>
      <c r="D2193" s="42">
        <f>D2194+D2196</f>
        <v>0</v>
      </c>
      <c r="E2193" s="42">
        <f>SUM(C2193:D2193)</f>
        <v>1125000</v>
      </c>
      <c r="F2193" s="42">
        <f>F2194+F2196</f>
        <v>521700</v>
      </c>
      <c r="G2193" s="42">
        <f>G2194+G2196</f>
        <v>0</v>
      </c>
      <c r="H2193" s="42">
        <f>SUM(F2193:G2193)</f>
        <v>521700</v>
      </c>
      <c r="I2193" s="42">
        <f>I2194+I2196</f>
        <v>0</v>
      </c>
      <c r="J2193" s="42">
        <f>J2194+J2196</f>
        <v>0</v>
      </c>
      <c r="K2193" s="42">
        <f>F2193/C2193*100</f>
        <v>46.373333333333335</v>
      </c>
      <c r="L2193" s="42">
        <v>0</v>
      </c>
      <c r="M2193" s="42">
        <f>H2193/E2193*100</f>
        <v>46.373333333333335</v>
      </c>
    </row>
    <row r="2194" spans="1:13" s="52" customFormat="1" ht="18" customHeight="1">
      <c r="A2194" s="20" t="s">
        <v>378</v>
      </c>
      <c r="B2194" s="62"/>
      <c r="C2194" s="42">
        <f>C2195</f>
        <v>1110000</v>
      </c>
      <c r="D2194" s="42">
        <f>D2195</f>
        <v>0</v>
      </c>
      <c r="E2194" s="42">
        <f aca="true" t="shared" si="651" ref="E2194:E2199">SUM(C2194:D2194)</f>
        <v>1110000</v>
      </c>
      <c r="F2194" s="42">
        <f>F2195</f>
        <v>506700</v>
      </c>
      <c r="G2194" s="42">
        <f>G2195</f>
        <v>0</v>
      </c>
      <c r="H2194" s="42">
        <f aca="true" t="shared" si="652" ref="H2194:H2199">SUM(F2194:G2194)</f>
        <v>506700</v>
      </c>
      <c r="I2194" s="42">
        <f>I2195</f>
        <v>0</v>
      </c>
      <c r="J2194" s="42">
        <f>J2195</f>
        <v>0</v>
      </c>
      <c r="K2194" s="42">
        <f aca="true" t="shared" si="653" ref="K2194:K2199">F2194/C2194*100</f>
        <v>45.648648648648646</v>
      </c>
      <c r="L2194" s="42"/>
      <c r="M2194" s="42">
        <f aca="true" t="shared" si="654" ref="M2194:M2199">H2194/E2194*100</f>
        <v>45.648648648648646</v>
      </c>
    </row>
    <row r="2195" spans="1:13" s="52" customFormat="1" ht="18" customHeight="1">
      <c r="A2195" s="21" t="s">
        <v>396</v>
      </c>
      <c r="B2195" s="69"/>
      <c r="C2195" s="44">
        <f>C2198</f>
        <v>1110000</v>
      </c>
      <c r="D2195" s="44">
        <f>D2198</f>
        <v>0</v>
      </c>
      <c r="E2195" s="44">
        <f t="shared" si="651"/>
        <v>1110000</v>
      </c>
      <c r="F2195" s="44">
        <f>F2198</f>
        <v>506700</v>
      </c>
      <c r="G2195" s="44">
        <f>G2198</f>
        <v>0</v>
      </c>
      <c r="H2195" s="44">
        <f t="shared" si="652"/>
        <v>506700</v>
      </c>
      <c r="I2195" s="44">
        <f>I2198</f>
        <v>0</v>
      </c>
      <c r="J2195" s="44">
        <f>J2198</f>
        <v>0</v>
      </c>
      <c r="K2195" s="44">
        <f t="shared" si="653"/>
        <v>45.648648648648646</v>
      </c>
      <c r="L2195" s="44"/>
      <c r="M2195" s="44">
        <f t="shared" si="654"/>
        <v>45.648648648648646</v>
      </c>
    </row>
    <row r="2196" spans="1:13" s="52" customFormat="1" ht="18" customHeight="1">
      <c r="A2196" s="61" t="s">
        <v>387</v>
      </c>
      <c r="B2196" s="69"/>
      <c r="C2196" s="44">
        <f>C2197</f>
        <v>15000</v>
      </c>
      <c r="D2196" s="44">
        <f>D2197</f>
        <v>0</v>
      </c>
      <c r="E2196" s="44">
        <f t="shared" si="651"/>
        <v>15000</v>
      </c>
      <c r="F2196" s="44">
        <f>F2197</f>
        <v>15000</v>
      </c>
      <c r="G2196" s="44">
        <f>G2197</f>
        <v>0</v>
      </c>
      <c r="H2196" s="44">
        <f t="shared" si="652"/>
        <v>15000</v>
      </c>
      <c r="I2196" s="44">
        <f>I2197</f>
        <v>0</v>
      </c>
      <c r="J2196" s="44">
        <f>J2197</f>
        <v>0</v>
      </c>
      <c r="K2196" s="44">
        <f t="shared" si="653"/>
        <v>100</v>
      </c>
      <c r="L2196" s="44"/>
      <c r="M2196" s="44">
        <f t="shared" si="654"/>
        <v>100</v>
      </c>
    </row>
    <row r="2197" spans="1:13" s="52" customFormat="1" ht="18" customHeight="1">
      <c r="A2197" s="28" t="s">
        <v>388</v>
      </c>
      <c r="B2197" s="69"/>
      <c r="C2197" s="44">
        <f>C2199</f>
        <v>15000</v>
      </c>
      <c r="D2197" s="44">
        <f>D2199</f>
        <v>0</v>
      </c>
      <c r="E2197" s="44">
        <f t="shared" si="651"/>
        <v>15000</v>
      </c>
      <c r="F2197" s="44">
        <f>F2199</f>
        <v>15000</v>
      </c>
      <c r="G2197" s="44">
        <f>G2199</f>
        <v>0</v>
      </c>
      <c r="H2197" s="44">
        <f t="shared" si="652"/>
        <v>15000</v>
      </c>
      <c r="I2197" s="44">
        <f>I2199</f>
        <v>0</v>
      </c>
      <c r="J2197" s="44">
        <f>J2199</f>
        <v>0</v>
      </c>
      <c r="K2197" s="44">
        <f t="shared" si="653"/>
        <v>100</v>
      </c>
      <c r="L2197" s="44"/>
      <c r="M2197" s="44">
        <f t="shared" si="654"/>
        <v>100</v>
      </c>
    </row>
    <row r="2198" spans="1:13" ht="18" customHeight="1">
      <c r="A2198" s="67" t="s">
        <v>180</v>
      </c>
      <c r="B2198" s="60" t="s">
        <v>181</v>
      </c>
      <c r="C2198" s="44">
        <v>1110000</v>
      </c>
      <c r="D2198" s="44"/>
      <c r="E2198" s="44">
        <f t="shared" si="651"/>
        <v>1110000</v>
      </c>
      <c r="F2198" s="44">
        <v>506700</v>
      </c>
      <c r="G2198" s="44"/>
      <c r="H2198" s="44">
        <f t="shared" si="652"/>
        <v>506700</v>
      </c>
      <c r="I2198" s="44"/>
      <c r="J2198" s="51"/>
      <c r="K2198" s="44">
        <f t="shared" si="653"/>
        <v>45.648648648648646</v>
      </c>
      <c r="L2198" s="39"/>
      <c r="M2198" s="44">
        <f t="shared" si="654"/>
        <v>45.648648648648646</v>
      </c>
    </row>
    <row r="2199" spans="1:13" ht="36.75" customHeight="1">
      <c r="A2199" s="130" t="s">
        <v>416</v>
      </c>
      <c r="B2199" s="60" t="s">
        <v>415</v>
      </c>
      <c r="C2199" s="44">
        <v>15000</v>
      </c>
      <c r="D2199" s="44"/>
      <c r="E2199" s="44">
        <f t="shared" si="651"/>
        <v>15000</v>
      </c>
      <c r="F2199" s="44">
        <v>15000</v>
      </c>
      <c r="G2199" s="44"/>
      <c r="H2199" s="44">
        <f t="shared" si="652"/>
        <v>15000</v>
      </c>
      <c r="I2199" s="44"/>
      <c r="J2199" s="51"/>
      <c r="K2199" s="44">
        <f t="shared" si="653"/>
        <v>100</v>
      </c>
      <c r="L2199" s="39"/>
      <c r="M2199" s="44">
        <f t="shared" si="654"/>
        <v>100</v>
      </c>
    </row>
    <row r="2200" spans="1:13" ht="18" customHeight="1">
      <c r="A2200" s="71"/>
      <c r="B2200" s="48"/>
      <c r="C2200" s="51"/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</row>
    <row r="2201" spans="1:13" s="52" customFormat="1" ht="18" customHeight="1">
      <c r="A2201" s="41" t="s">
        <v>310</v>
      </c>
      <c r="B2201" s="62">
        <v>92120</v>
      </c>
      <c r="C2201" s="42">
        <f>SUM(C2204:C2205)</f>
        <v>304000</v>
      </c>
      <c r="D2201" s="42">
        <f>SUM(D2204:D2205)</f>
        <v>0</v>
      </c>
      <c r="E2201" s="42">
        <f>C2201+D2201</f>
        <v>304000</v>
      </c>
      <c r="F2201" s="42">
        <f>SUM(F2204:F2205)</f>
        <v>70000</v>
      </c>
      <c r="G2201" s="42">
        <f>SUM(G2204:G2205)</f>
        <v>0</v>
      </c>
      <c r="H2201" s="42">
        <f>F2201+G2201</f>
        <v>70000</v>
      </c>
      <c r="I2201" s="42">
        <f>SUM(I2204:I2205)</f>
        <v>0</v>
      </c>
      <c r="J2201" s="42">
        <f>SUM(J2204:J2205)</f>
        <v>0</v>
      </c>
      <c r="K2201" s="42">
        <f>F2201/C2201*100</f>
        <v>23.026315789473685</v>
      </c>
      <c r="L2201" s="42">
        <v>0</v>
      </c>
      <c r="M2201" s="42">
        <f>H2201/E2201*100</f>
        <v>23.026315789473685</v>
      </c>
    </row>
    <row r="2202" spans="1:13" s="52" customFormat="1" ht="18" customHeight="1">
      <c r="A2202" s="20" t="s">
        <v>378</v>
      </c>
      <c r="B2202" s="62"/>
      <c r="C2202" s="42">
        <f>C2203</f>
        <v>304000</v>
      </c>
      <c r="D2202" s="42">
        <f>D2203</f>
        <v>0</v>
      </c>
      <c r="E2202" s="42">
        <f>C2202+D2202</f>
        <v>304000</v>
      </c>
      <c r="F2202" s="42">
        <f>F2203</f>
        <v>70000</v>
      </c>
      <c r="G2202" s="42">
        <f>G2203</f>
        <v>0</v>
      </c>
      <c r="H2202" s="42">
        <f>F2202+G2202</f>
        <v>70000</v>
      </c>
      <c r="I2202" s="42">
        <f>I2203</f>
        <v>0</v>
      </c>
      <c r="J2202" s="42">
        <f>J2203</f>
        <v>0</v>
      </c>
      <c r="K2202" s="42">
        <f>F2202/C2202*100</f>
        <v>23.026315789473685</v>
      </c>
      <c r="L2202" s="42"/>
      <c r="M2202" s="42">
        <f>H2202/E2202*100</f>
        <v>23.026315789473685</v>
      </c>
    </row>
    <row r="2203" spans="1:13" s="52" customFormat="1" ht="18" customHeight="1">
      <c r="A2203" s="21" t="s">
        <v>396</v>
      </c>
      <c r="B2203" s="69"/>
      <c r="C2203" s="44">
        <f>C2204+C2205</f>
        <v>304000</v>
      </c>
      <c r="D2203" s="44">
        <f>D2204+D2205</f>
        <v>0</v>
      </c>
      <c r="E2203" s="44">
        <f>C2203+D2203</f>
        <v>304000</v>
      </c>
      <c r="F2203" s="44">
        <f>F2204+F2205</f>
        <v>70000</v>
      </c>
      <c r="G2203" s="44">
        <f>G2204+G2205</f>
        <v>0</v>
      </c>
      <c r="H2203" s="44">
        <f>F2203+G2203</f>
        <v>70000</v>
      </c>
      <c r="I2203" s="44">
        <f>I2204+I2205</f>
        <v>0</v>
      </c>
      <c r="J2203" s="44">
        <f>J2204+J2205</f>
        <v>0</v>
      </c>
      <c r="K2203" s="44">
        <f>F2203/C2203*100</f>
        <v>23.026315789473685</v>
      </c>
      <c r="L2203" s="44"/>
      <c r="M2203" s="44">
        <f>H2203/E2203*100</f>
        <v>23.026315789473685</v>
      </c>
    </row>
    <row r="2204" spans="1:13" ht="18" customHeight="1">
      <c r="A2204" s="67" t="s">
        <v>180</v>
      </c>
      <c r="B2204" s="48" t="s">
        <v>181</v>
      </c>
      <c r="C2204" s="51">
        <v>54000</v>
      </c>
      <c r="D2204" s="51"/>
      <c r="E2204" s="51">
        <f>C2204+D2204</f>
        <v>54000</v>
      </c>
      <c r="F2204" s="51">
        <v>0</v>
      </c>
      <c r="G2204" s="51">
        <v>0</v>
      </c>
      <c r="H2204" s="51">
        <f>F2204+G2204</f>
        <v>0</v>
      </c>
      <c r="I2204" s="44"/>
      <c r="J2204" s="44"/>
      <c r="K2204" s="44">
        <f>F2204/C2204*100</f>
        <v>0</v>
      </c>
      <c r="L2204" s="39"/>
      <c r="M2204" s="44">
        <f>H2204/E2204*100</f>
        <v>0</v>
      </c>
    </row>
    <row r="2205" spans="1:13" ht="18" customHeight="1">
      <c r="A2205" s="67" t="s">
        <v>298</v>
      </c>
      <c r="B2205" s="48" t="s">
        <v>72</v>
      </c>
      <c r="C2205" s="51">
        <v>250000</v>
      </c>
      <c r="D2205" s="51"/>
      <c r="E2205" s="51">
        <f>C2205+D2205</f>
        <v>250000</v>
      </c>
      <c r="F2205" s="51">
        <v>70000</v>
      </c>
      <c r="G2205" s="51">
        <v>0</v>
      </c>
      <c r="H2205" s="51">
        <f>F2205+G2205</f>
        <v>70000</v>
      </c>
      <c r="I2205" s="44"/>
      <c r="J2205" s="44"/>
      <c r="K2205" s="44">
        <f>F2205/C2205*100</f>
        <v>28.000000000000004</v>
      </c>
      <c r="L2205" s="39"/>
      <c r="M2205" s="44">
        <f>H2205/E2205*100</f>
        <v>28.000000000000004</v>
      </c>
    </row>
    <row r="2206" spans="1:13" ht="18" customHeight="1">
      <c r="A2206" s="67"/>
      <c r="B2206" s="48"/>
      <c r="C2206" s="51"/>
      <c r="D2206" s="51"/>
      <c r="E2206" s="51"/>
      <c r="F2206" s="51"/>
      <c r="G2206" s="51"/>
      <c r="H2206" s="51"/>
      <c r="I2206" s="51"/>
      <c r="J2206" s="51"/>
      <c r="K2206" s="51"/>
      <c r="L2206" s="30"/>
      <c r="M2206" s="51"/>
    </row>
    <row r="2207" spans="1:13" s="52" customFormat="1" ht="18" customHeight="1">
      <c r="A2207" s="41" t="s">
        <v>182</v>
      </c>
      <c r="B2207" s="62">
        <v>92195</v>
      </c>
      <c r="C2207" s="55">
        <f>SUM(C2210:C2210)</f>
        <v>100000</v>
      </c>
      <c r="D2207" s="55">
        <f>SUM(D2210:D2210)</f>
        <v>0</v>
      </c>
      <c r="E2207" s="55">
        <f>C2207+D2207</f>
        <v>100000</v>
      </c>
      <c r="F2207" s="55">
        <f>SUM(F2210:F2210)</f>
        <v>0</v>
      </c>
      <c r="G2207" s="55">
        <f>SUM(G2210:G2210)</f>
        <v>0</v>
      </c>
      <c r="H2207" s="55">
        <f>F2207+G2207</f>
        <v>0</v>
      </c>
      <c r="I2207" s="55">
        <f>SUM(I2210:I2210)</f>
        <v>0</v>
      </c>
      <c r="J2207" s="55">
        <f>SUM(J2210:J2210)</f>
        <v>0</v>
      </c>
      <c r="K2207" s="42">
        <f>F2207/C2207*100</f>
        <v>0</v>
      </c>
      <c r="L2207" s="42">
        <v>0</v>
      </c>
      <c r="M2207" s="42">
        <f>H2207/E2207*100</f>
        <v>0</v>
      </c>
    </row>
    <row r="2208" spans="1:13" ht="18" customHeight="1">
      <c r="A2208" s="61" t="s">
        <v>387</v>
      </c>
      <c r="B2208" s="48"/>
      <c r="C2208" s="55">
        <f>C2209</f>
        <v>100000</v>
      </c>
      <c r="D2208" s="55">
        <f>D2209</f>
        <v>0</v>
      </c>
      <c r="E2208" s="55">
        <f>C2208+D2208</f>
        <v>100000</v>
      </c>
      <c r="F2208" s="55">
        <f>F2209</f>
        <v>0</v>
      </c>
      <c r="G2208" s="55">
        <f>G2209</f>
        <v>0</v>
      </c>
      <c r="H2208" s="55">
        <f>F2208+G2208</f>
        <v>0</v>
      </c>
      <c r="I2208" s="55">
        <f>I2209</f>
        <v>0</v>
      </c>
      <c r="J2208" s="55">
        <f>J2209</f>
        <v>0</v>
      </c>
      <c r="K2208" s="42">
        <f>F2208/C2208*100</f>
        <v>0</v>
      </c>
      <c r="L2208" s="42"/>
      <c r="M2208" s="42">
        <f>H2208/E2208*100</f>
        <v>0</v>
      </c>
    </row>
    <row r="2209" spans="1:13" ht="18" customHeight="1">
      <c r="A2209" s="28" t="s">
        <v>388</v>
      </c>
      <c r="B2209" s="60"/>
      <c r="C2209" s="44">
        <f>C2210</f>
        <v>100000</v>
      </c>
      <c r="D2209" s="44">
        <f>D2210</f>
        <v>0</v>
      </c>
      <c r="E2209" s="44">
        <f>C2209+D2209</f>
        <v>100000</v>
      </c>
      <c r="F2209" s="44">
        <f>F2210</f>
        <v>0</v>
      </c>
      <c r="G2209" s="44">
        <f>G2210</f>
        <v>0</v>
      </c>
      <c r="H2209" s="44">
        <f>F2209+G2209</f>
        <v>0</v>
      </c>
      <c r="I2209" s="44">
        <f>I2210</f>
        <v>0</v>
      </c>
      <c r="J2209" s="44">
        <f>J2210</f>
        <v>0</v>
      </c>
      <c r="K2209" s="44">
        <f>F2209/C2209*100</f>
        <v>0</v>
      </c>
      <c r="L2209" s="44"/>
      <c r="M2209" s="44">
        <f>H2209/E2209*100</f>
        <v>0</v>
      </c>
    </row>
    <row r="2210" spans="1:13" ht="18" customHeight="1">
      <c r="A2210" s="71" t="s">
        <v>57</v>
      </c>
      <c r="B2210" s="60" t="s">
        <v>58</v>
      </c>
      <c r="C2210" s="44">
        <v>100000</v>
      </c>
      <c r="D2210" s="44"/>
      <c r="E2210" s="44">
        <f>C2210+D2210</f>
        <v>100000</v>
      </c>
      <c r="F2210" s="44">
        <v>0</v>
      </c>
      <c r="G2210" s="44"/>
      <c r="H2210" s="44">
        <f>F2210+G2210</f>
        <v>0</v>
      </c>
      <c r="I2210" s="44"/>
      <c r="J2210" s="44"/>
      <c r="K2210" s="44">
        <f>F2210/C2210*100</f>
        <v>0</v>
      </c>
      <c r="L2210" s="44"/>
      <c r="M2210" s="44">
        <f>H2210/E2210*100</f>
        <v>0</v>
      </c>
    </row>
    <row r="2211" spans="1:13" ht="18" customHeight="1">
      <c r="A2211" s="67"/>
      <c r="B2211" s="60"/>
      <c r="C2211" s="44"/>
      <c r="D2211" s="44"/>
      <c r="E2211" s="44"/>
      <c r="F2211" s="44"/>
      <c r="G2211" s="44"/>
      <c r="H2211" s="44"/>
      <c r="I2211" s="44"/>
      <c r="J2211" s="44"/>
      <c r="K2211" s="44"/>
      <c r="L2211" s="30"/>
      <c r="M2211" s="51"/>
    </row>
    <row r="2212" spans="1:13" ht="17.25" customHeight="1">
      <c r="A2212" s="131"/>
      <c r="B2212" s="131"/>
      <c r="C2212" s="79"/>
      <c r="D2212" s="79"/>
      <c r="E2212" s="79"/>
      <c r="F2212" s="131"/>
      <c r="G2212" s="131"/>
      <c r="H2212" s="131"/>
      <c r="I2212" s="132"/>
      <c r="J2212" s="132"/>
      <c r="K2212" s="131"/>
      <c r="L2212" s="131"/>
      <c r="M2212" s="79"/>
    </row>
    <row r="2213" spans="1:13" ht="17.25" customHeight="1">
      <c r="A2213" s="131"/>
      <c r="B2213" s="131"/>
      <c r="C2213" s="79"/>
      <c r="D2213" s="79"/>
      <c r="E2213" s="79"/>
      <c r="F2213" s="131"/>
      <c r="G2213" s="131"/>
      <c r="H2213" s="131"/>
      <c r="I2213" s="132"/>
      <c r="J2213" s="132"/>
      <c r="K2213" s="131"/>
      <c r="L2213" s="131"/>
      <c r="M2213" s="79"/>
    </row>
    <row r="2214" spans="1:13" ht="17.25" customHeight="1">
      <c r="A2214" s="131"/>
      <c r="B2214" s="131"/>
      <c r="C2214" s="79"/>
      <c r="D2214" s="79"/>
      <c r="E2214" s="79"/>
      <c r="F2214" s="131"/>
      <c r="G2214" s="131"/>
      <c r="H2214" s="131"/>
      <c r="I2214" s="132"/>
      <c r="J2214" s="132"/>
      <c r="K2214" s="131"/>
      <c r="L2214" s="131"/>
      <c r="M2214" s="79"/>
    </row>
    <row r="2215" spans="1:13" ht="17.25" customHeight="1">
      <c r="A2215" s="131"/>
      <c r="B2215" s="131"/>
      <c r="C2215" s="79"/>
      <c r="D2215" s="79"/>
      <c r="E2215" s="79"/>
      <c r="F2215" s="131"/>
      <c r="G2215" s="131"/>
      <c r="H2215" s="131"/>
      <c r="I2215" s="132"/>
      <c r="J2215" s="132"/>
      <c r="K2215" s="131"/>
      <c r="L2215" s="131"/>
      <c r="M2215" s="79"/>
    </row>
    <row r="2216" spans="1:13" ht="17.25" customHeight="1">
      <c r="A2216" s="149"/>
      <c r="B2216" s="149"/>
      <c r="C2216" s="149"/>
      <c r="D2216" s="149"/>
      <c r="E2216" s="149"/>
      <c r="F2216" s="149"/>
      <c r="G2216" s="149"/>
      <c r="H2216" s="149"/>
      <c r="I2216" s="149"/>
      <c r="J2216" s="149"/>
      <c r="K2216" s="149"/>
      <c r="L2216" s="149"/>
      <c r="M2216" s="149"/>
    </row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9.5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.75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6.5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>
      <c r="M3287" s="2"/>
    </row>
    <row r="3288" ht="18" customHeight="1">
      <c r="M3288" s="2"/>
    </row>
    <row r="3289" ht="18" customHeight="1">
      <c r="M3289" s="2"/>
    </row>
    <row r="3290" ht="18" customHeight="1">
      <c r="M3290" s="2"/>
    </row>
    <row r="3291" ht="18" customHeight="1">
      <c r="M3291" s="2"/>
    </row>
    <row r="3292" ht="18" customHeight="1">
      <c r="M3292" s="2"/>
    </row>
    <row r="3293" ht="18" customHeight="1">
      <c r="M3293" s="2"/>
    </row>
    <row r="3294" ht="18" customHeight="1">
      <c r="M3294" s="2"/>
    </row>
    <row r="3295" ht="18" customHeight="1">
      <c r="M3295" s="2"/>
    </row>
    <row r="3296" ht="18" customHeight="1">
      <c r="M3296" s="2"/>
    </row>
    <row r="3297" ht="18" customHeight="1">
      <c r="M3297" s="2"/>
    </row>
    <row r="3298" ht="18" customHeight="1">
      <c r="M3298" s="2"/>
    </row>
    <row r="3299" ht="18" customHeight="1">
      <c r="M3299" s="2"/>
    </row>
    <row r="3300" ht="18" customHeight="1">
      <c r="M3300" s="2"/>
    </row>
    <row r="3301" ht="18" customHeight="1">
      <c r="M3301" s="2"/>
    </row>
    <row r="3302" ht="18" customHeight="1">
      <c r="M3302" s="2"/>
    </row>
    <row r="3303" ht="18" customHeight="1">
      <c r="M3303" s="2"/>
    </row>
    <row r="3304" ht="18" customHeight="1">
      <c r="M3304" s="2"/>
    </row>
    <row r="3305" ht="18" customHeight="1">
      <c r="M3305" s="2"/>
    </row>
    <row r="3306" ht="18" customHeight="1">
      <c r="M3306" s="2"/>
    </row>
    <row r="3307" ht="18" customHeight="1">
      <c r="M3307" s="2"/>
    </row>
    <row r="3308" ht="18" customHeight="1">
      <c r="M3308" s="2"/>
    </row>
    <row r="3309" ht="18" customHeight="1">
      <c r="M3309" s="2"/>
    </row>
    <row r="3310" ht="18" customHeight="1">
      <c r="M3310" s="2"/>
    </row>
    <row r="3311" ht="18" customHeight="1">
      <c r="M3311" s="2"/>
    </row>
    <row r="3312" ht="18" customHeight="1">
      <c r="M3312" s="2"/>
    </row>
    <row r="3313" ht="18" customHeight="1">
      <c r="M3313" s="2"/>
    </row>
    <row r="3314" ht="18" customHeight="1">
      <c r="M3314" s="2"/>
    </row>
    <row r="3315" ht="18" customHeight="1">
      <c r="M3315" s="2"/>
    </row>
    <row r="3316" ht="18" customHeight="1">
      <c r="M3316" s="2"/>
    </row>
    <row r="3317" ht="18" customHeight="1">
      <c r="M3317" s="2"/>
    </row>
    <row r="3318" ht="18" customHeight="1">
      <c r="M3318" s="2"/>
    </row>
    <row r="3319" ht="18" customHeight="1">
      <c r="M3319" s="2"/>
    </row>
    <row r="3320" ht="18" customHeight="1">
      <c r="M3320" s="2"/>
    </row>
    <row r="3321" ht="18" customHeight="1">
      <c r="M3321" s="2"/>
    </row>
    <row r="3322" ht="18" customHeight="1">
      <c r="M3322" s="2"/>
    </row>
    <row r="3323" ht="18" customHeight="1">
      <c r="M3323" s="2"/>
    </row>
    <row r="3324" ht="18" customHeight="1">
      <c r="M3324" s="2"/>
    </row>
    <row r="3325" ht="18" customHeight="1">
      <c r="M3325" s="2"/>
    </row>
    <row r="3326" ht="18" customHeight="1">
      <c r="M3326" s="2"/>
    </row>
    <row r="3327" ht="18" customHeight="1">
      <c r="M3327" s="2"/>
    </row>
    <row r="3328" ht="18" customHeight="1">
      <c r="M3328" s="2"/>
    </row>
    <row r="3329" ht="18" customHeight="1">
      <c r="M3329" s="2"/>
    </row>
    <row r="3330" ht="18" customHeight="1">
      <c r="M3330" s="2"/>
    </row>
    <row r="3331" ht="18" customHeight="1">
      <c r="M3331" s="2"/>
    </row>
    <row r="3332" ht="18" customHeight="1">
      <c r="M3332" s="2"/>
    </row>
    <row r="3333" ht="18" customHeight="1">
      <c r="M3333" s="2"/>
    </row>
    <row r="3334" ht="18" customHeight="1">
      <c r="M3334" s="2"/>
    </row>
    <row r="3335" ht="18" customHeight="1">
      <c r="M3335" s="2"/>
    </row>
    <row r="3336" ht="18" customHeight="1">
      <c r="M3336" s="2"/>
    </row>
    <row r="3337" ht="18" customHeight="1">
      <c r="M3337" s="2"/>
    </row>
    <row r="3338" ht="18" customHeight="1">
      <c r="M3338" s="2"/>
    </row>
    <row r="3339" ht="18" customHeight="1">
      <c r="M3339" s="2"/>
    </row>
    <row r="3340" ht="18" customHeight="1">
      <c r="M3340" s="2"/>
    </row>
    <row r="3341" ht="18" customHeight="1">
      <c r="M3341" s="2"/>
    </row>
    <row r="3342" ht="18" customHeight="1">
      <c r="M3342" s="2"/>
    </row>
    <row r="3343" ht="18" customHeight="1">
      <c r="M3343" s="2"/>
    </row>
    <row r="3344" ht="18" customHeight="1">
      <c r="M3344" s="2"/>
    </row>
    <row r="3345" ht="18" customHeight="1">
      <c r="M3345" s="2"/>
    </row>
    <row r="3346" ht="18" customHeight="1">
      <c r="M3346" s="2"/>
    </row>
    <row r="3347" ht="18" customHeight="1">
      <c r="M3347" s="2"/>
    </row>
    <row r="3348" ht="18" customHeight="1">
      <c r="M3348" s="2"/>
    </row>
    <row r="3349" ht="18" customHeight="1">
      <c r="M3349" s="2"/>
    </row>
    <row r="3350" ht="18" customHeight="1">
      <c r="M3350" s="2"/>
    </row>
    <row r="3351" ht="18" customHeight="1">
      <c r="M3351" s="2"/>
    </row>
    <row r="3352" ht="18" customHeight="1">
      <c r="M3352" s="2"/>
    </row>
    <row r="3353" ht="18" customHeight="1">
      <c r="M3353" s="2"/>
    </row>
    <row r="3354" ht="18" customHeight="1">
      <c r="M3354" s="2"/>
    </row>
    <row r="3355" ht="18" customHeight="1">
      <c r="M3355" s="2"/>
    </row>
    <row r="3356" ht="18" customHeight="1">
      <c r="M3356" s="2"/>
    </row>
    <row r="3357" ht="18" customHeight="1">
      <c r="M3357" s="2"/>
    </row>
    <row r="3358" ht="18" customHeight="1">
      <c r="M3358" s="2"/>
    </row>
    <row r="3359" ht="18" customHeight="1">
      <c r="M3359" s="2"/>
    </row>
    <row r="3360" ht="18" customHeight="1">
      <c r="M3360" s="2"/>
    </row>
    <row r="3361" ht="18" customHeight="1">
      <c r="M3361" s="2"/>
    </row>
    <row r="3362" ht="18" customHeight="1">
      <c r="M3362" s="2"/>
    </row>
    <row r="3363" ht="18" customHeight="1">
      <c r="M3363" s="2"/>
    </row>
    <row r="3364" ht="18" customHeight="1">
      <c r="M3364" s="2"/>
    </row>
    <row r="3365" ht="18" customHeight="1">
      <c r="M3365" s="2"/>
    </row>
    <row r="3366" ht="18" customHeight="1">
      <c r="M3366" s="2"/>
    </row>
    <row r="3367" ht="18" customHeight="1">
      <c r="M3367" s="2"/>
    </row>
    <row r="3368" ht="18" customHeight="1">
      <c r="M3368" s="2"/>
    </row>
    <row r="3369" ht="18" customHeight="1">
      <c r="M3369" s="2"/>
    </row>
    <row r="3370" ht="18" customHeight="1">
      <c r="M3370" s="2"/>
    </row>
    <row r="3371" ht="18" customHeight="1">
      <c r="M3371" s="2"/>
    </row>
    <row r="3372" ht="18" customHeight="1">
      <c r="M3372" s="2"/>
    </row>
    <row r="3373" ht="18" customHeight="1">
      <c r="M3373" s="2"/>
    </row>
    <row r="3374" ht="18" customHeight="1">
      <c r="M3374" s="2"/>
    </row>
    <row r="3375" ht="18" customHeight="1">
      <c r="M3375" s="2"/>
    </row>
    <row r="3376" ht="18" customHeight="1">
      <c r="M3376" s="2"/>
    </row>
    <row r="3377" ht="18" customHeight="1">
      <c r="M3377" s="2"/>
    </row>
    <row r="3378" ht="18" customHeight="1">
      <c r="M3378" s="2"/>
    </row>
    <row r="3379" ht="18" customHeight="1">
      <c r="M3379" s="2"/>
    </row>
    <row r="3380" ht="18" customHeight="1">
      <c r="M3380" s="2"/>
    </row>
    <row r="3381" ht="18" customHeight="1">
      <c r="M3381" s="2"/>
    </row>
    <row r="3382" ht="18" customHeight="1">
      <c r="M3382" s="2"/>
    </row>
    <row r="3383" ht="18" customHeight="1">
      <c r="M3383" s="2"/>
    </row>
    <row r="3384" ht="18" customHeight="1">
      <c r="M3384" s="2"/>
    </row>
    <row r="3385" ht="18" customHeight="1">
      <c r="M3385" s="2"/>
    </row>
    <row r="3386" ht="18" customHeight="1">
      <c r="M3386" s="2"/>
    </row>
    <row r="3387" ht="18" customHeight="1">
      <c r="M3387" s="2"/>
    </row>
    <row r="3388" ht="18" customHeight="1">
      <c r="M3388" s="2"/>
    </row>
    <row r="3389" ht="18" customHeight="1">
      <c r="M3389" s="2"/>
    </row>
    <row r="3390" ht="18" customHeight="1">
      <c r="M3390" s="2"/>
    </row>
    <row r="3391" ht="18" customHeight="1">
      <c r="M3391" s="2"/>
    </row>
    <row r="3392" ht="18" customHeight="1">
      <c r="M3392" s="2"/>
    </row>
    <row r="3393" ht="18" customHeight="1">
      <c r="M3393" s="2"/>
    </row>
    <row r="3394" ht="18" customHeight="1">
      <c r="M3394" s="2"/>
    </row>
    <row r="3395" ht="18" customHeight="1">
      <c r="M3395" s="2"/>
    </row>
    <row r="3396" ht="18" customHeight="1">
      <c r="M3396" s="2"/>
    </row>
    <row r="3397" ht="18" customHeight="1">
      <c r="M3397" s="2"/>
    </row>
    <row r="3398" ht="18" customHeight="1">
      <c r="M3398" s="2"/>
    </row>
    <row r="3399" ht="18" customHeight="1">
      <c r="M3399" s="2"/>
    </row>
    <row r="3400" ht="18" customHeight="1">
      <c r="M3400" s="2"/>
    </row>
    <row r="3401" ht="18" customHeight="1">
      <c r="M3401" s="2"/>
    </row>
    <row r="3402" ht="18" customHeight="1">
      <c r="M3402" s="2"/>
    </row>
    <row r="3403" ht="18" customHeight="1">
      <c r="M3403" s="2"/>
    </row>
    <row r="3404" ht="18" customHeight="1">
      <c r="M3404" s="2"/>
    </row>
    <row r="3405" ht="18" customHeight="1">
      <c r="M3405" s="2"/>
    </row>
    <row r="3406" ht="18" customHeight="1">
      <c r="M3406" s="2"/>
    </row>
    <row r="3407" ht="18" customHeight="1">
      <c r="M3407" s="2"/>
    </row>
    <row r="3408" ht="18" customHeight="1">
      <c r="M3408" s="2"/>
    </row>
    <row r="3409" ht="18" customHeight="1">
      <c r="M3409" s="2"/>
    </row>
    <row r="3410" ht="18" customHeight="1">
      <c r="M3410" s="2"/>
    </row>
    <row r="3411" ht="18" customHeight="1">
      <c r="M3411" s="2"/>
    </row>
    <row r="3412" ht="18" customHeight="1">
      <c r="M3412" s="2"/>
    </row>
    <row r="3413" ht="18" customHeight="1">
      <c r="M3413" s="2"/>
    </row>
    <row r="3414" ht="18" customHeight="1">
      <c r="M3414" s="2"/>
    </row>
    <row r="3415" ht="18" customHeight="1">
      <c r="M3415" s="2"/>
    </row>
    <row r="3416" ht="18" customHeight="1">
      <c r="M3416" s="2"/>
    </row>
    <row r="3417" ht="18" customHeight="1">
      <c r="M3417" s="2"/>
    </row>
    <row r="3418" ht="18" customHeight="1">
      <c r="M3418" s="2"/>
    </row>
    <row r="3419" ht="18" customHeight="1">
      <c r="M3419" s="2"/>
    </row>
    <row r="3420" ht="18" customHeight="1">
      <c r="M3420" s="2"/>
    </row>
    <row r="3421" ht="18" customHeight="1">
      <c r="M3421" s="2"/>
    </row>
    <row r="3422" ht="18" customHeight="1">
      <c r="M3422" s="2"/>
    </row>
    <row r="3423" ht="18" customHeight="1">
      <c r="M3423" s="2"/>
    </row>
    <row r="3424" ht="18" customHeight="1">
      <c r="M3424" s="2"/>
    </row>
    <row r="3425" ht="18" customHeight="1">
      <c r="M3425" s="2"/>
    </row>
    <row r="3426" ht="18" customHeight="1">
      <c r="M3426" s="2"/>
    </row>
    <row r="3427" ht="18" customHeight="1">
      <c r="M3427" s="2"/>
    </row>
    <row r="3428" ht="18" customHeight="1">
      <c r="M3428" s="2"/>
    </row>
    <row r="3429" ht="18" customHeight="1">
      <c r="M3429" s="2"/>
    </row>
    <row r="3430" ht="18" customHeight="1">
      <c r="M3430" s="2"/>
    </row>
    <row r="3431" ht="18" customHeight="1">
      <c r="M3431" s="2"/>
    </row>
    <row r="3432" ht="18" customHeight="1">
      <c r="M3432" s="2"/>
    </row>
    <row r="3433" ht="18" customHeight="1">
      <c r="M3433" s="2"/>
    </row>
    <row r="3434" ht="18" customHeight="1">
      <c r="M3434" s="2"/>
    </row>
    <row r="3435" ht="18" customHeight="1">
      <c r="M3435" s="2"/>
    </row>
    <row r="3436" ht="18" customHeight="1">
      <c r="M3436" s="2"/>
    </row>
    <row r="3437" ht="18" customHeight="1">
      <c r="M3437" s="2"/>
    </row>
    <row r="3438" ht="18" customHeight="1">
      <c r="M3438" s="2"/>
    </row>
    <row r="3439" ht="18" customHeight="1">
      <c r="M3439" s="2"/>
    </row>
    <row r="3440" ht="18" customHeight="1">
      <c r="M3440" s="2"/>
    </row>
    <row r="3441" ht="18" customHeight="1">
      <c r="M3441" s="2"/>
    </row>
    <row r="3442" ht="18" customHeight="1">
      <c r="M3442" s="2"/>
    </row>
    <row r="3443" ht="18" customHeight="1">
      <c r="M3443" s="2"/>
    </row>
    <row r="3444" ht="18" customHeight="1">
      <c r="M3444" s="2"/>
    </row>
    <row r="3445" ht="18" customHeight="1">
      <c r="M3445" s="2"/>
    </row>
    <row r="3446" ht="18" customHeight="1">
      <c r="M3446" s="2"/>
    </row>
    <row r="3447" ht="18" customHeight="1">
      <c r="M3447" s="2"/>
    </row>
    <row r="3448" ht="18" customHeight="1">
      <c r="M3448" s="2"/>
    </row>
    <row r="3449" ht="18" customHeight="1">
      <c r="M3449" s="2"/>
    </row>
    <row r="3450" ht="18" customHeight="1">
      <c r="M3450" s="2"/>
    </row>
    <row r="3451" ht="18" customHeight="1">
      <c r="M3451" s="2"/>
    </row>
    <row r="3452" ht="18" customHeight="1">
      <c r="M3452" s="2"/>
    </row>
    <row r="3453" ht="18" customHeight="1">
      <c r="M3453" s="2"/>
    </row>
    <row r="3454" ht="18" customHeight="1">
      <c r="M3454" s="2"/>
    </row>
    <row r="3455" ht="18" customHeight="1">
      <c r="M3455" s="2"/>
    </row>
    <row r="3456" ht="18" customHeight="1">
      <c r="M3456" s="2"/>
    </row>
    <row r="3457" ht="18" customHeight="1">
      <c r="M3457" s="2"/>
    </row>
    <row r="3458" ht="18" customHeight="1">
      <c r="M3458" s="2"/>
    </row>
    <row r="3459" ht="18" customHeight="1">
      <c r="M3459" s="2"/>
    </row>
    <row r="3460" ht="18" customHeight="1">
      <c r="M3460" s="2"/>
    </row>
    <row r="3461" ht="18" customHeight="1">
      <c r="M3461" s="2"/>
    </row>
    <row r="3462" ht="18" customHeight="1">
      <c r="M3462" s="2"/>
    </row>
    <row r="3463" ht="18" customHeight="1">
      <c r="M3463" s="2"/>
    </row>
    <row r="3464" ht="18" customHeight="1">
      <c r="M3464" s="2"/>
    </row>
    <row r="3465" ht="18" customHeight="1">
      <c r="M3465" s="2"/>
    </row>
    <row r="3466" ht="18" customHeight="1">
      <c r="M3466" s="2"/>
    </row>
    <row r="3467" ht="18" customHeight="1">
      <c r="M3467" s="2"/>
    </row>
    <row r="3468" ht="18" customHeight="1">
      <c r="M3468" s="2"/>
    </row>
    <row r="3469" ht="18" customHeight="1">
      <c r="M3469" s="2"/>
    </row>
    <row r="3470" ht="18" customHeight="1">
      <c r="M3470" s="2"/>
    </row>
    <row r="3471" ht="18" customHeight="1">
      <c r="M3471" s="2"/>
    </row>
    <row r="3472" ht="18" customHeight="1">
      <c r="M3472" s="2"/>
    </row>
    <row r="3473" ht="18" customHeight="1">
      <c r="M3473" s="2"/>
    </row>
    <row r="3474" ht="18" customHeight="1">
      <c r="M3474" s="2"/>
    </row>
    <row r="3475" ht="18" customHeight="1">
      <c r="M3475" s="2"/>
    </row>
    <row r="3476" ht="18" customHeight="1">
      <c r="M3476" s="2"/>
    </row>
    <row r="3477" ht="18" customHeight="1">
      <c r="M3477" s="2"/>
    </row>
    <row r="3478" ht="18" customHeight="1">
      <c r="M3478" s="2"/>
    </row>
    <row r="3479" ht="18" customHeight="1">
      <c r="M3479" s="2"/>
    </row>
    <row r="3480" ht="18" customHeight="1">
      <c r="M3480" s="2"/>
    </row>
    <row r="3481" ht="18" customHeight="1">
      <c r="M3481" s="2"/>
    </row>
    <row r="3482" ht="18" customHeight="1">
      <c r="M3482" s="2"/>
    </row>
    <row r="3483" ht="18" customHeight="1">
      <c r="M3483" s="2"/>
    </row>
    <row r="3484" ht="18" customHeight="1">
      <c r="M3484" s="2"/>
    </row>
    <row r="3485" ht="18" customHeight="1">
      <c r="M3485" s="2"/>
    </row>
    <row r="3486" ht="18" customHeight="1">
      <c r="M3486" s="2"/>
    </row>
    <row r="3487" ht="18" customHeight="1">
      <c r="M3487" s="2"/>
    </row>
    <row r="3488" ht="18" customHeight="1">
      <c r="M3488" s="2"/>
    </row>
    <row r="3489" ht="18" customHeight="1">
      <c r="M3489" s="2"/>
    </row>
    <row r="3490" ht="18" customHeight="1">
      <c r="M3490" s="2"/>
    </row>
    <row r="3491" ht="18" customHeight="1">
      <c r="M3491" s="2"/>
    </row>
    <row r="3492" ht="18" customHeight="1">
      <c r="M3492" s="2"/>
    </row>
    <row r="3493" ht="18" customHeight="1">
      <c r="M3493" s="2"/>
    </row>
    <row r="3494" ht="18" customHeight="1">
      <c r="M3494" s="2"/>
    </row>
    <row r="3495" ht="18" customHeight="1">
      <c r="M3495" s="2"/>
    </row>
    <row r="3496" ht="18" customHeight="1">
      <c r="M3496" s="2"/>
    </row>
    <row r="3497" ht="18" customHeight="1">
      <c r="M3497" s="2"/>
    </row>
    <row r="3498" ht="18" customHeight="1">
      <c r="M3498" s="2"/>
    </row>
    <row r="3499" ht="18" customHeight="1">
      <c r="M3499" s="2"/>
    </row>
    <row r="3500" ht="18" customHeight="1">
      <c r="M3500" s="2"/>
    </row>
    <row r="3501" ht="18" customHeight="1">
      <c r="M3501" s="2"/>
    </row>
    <row r="3502" ht="18" customHeight="1">
      <c r="M3502" s="2"/>
    </row>
    <row r="3503" ht="18" customHeight="1">
      <c r="M3503" s="2"/>
    </row>
    <row r="3504" ht="18" customHeight="1">
      <c r="M3504" s="2"/>
    </row>
    <row r="3505" ht="18" customHeight="1">
      <c r="M3505" s="2"/>
    </row>
    <row r="3506" ht="18" customHeight="1">
      <c r="M3506" s="2"/>
    </row>
    <row r="3507" ht="18" customHeight="1">
      <c r="M3507" s="2"/>
    </row>
    <row r="3508" ht="18" customHeight="1">
      <c r="M3508" s="2"/>
    </row>
    <row r="3509" ht="18" customHeight="1">
      <c r="M3509" s="2"/>
    </row>
    <row r="3510" ht="18" customHeight="1">
      <c r="M3510" s="2"/>
    </row>
    <row r="3511" ht="18" customHeight="1">
      <c r="M3511" s="2"/>
    </row>
    <row r="3512" ht="18" customHeight="1">
      <c r="M3512" s="2"/>
    </row>
    <row r="3513" ht="18" customHeight="1">
      <c r="M3513" s="2"/>
    </row>
    <row r="3514" ht="18" customHeight="1">
      <c r="M3514" s="2"/>
    </row>
    <row r="3515" ht="18" customHeight="1">
      <c r="M3515" s="2"/>
    </row>
    <row r="3516" ht="18" customHeight="1">
      <c r="M3516" s="2"/>
    </row>
    <row r="3517" ht="18" customHeight="1">
      <c r="M3517" s="2"/>
    </row>
    <row r="3518" ht="18" customHeight="1">
      <c r="M3518" s="2"/>
    </row>
    <row r="3519" ht="18" customHeight="1">
      <c r="M3519" s="2"/>
    </row>
    <row r="3520" ht="18" customHeight="1">
      <c r="M3520" s="2"/>
    </row>
    <row r="3521" ht="18" customHeight="1">
      <c r="M3521" s="2"/>
    </row>
    <row r="3522" ht="18" customHeight="1">
      <c r="M3522" s="2"/>
    </row>
    <row r="3523" ht="18" customHeight="1">
      <c r="M3523" s="2"/>
    </row>
    <row r="3524" ht="18" customHeight="1">
      <c r="M3524" s="2"/>
    </row>
    <row r="3525" ht="18" customHeight="1">
      <c r="M3525" s="2"/>
    </row>
    <row r="3526" ht="18" customHeight="1">
      <c r="M3526" s="2"/>
    </row>
    <row r="3527" ht="18" customHeight="1">
      <c r="M3527" s="2"/>
    </row>
    <row r="3528" ht="18" customHeight="1">
      <c r="M3528" s="2"/>
    </row>
    <row r="3529" ht="18" customHeight="1">
      <c r="M3529" s="2"/>
    </row>
    <row r="3530" ht="18" customHeight="1">
      <c r="M3530" s="2"/>
    </row>
    <row r="3531" ht="18" customHeight="1">
      <c r="M3531" s="2"/>
    </row>
    <row r="3532" ht="18" customHeight="1">
      <c r="M3532" s="2"/>
    </row>
    <row r="3533" ht="18" customHeight="1">
      <c r="M3533" s="2"/>
    </row>
    <row r="3534" ht="18" customHeight="1">
      <c r="M3534" s="2"/>
    </row>
    <row r="3535" ht="18" customHeight="1">
      <c r="M3535" s="2"/>
    </row>
    <row r="3536" ht="18" customHeight="1">
      <c r="M3536" s="2"/>
    </row>
    <row r="3537" ht="18" customHeight="1">
      <c r="M3537" s="2"/>
    </row>
    <row r="3538" ht="18" customHeight="1">
      <c r="M3538" s="2"/>
    </row>
    <row r="3539" ht="18" customHeight="1">
      <c r="M3539" s="2"/>
    </row>
    <row r="3540" ht="18" customHeight="1">
      <c r="M3540" s="2"/>
    </row>
    <row r="3541" ht="18" customHeight="1">
      <c r="M3541" s="2"/>
    </row>
    <row r="3542" ht="18" customHeight="1">
      <c r="M3542" s="2"/>
    </row>
    <row r="3543" ht="18" customHeight="1">
      <c r="M3543" s="2"/>
    </row>
    <row r="3544" ht="18" customHeight="1">
      <c r="M3544" s="2"/>
    </row>
    <row r="3545" ht="18" customHeight="1">
      <c r="M3545" s="2"/>
    </row>
    <row r="3546" ht="18" customHeight="1">
      <c r="M3546" s="2"/>
    </row>
    <row r="3547" ht="18" customHeight="1">
      <c r="M3547" s="2"/>
    </row>
    <row r="3548" ht="18" customHeight="1">
      <c r="M3548" s="2"/>
    </row>
    <row r="3549" ht="18" customHeight="1">
      <c r="M3549" s="2"/>
    </row>
    <row r="3550" ht="18" customHeight="1">
      <c r="M3550" s="2"/>
    </row>
    <row r="3551" ht="18" customHeight="1">
      <c r="M3551" s="2"/>
    </row>
    <row r="3552" ht="18" customHeight="1">
      <c r="M3552" s="2"/>
    </row>
    <row r="3553" ht="18" customHeight="1">
      <c r="M3553" s="2"/>
    </row>
    <row r="3554" ht="18" customHeight="1">
      <c r="M3554" s="2"/>
    </row>
    <row r="3555" ht="18" customHeight="1">
      <c r="M3555" s="2"/>
    </row>
    <row r="3556" ht="18" customHeight="1">
      <c r="M3556" s="2"/>
    </row>
    <row r="3557" ht="18" customHeight="1">
      <c r="M3557" s="2"/>
    </row>
    <row r="3558" ht="18" customHeight="1">
      <c r="M3558" s="2"/>
    </row>
    <row r="3559" ht="18" customHeight="1">
      <c r="M3559" s="2"/>
    </row>
    <row r="3560" ht="18" customHeight="1">
      <c r="M3560" s="2"/>
    </row>
    <row r="3561" ht="18" customHeight="1">
      <c r="M3561" s="2"/>
    </row>
    <row r="3562" ht="18" customHeight="1">
      <c r="M3562" s="2"/>
    </row>
    <row r="3563" ht="18" customHeight="1">
      <c r="M3563" s="2"/>
    </row>
    <row r="3564" ht="18" customHeight="1">
      <c r="M3564" s="2"/>
    </row>
    <row r="3565" ht="18" customHeight="1">
      <c r="M3565" s="2"/>
    </row>
    <row r="3566" ht="18" customHeight="1">
      <c r="M3566" s="2"/>
    </row>
    <row r="3567" ht="18" customHeight="1">
      <c r="M3567" s="2"/>
    </row>
    <row r="3568" ht="18" customHeight="1">
      <c r="M3568" s="2"/>
    </row>
    <row r="3569" ht="18" customHeight="1">
      <c r="M3569" s="2"/>
    </row>
    <row r="3570" ht="18" customHeight="1">
      <c r="M3570" s="2"/>
    </row>
    <row r="3571" ht="18" customHeight="1">
      <c r="M3571" s="2"/>
    </row>
    <row r="3572" ht="18" customHeight="1">
      <c r="M3572" s="2"/>
    </row>
    <row r="3573" ht="18" customHeight="1">
      <c r="M3573" s="2"/>
    </row>
    <row r="3574" ht="18" customHeight="1">
      <c r="M3574" s="2"/>
    </row>
    <row r="3575" ht="18" customHeight="1">
      <c r="M3575" s="2"/>
    </row>
    <row r="3576" ht="18" customHeight="1">
      <c r="M3576" s="2"/>
    </row>
    <row r="3577" ht="18" customHeight="1">
      <c r="M3577" s="2"/>
    </row>
    <row r="3578" ht="18" customHeight="1">
      <c r="M3578" s="2"/>
    </row>
    <row r="3579" ht="18" customHeight="1">
      <c r="M3579" s="2"/>
    </row>
    <row r="3580" ht="18" customHeight="1">
      <c r="M3580" s="2"/>
    </row>
    <row r="3581" ht="18" customHeight="1">
      <c r="M3581" s="2"/>
    </row>
    <row r="3582" ht="18" customHeight="1">
      <c r="M3582" s="2"/>
    </row>
    <row r="3583" ht="18" customHeight="1">
      <c r="M3583" s="2"/>
    </row>
    <row r="3584" ht="18" customHeight="1">
      <c r="M3584" s="2"/>
    </row>
    <row r="3585" ht="18" customHeight="1">
      <c r="M3585" s="2"/>
    </row>
    <row r="3586" ht="18" customHeight="1">
      <c r="M3586" s="2"/>
    </row>
    <row r="3587" ht="18" customHeight="1">
      <c r="M3587" s="2"/>
    </row>
    <row r="3588" ht="18" customHeight="1">
      <c r="M3588" s="2"/>
    </row>
    <row r="3589" ht="18" customHeight="1">
      <c r="M3589" s="2"/>
    </row>
    <row r="3590" ht="18" customHeight="1">
      <c r="M3590" s="2"/>
    </row>
    <row r="3591" ht="18" customHeight="1">
      <c r="M3591" s="2"/>
    </row>
    <row r="3592" ht="18" customHeight="1">
      <c r="M3592" s="2"/>
    </row>
    <row r="3593" ht="18" customHeight="1">
      <c r="M3593" s="2"/>
    </row>
    <row r="3594" ht="18" customHeight="1">
      <c r="M3594" s="2"/>
    </row>
    <row r="3595" ht="18" customHeight="1">
      <c r="M3595" s="2"/>
    </row>
    <row r="3596" ht="18" customHeight="1">
      <c r="M3596" s="2"/>
    </row>
    <row r="3597" ht="18" customHeight="1">
      <c r="M3597" s="2"/>
    </row>
    <row r="3598" ht="18" customHeight="1">
      <c r="M3598" s="2"/>
    </row>
    <row r="3599" ht="18" customHeight="1">
      <c r="M3599" s="2"/>
    </row>
    <row r="3600" ht="18" customHeight="1">
      <c r="M3600" s="2"/>
    </row>
    <row r="3601" ht="18" customHeight="1">
      <c r="M3601" s="2"/>
    </row>
    <row r="3602" ht="18" customHeight="1">
      <c r="M3602" s="2"/>
    </row>
    <row r="3603" ht="18" customHeight="1">
      <c r="M3603" s="2"/>
    </row>
    <row r="3604" ht="18" customHeight="1">
      <c r="M3604" s="2"/>
    </row>
    <row r="3605" ht="18" customHeight="1">
      <c r="M3605" s="2"/>
    </row>
    <row r="3606" ht="18" customHeight="1">
      <c r="M3606" s="2"/>
    </row>
    <row r="3607" ht="18" customHeight="1">
      <c r="M3607" s="2"/>
    </row>
    <row r="3608" ht="18" customHeight="1">
      <c r="M3608" s="2"/>
    </row>
    <row r="3609" ht="18" customHeight="1">
      <c r="M3609" s="2"/>
    </row>
    <row r="3610" ht="18" customHeight="1">
      <c r="M3610" s="2"/>
    </row>
    <row r="3611" ht="18" customHeight="1">
      <c r="M3611" s="2"/>
    </row>
    <row r="3612" ht="18" customHeight="1">
      <c r="M3612" s="2"/>
    </row>
    <row r="3613" ht="18" customHeight="1">
      <c r="M3613" s="2"/>
    </row>
    <row r="3614" ht="18" customHeight="1">
      <c r="M3614" s="2"/>
    </row>
    <row r="3615" ht="18" customHeight="1">
      <c r="M3615" s="2"/>
    </row>
    <row r="3616" ht="18" customHeight="1">
      <c r="M3616" s="2"/>
    </row>
    <row r="3617" ht="18" customHeight="1">
      <c r="M3617" s="2"/>
    </row>
    <row r="3618" ht="18" customHeight="1">
      <c r="M3618" s="2"/>
    </row>
    <row r="3619" ht="18" customHeight="1">
      <c r="M3619" s="2"/>
    </row>
    <row r="3620" ht="18" customHeight="1">
      <c r="M3620" s="2"/>
    </row>
    <row r="3621" ht="18" customHeight="1">
      <c r="M3621" s="2"/>
    </row>
    <row r="3622" ht="18" customHeight="1">
      <c r="M3622" s="2"/>
    </row>
    <row r="3623" ht="18" customHeight="1">
      <c r="M3623" s="2"/>
    </row>
    <row r="3624" ht="18" customHeight="1">
      <c r="M3624" s="2"/>
    </row>
    <row r="3625" ht="18" customHeight="1">
      <c r="M3625" s="2"/>
    </row>
    <row r="3626" ht="18" customHeight="1">
      <c r="M3626" s="2"/>
    </row>
    <row r="3627" ht="18" customHeight="1">
      <c r="M3627" s="2"/>
    </row>
    <row r="3628" ht="18" customHeight="1">
      <c r="M3628" s="2"/>
    </row>
    <row r="3629" ht="18" customHeight="1">
      <c r="M3629" s="2"/>
    </row>
    <row r="3630" ht="18" customHeight="1">
      <c r="M3630" s="2"/>
    </row>
    <row r="3631" ht="18" customHeight="1">
      <c r="M3631" s="2"/>
    </row>
    <row r="3632" ht="18" customHeight="1">
      <c r="M3632" s="2"/>
    </row>
    <row r="3633" ht="18" customHeight="1">
      <c r="M3633" s="2"/>
    </row>
    <row r="3634" ht="18" customHeight="1">
      <c r="M3634" s="2"/>
    </row>
    <row r="3635" ht="18" customHeight="1">
      <c r="M3635" s="2"/>
    </row>
    <row r="3636" ht="18" customHeight="1">
      <c r="M3636" s="2"/>
    </row>
    <row r="3637" ht="18" customHeight="1">
      <c r="M3637" s="2"/>
    </row>
    <row r="3638" ht="18" customHeight="1">
      <c r="M3638" s="2"/>
    </row>
    <row r="3639" ht="18" customHeight="1">
      <c r="M3639" s="2"/>
    </row>
    <row r="3640" ht="18" customHeight="1">
      <c r="M3640" s="2"/>
    </row>
    <row r="3641" ht="18" customHeight="1">
      <c r="M3641" s="2"/>
    </row>
    <row r="3642" ht="18" customHeight="1">
      <c r="M3642" s="2"/>
    </row>
    <row r="3643" ht="18" customHeight="1">
      <c r="M3643" s="2"/>
    </row>
    <row r="3644" ht="18" customHeight="1">
      <c r="M3644" s="2"/>
    </row>
    <row r="3645" ht="18" customHeight="1">
      <c r="M3645" s="2"/>
    </row>
    <row r="3646" ht="18" customHeight="1">
      <c r="M3646" s="2"/>
    </row>
    <row r="3647" ht="18" customHeight="1">
      <c r="M3647" s="2"/>
    </row>
    <row r="3648" ht="18" customHeight="1">
      <c r="M3648" s="2"/>
    </row>
    <row r="3649" ht="18" customHeight="1">
      <c r="M3649" s="2"/>
    </row>
    <row r="3650" ht="18" customHeight="1">
      <c r="M3650" s="2"/>
    </row>
    <row r="3651" ht="18" customHeight="1">
      <c r="M3651" s="2"/>
    </row>
    <row r="3652" ht="18" customHeight="1">
      <c r="M3652" s="2"/>
    </row>
    <row r="3653" ht="18" customHeight="1">
      <c r="M3653" s="2"/>
    </row>
    <row r="3654" ht="18" customHeight="1">
      <c r="M3654" s="2"/>
    </row>
    <row r="3655" ht="18" customHeight="1">
      <c r="M3655" s="2"/>
    </row>
    <row r="3656" ht="18" customHeight="1">
      <c r="M3656" s="2"/>
    </row>
    <row r="3657" ht="18" customHeight="1">
      <c r="M3657" s="2"/>
    </row>
    <row r="3658" ht="18" customHeight="1">
      <c r="M3658" s="2"/>
    </row>
    <row r="3659" ht="18" customHeight="1">
      <c r="M3659" s="2"/>
    </row>
    <row r="3660" ht="18" customHeight="1">
      <c r="M3660" s="2"/>
    </row>
    <row r="3661" ht="18" customHeight="1">
      <c r="M3661" s="2"/>
    </row>
    <row r="3662" ht="18" customHeight="1">
      <c r="M3662" s="2"/>
    </row>
    <row r="3663" ht="18" customHeight="1">
      <c r="M3663" s="2"/>
    </row>
    <row r="3664" ht="18" customHeight="1">
      <c r="M3664" s="2"/>
    </row>
    <row r="3665" ht="18" customHeight="1">
      <c r="M3665" s="2"/>
    </row>
    <row r="3666" ht="18" customHeight="1">
      <c r="M3666" s="2"/>
    </row>
    <row r="3667" ht="18" customHeight="1">
      <c r="M3667" s="2"/>
    </row>
    <row r="3668" ht="18" customHeight="1">
      <c r="M3668" s="2"/>
    </row>
    <row r="3669" ht="18" customHeight="1">
      <c r="M3669" s="2"/>
    </row>
    <row r="3670" ht="18" customHeight="1">
      <c r="M3670" s="2"/>
    </row>
    <row r="3671" ht="18" customHeight="1">
      <c r="M3671" s="2"/>
    </row>
    <row r="3672" ht="18" customHeight="1">
      <c r="M3672" s="2"/>
    </row>
    <row r="3673" ht="18" customHeight="1">
      <c r="M3673" s="2"/>
    </row>
    <row r="3674" ht="18" customHeight="1">
      <c r="M3674" s="2"/>
    </row>
    <row r="3675" ht="18" customHeight="1">
      <c r="M3675" s="2"/>
    </row>
    <row r="3676" ht="18" customHeight="1">
      <c r="M3676" s="2"/>
    </row>
    <row r="3677" ht="18" customHeight="1">
      <c r="M3677" s="2"/>
    </row>
    <row r="3678" ht="18" customHeight="1">
      <c r="M3678" s="2"/>
    </row>
    <row r="3679" ht="18" customHeight="1">
      <c r="M3679" s="2"/>
    </row>
    <row r="3680" ht="18" customHeight="1">
      <c r="M3680" s="2"/>
    </row>
    <row r="3681" ht="18" customHeight="1">
      <c r="M3681" s="2"/>
    </row>
    <row r="3682" ht="18" customHeight="1">
      <c r="M3682" s="2"/>
    </row>
    <row r="3683" ht="18" customHeight="1">
      <c r="M3683" s="2"/>
    </row>
    <row r="3684" ht="18" customHeight="1">
      <c r="M3684" s="2"/>
    </row>
    <row r="3685" ht="18" customHeight="1">
      <c r="M3685" s="2"/>
    </row>
    <row r="3686" ht="18" customHeight="1">
      <c r="M3686" s="2"/>
    </row>
    <row r="3687" ht="18" customHeight="1">
      <c r="M3687" s="2"/>
    </row>
    <row r="3688" ht="18" customHeight="1">
      <c r="M3688" s="2"/>
    </row>
    <row r="3689" ht="18" customHeight="1">
      <c r="M3689" s="2"/>
    </row>
    <row r="3690" ht="18" customHeight="1">
      <c r="M3690" s="2"/>
    </row>
    <row r="3691" ht="18" customHeight="1">
      <c r="M3691" s="2"/>
    </row>
    <row r="3692" ht="18" customHeight="1">
      <c r="M3692" s="2"/>
    </row>
    <row r="3693" ht="18" customHeight="1">
      <c r="M3693" s="2"/>
    </row>
    <row r="3694" ht="18" customHeight="1">
      <c r="M3694" s="2"/>
    </row>
    <row r="3695" ht="18" customHeight="1">
      <c r="M3695" s="2"/>
    </row>
    <row r="3696" ht="18" customHeight="1">
      <c r="M3696" s="2"/>
    </row>
    <row r="3697" ht="18" customHeight="1">
      <c r="M3697" s="2"/>
    </row>
    <row r="3698" ht="18" customHeight="1">
      <c r="M3698" s="2"/>
    </row>
    <row r="3699" ht="18" customHeight="1">
      <c r="M3699" s="2"/>
    </row>
    <row r="3700" ht="18" customHeight="1">
      <c r="M3700" s="2"/>
    </row>
    <row r="3701" ht="18" customHeight="1">
      <c r="M3701" s="2"/>
    </row>
    <row r="3702" ht="18" customHeight="1">
      <c r="M3702" s="2"/>
    </row>
    <row r="3703" ht="18" customHeight="1">
      <c r="M3703" s="2"/>
    </row>
    <row r="3704" ht="18" customHeight="1">
      <c r="M3704" s="2"/>
    </row>
    <row r="3705" ht="18" customHeight="1">
      <c r="M3705" s="2"/>
    </row>
    <row r="3706" ht="18" customHeight="1">
      <c r="M3706" s="2"/>
    </row>
    <row r="3707" ht="18" customHeight="1">
      <c r="M3707" s="2"/>
    </row>
    <row r="3708" ht="18" customHeight="1">
      <c r="M3708" s="2"/>
    </row>
    <row r="3709" ht="18" customHeight="1">
      <c r="M3709" s="2"/>
    </row>
    <row r="3710" ht="18" customHeight="1">
      <c r="M3710" s="2"/>
    </row>
    <row r="3711" ht="18" customHeight="1">
      <c r="M3711" s="2"/>
    </row>
    <row r="3712" ht="18" customHeight="1">
      <c r="M3712" s="2"/>
    </row>
    <row r="3713" ht="18" customHeight="1">
      <c r="M3713" s="2"/>
    </row>
    <row r="3714" ht="18" customHeight="1">
      <c r="M3714" s="2"/>
    </row>
    <row r="3715" ht="18" customHeight="1">
      <c r="M3715" s="2"/>
    </row>
    <row r="3716" ht="18" customHeight="1">
      <c r="M3716" s="2"/>
    </row>
    <row r="3717" ht="18" customHeight="1">
      <c r="M3717" s="2"/>
    </row>
    <row r="3718" ht="18" customHeight="1">
      <c r="M3718" s="2"/>
    </row>
    <row r="3719" ht="18" customHeight="1">
      <c r="M3719" s="2"/>
    </row>
    <row r="3720" ht="18" customHeight="1">
      <c r="M3720" s="2"/>
    </row>
    <row r="3721" ht="18" customHeight="1">
      <c r="M3721" s="2"/>
    </row>
    <row r="3722" ht="18" customHeight="1">
      <c r="M3722" s="2"/>
    </row>
    <row r="3723" ht="18" customHeight="1">
      <c r="M3723" s="2"/>
    </row>
    <row r="3724" ht="18" customHeight="1">
      <c r="M3724" s="2"/>
    </row>
    <row r="3725" ht="18" customHeight="1">
      <c r="M3725" s="2"/>
    </row>
    <row r="3726" ht="18" customHeight="1">
      <c r="M3726" s="2"/>
    </row>
    <row r="3727" ht="18" customHeight="1">
      <c r="M3727" s="2"/>
    </row>
    <row r="3728" ht="18" customHeight="1">
      <c r="M3728" s="2"/>
    </row>
    <row r="3729" ht="18" customHeight="1">
      <c r="M3729" s="2"/>
    </row>
    <row r="3730" ht="18" customHeight="1">
      <c r="M3730" s="2"/>
    </row>
    <row r="3731" ht="18" customHeight="1">
      <c r="M3731" s="2"/>
    </row>
    <row r="3732" ht="18" customHeight="1">
      <c r="M3732" s="2"/>
    </row>
    <row r="3733" ht="18" customHeight="1">
      <c r="M3733" s="2"/>
    </row>
    <row r="3734" ht="18" customHeight="1">
      <c r="M3734" s="2"/>
    </row>
    <row r="3735" ht="18" customHeight="1">
      <c r="M3735" s="2"/>
    </row>
    <row r="3736" ht="18" customHeight="1">
      <c r="M3736" s="2"/>
    </row>
    <row r="3737" ht="18" customHeight="1">
      <c r="M3737" s="2"/>
    </row>
    <row r="3738" ht="18" customHeight="1">
      <c r="M3738" s="2"/>
    </row>
    <row r="3739" ht="18" customHeight="1">
      <c r="M3739" s="2"/>
    </row>
    <row r="3740" ht="18" customHeight="1">
      <c r="M3740" s="2"/>
    </row>
    <row r="3741" ht="18" customHeight="1">
      <c r="M3741" s="2"/>
    </row>
    <row r="3742" ht="18" customHeight="1">
      <c r="M3742" s="2"/>
    </row>
    <row r="3743" ht="18" customHeight="1">
      <c r="M3743" s="2"/>
    </row>
    <row r="3744" ht="18" customHeight="1">
      <c r="M3744" s="2"/>
    </row>
    <row r="3745" ht="18" customHeight="1">
      <c r="M3745" s="2"/>
    </row>
    <row r="3746" ht="18" customHeight="1">
      <c r="M3746" s="2"/>
    </row>
    <row r="3747" ht="18" customHeight="1">
      <c r="M3747" s="2"/>
    </row>
    <row r="3748" ht="18" customHeight="1">
      <c r="M3748" s="2"/>
    </row>
    <row r="3749" ht="18" customHeight="1">
      <c r="M3749" s="2"/>
    </row>
    <row r="3750" ht="18" customHeight="1">
      <c r="M3750" s="2"/>
    </row>
    <row r="3751" ht="18" customHeight="1">
      <c r="M3751" s="2"/>
    </row>
    <row r="3752" ht="18" customHeight="1">
      <c r="M3752" s="2"/>
    </row>
    <row r="3753" ht="18" customHeight="1">
      <c r="M3753" s="2"/>
    </row>
    <row r="3754" ht="18" customHeight="1">
      <c r="M3754" s="2"/>
    </row>
    <row r="3755" ht="18" customHeight="1">
      <c r="M3755" s="2"/>
    </row>
    <row r="3756" ht="18" customHeight="1">
      <c r="M3756" s="2"/>
    </row>
    <row r="3757" ht="18" customHeight="1">
      <c r="M3757" s="2"/>
    </row>
    <row r="3758" ht="18" customHeight="1">
      <c r="M3758" s="2"/>
    </row>
    <row r="3759" ht="18" customHeight="1">
      <c r="M3759" s="2"/>
    </row>
    <row r="3760" ht="18" customHeight="1">
      <c r="M3760" s="2"/>
    </row>
    <row r="3761" ht="18" customHeight="1">
      <c r="M3761" s="2"/>
    </row>
    <row r="3762" ht="18" customHeight="1">
      <c r="M3762" s="2"/>
    </row>
    <row r="3763" ht="18" customHeight="1">
      <c r="M3763" s="2"/>
    </row>
    <row r="3764" ht="18" customHeight="1">
      <c r="M3764" s="2"/>
    </row>
    <row r="3765" ht="18" customHeight="1">
      <c r="M3765" s="2"/>
    </row>
    <row r="3766" ht="18" customHeight="1">
      <c r="M3766" s="2"/>
    </row>
    <row r="3767" ht="18" customHeight="1">
      <c r="M3767" s="2"/>
    </row>
    <row r="3768" ht="18" customHeight="1">
      <c r="M3768" s="2"/>
    </row>
    <row r="3769" ht="18" customHeight="1">
      <c r="M3769" s="2"/>
    </row>
    <row r="3770" ht="18" customHeight="1">
      <c r="M3770" s="2"/>
    </row>
    <row r="3771" ht="18" customHeight="1">
      <c r="M3771" s="2"/>
    </row>
    <row r="3772" ht="18" customHeight="1">
      <c r="M3772" s="2"/>
    </row>
    <row r="3773" ht="18" customHeight="1">
      <c r="M3773" s="2"/>
    </row>
    <row r="3774" ht="18" customHeight="1">
      <c r="M3774" s="2"/>
    </row>
    <row r="3775" ht="18" customHeight="1">
      <c r="M3775" s="2"/>
    </row>
    <row r="3776" ht="18" customHeight="1">
      <c r="M3776" s="2"/>
    </row>
    <row r="3777" ht="18" customHeight="1">
      <c r="M3777" s="2"/>
    </row>
    <row r="3778" ht="18" customHeight="1">
      <c r="M3778" s="2"/>
    </row>
    <row r="3779" ht="18" customHeight="1">
      <c r="M3779" s="2"/>
    </row>
    <row r="3780" ht="18" customHeight="1">
      <c r="M3780" s="2"/>
    </row>
    <row r="3781" ht="18" customHeight="1">
      <c r="M3781" s="2"/>
    </row>
    <row r="3782" ht="18" customHeight="1">
      <c r="M3782" s="2"/>
    </row>
    <row r="3783" ht="18" customHeight="1">
      <c r="M3783" s="2"/>
    </row>
    <row r="3784" ht="18" customHeight="1">
      <c r="M3784" s="2"/>
    </row>
    <row r="3785" ht="18" customHeight="1">
      <c r="M3785" s="2"/>
    </row>
    <row r="3786" ht="18" customHeight="1">
      <c r="M3786" s="2"/>
    </row>
    <row r="3787" ht="18" customHeight="1">
      <c r="M3787" s="2"/>
    </row>
    <row r="3788" ht="18" customHeight="1">
      <c r="M3788" s="2"/>
    </row>
    <row r="3789" ht="18" customHeight="1">
      <c r="M3789" s="2"/>
    </row>
    <row r="3790" ht="18" customHeight="1">
      <c r="M3790" s="2"/>
    </row>
    <row r="3791" ht="18" customHeight="1">
      <c r="M3791" s="2"/>
    </row>
    <row r="3792" ht="18" customHeight="1">
      <c r="M3792" s="2"/>
    </row>
    <row r="3793" ht="18" customHeight="1">
      <c r="M3793" s="2"/>
    </row>
    <row r="3794" ht="18" customHeight="1">
      <c r="M3794" s="2"/>
    </row>
    <row r="3795" ht="18" customHeight="1">
      <c r="M3795" s="2"/>
    </row>
    <row r="3796" ht="18" customHeight="1">
      <c r="M3796" s="2"/>
    </row>
    <row r="3797" ht="18" customHeight="1">
      <c r="M3797" s="2"/>
    </row>
    <row r="3798" ht="18" customHeight="1">
      <c r="M3798" s="2"/>
    </row>
    <row r="3799" ht="18" customHeight="1">
      <c r="M3799" s="2"/>
    </row>
    <row r="3800" ht="18" customHeight="1">
      <c r="M3800" s="2"/>
    </row>
    <row r="3801" ht="18" customHeight="1">
      <c r="M3801" s="2"/>
    </row>
    <row r="3802" ht="18" customHeight="1">
      <c r="M3802" s="2"/>
    </row>
    <row r="3803" ht="18" customHeight="1">
      <c r="M3803" s="2"/>
    </row>
    <row r="3804" ht="18" customHeight="1">
      <c r="M3804" s="2"/>
    </row>
    <row r="3805" ht="18" customHeight="1">
      <c r="M3805" s="2"/>
    </row>
    <row r="3806" ht="18" customHeight="1">
      <c r="M3806" s="2"/>
    </row>
    <row r="3807" ht="18" customHeight="1">
      <c r="M3807" s="2"/>
    </row>
    <row r="3808" ht="18" customHeight="1">
      <c r="M3808" s="2"/>
    </row>
    <row r="3809" ht="18" customHeight="1">
      <c r="M3809" s="2"/>
    </row>
    <row r="3810" ht="18" customHeight="1">
      <c r="M3810" s="2"/>
    </row>
    <row r="3811" ht="18" customHeight="1">
      <c r="M3811" s="2"/>
    </row>
    <row r="3812" ht="18" customHeight="1">
      <c r="M3812" s="2"/>
    </row>
    <row r="3813" ht="18" customHeight="1">
      <c r="M3813" s="2"/>
    </row>
    <row r="3814" ht="18" customHeight="1">
      <c r="M3814" s="2"/>
    </row>
    <row r="3815" ht="18" customHeight="1">
      <c r="M3815" s="2"/>
    </row>
    <row r="3816" ht="18" customHeight="1">
      <c r="M3816" s="2"/>
    </row>
    <row r="3817" ht="18" customHeight="1">
      <c r="M3817" s="2"/>
    </row>
    <row r="3818" ht="18" customHeight="1">
      <c r="M3818" s="2"/>
    </row>
    <row r="3819" ht="18" customHeight="1">
      <c r="M3819" s="2"/>
    </row>
    <row r="3820" ht="18" customHeight="1">
      <c r="M3820" s="2"/>
    </row>
    <row r="3821" ht="18" customHeight="1">
      <c r="M3821" s="2"/>
    </row>
    <row r="3822" ht="18" customHeight="1">
      <c r="M3822" s="2"/>
    </row>
    <row r="3823" ht="18" customHeight="1">
      <c r="M3823" s="2"/>
    </row>
    <row r="3824" ht="18" customHeight="1">
      <c r="M3824" s="2"/>
    </row>
    <row r="3825" ht="18" customHeight="1">
      <c r="M3825" s="2"/>
    </row>
    <row r="3826" ht="18" customHeight="1">
      <c r="M3826" s="2"/>
    </row>
    <row r="3827" ht="18" customHeight="1">
      <c r="M3827" s="2"/>
    </row>
    <row r="3828" ht="18" customHeight="1">
      <c r="M3828" s="2"/>
    </row>
    <row r="3829" ht="18" customHeight="1">
      <c r="M3829" s="2"/>
    </row>
    <row r="3830" ht="18" customHeight="1">
      <c r="M3830" s="2"/>
    </row>
    <row r="3831" ht="18" customHeight="1">
      <c r="M3831" s="2"/>
    </row>
    <row r="3832" ht="18" customHeight="1">
      <c r="M3832" s="2"/>
    </row>
    <row r="3833" ht="18" customHeight="1">
      <c r="M3833" s="2"/>
    </row>
    <row r="3834" ht="18" customHeight="1">
      <c r="M3834" s="2"/>
    </row>
    <row r="3835" ht="18" customHeight="1">
      <c r="M3835" s="2"/>
    </row>
    <row r="3836" ht="18" customHeight="1">
      <c r="M3836" s="2"/>
    </row>
    <row r="3837" ht="18" customHeight="1">
      <c r="M3837" s="2"/>
    </row>
    <row r="3838" ht="18" customHeight="1">
      <c r="M3838" s="2"/>
    </row>
    <row r="3839" ht="18" customHeight="1">
      <c r="M3839" s="2"/>
    </row>
    <row r="3840" ht="18" customHeight="1">
      <c r="M3840" s="2"/>
    </row>
    <row r="3841" ht="18" customHeight="1">
      <c r="M3841" s="2"/>
    </row>
    <row r="3842" ht="18" customHeight="1">
      <c r="M3842" s="2"/>
    </row>
    <row r="3843" ht="18" customHeight="1">
      <c r="M3843" s="2"/>
    </row>
    <row r="3844" ht="18" customHeight="1">
      <c r="M3844" s="2"/>
    </row>
    <row r="3845" ht="18" customHeight="1">
      <c r="M3845" s="2"/>
    </row>
    <row r="3846" ht="18" customHeight="1">
      <c r="M3846" s="2"/>
    </row>
    <row r="3847" ht="18" customHeight="1">
      <c r="M3847" s="2"/>
    </row>
    <row r="3848" ht="18" customHeight="1">
      <c r="M3848" s="2"/>
    </row>
    <row r="3849" ht="18" customHeight="1">
      <c r="M3849" s="2"/>
    </row>
    <row r="3850" ht="18" customHeight="1">
      <c r="M3850" s="2"/>
    </row>
    <row r="3851" ht="18" customHeight="1">
      <c r="M3851" s="2"/>
    </row>
    <row r="3852" ht="18" customHeight="1">
      <c r="M3852" s="2"/>
    </row>
    <row r="3853" ht="18" customHeight="1">
      <c r="M3853" s="2"/>
    </row>
    <row r="3854" ht="18" customHeight="1">
      <c r="M3854" s="2"/>
    </row>
    <row r="3855" ht="18" customHeight="1">
      <c r="M3855" s="2"/>
    </row>
    <row r="3856" ht="18" customHeight="1">
      <c r="M3856" s="2"/>
    </row>
    <row r="3857" ht="18" customHeight="1">
      <c r="M3857" s="2"/>
    </row>
    <row r="3858" ht="18" customHeight="1">
      <c r="M3858" s="2"/>
    </row>
    <row r="3859" ht="18" customHeight="1">
      <c r="M3859" s="2"/>
    </row>
    <row r="3860" ht="18" customHeight="1">
      <c r="M3860" s="2"/>
    </row>
    <row r="3861" ht="18" customHeight="1">
      <c r="M3861" s="2"/>
    </row>
    <row r="3862" ht="18" customHeight="1">
      <c r="M3862" s="2"/>
    </row>
    <row r="3863" ht="18" customHeight="1">
      <c r="M3863" s="2"/>
    </row>
    <row r="3864" ht="18" customHeight="1">
      <c r="M3864" s="2"/>
    </row>
    <row r="3865" ht="18" customHeight="1">
      <c r="M3865" s="2"/>
    </row>
    <row r="3866" ht="18" customHeight="1">
      <c r="M3866" s="2"/>
    </row>
    <row r="3867" ht="18" customHeight="1">
      <c r="M3867" s="2"/>
    </row>
    <row r="3868" ht="18" customHeight="1">
      <c r="M3868" s="2"/>
    </row>
    <row r="3869" ht="18" customHeight="1">
      <c r="M3869" s="2"/>
    </row>
    <row r="3870" ht="18" customHeight="1">
      <c r="M3870" s="2"/>
    </row>
    <row r="3871" ht="18" customHeight="1">
      <c r="M3871" s="2"/>
    </row>
    <row r="3872" ht="18" customHeight="1">
      <c r="M3872" s="2"/>
    </row>
    <row r="3873" ht="18" customHeight="1">
      <c r="M3873" s="2"/>
    </row>
    <row r="3874" ht="18" customHeight="1">
      <c r="M3874" s="2"/>
    </row>
    <row r="3875" ht="18" customHeight="1">
      <c r="M3875" s="2"/>
    </row>
    <row r="3876" ht="18" customHeight="1">
      <c r="M3876" s="2"/>
    </row>
    <row r="3877" ht="18" customHeight="1">
      <c r="M3877" s="2"/>
    </row>
    <row r="3878" ht="18" customHeight="1">
      <c r="M3878" s="2"/>
    </row>
    <row r="3879" ht="18" customHeight="1">
      <c r="M3879" s="2"/>
    </row>
    <row r="3880" ht="18" customHeight="1">
      <c r="M3880" s="2"/>
    </row>
    <row r="3881" ht="18" customHeight="1">
      <c r="M3881" s="2"/>
    </row>
    <row r="3882" ht="18" customHeight="1">
      <c r="M3882" s="2"/>
    </row>
    <row r="3883" ht="18" customHeight="1">
      <c r="M3883" s="2"/>
    </row>
    <row r="3884" ht="18" customHeight="1">
      <c r="M3884" s="2"/>
    </row>
    <row r="3885" ht="18" customHeight="1">
      <c r="M3885" s="2"/>
    </row>
    <row r="3886" ht="18" customHeight="1">
      <c r="M3886" s="2"/>
    </row>
    <row r="3887" ht="18" customHeight="1">
      <c r="M3887" s="2"/>
    </row>
    <row r="3888" ht="18" customHeight="1">
      <c r="M3888" s="2"/>
    </row>
    <row r="3889" ht="18" customHeight="1">
      <c r="M3889" s="2"/>
    </row>
    <row r="3890" ht="18" customHeight="1">
      <c r="M3890" s="2"/>
    </row>
    <row r="3891" ht="18" customHeight="1">
      <c r="M3891" s="2"/>
    </row>
    <row r="3892" ht="18" customHeight="1">
      <c r="M3892" s="2"/>
    </row>
    <row r="3893" ht="18" customHeight="1">
      <c r="M3893" s="2"/>
    </row>
    <row r="3894" ht="18" customHeight="1">
      <c r="M3894" s="2"/>
    </row>
    <row r="3895" ht="18" customHeight="1">
      <c r="M3895" s="2"/>
    </row>
    <row r="3896" ht="18" customHeight="1">
      <c r="M3896" s="2"/>
    </row>
    <row r="3897" ht="18" customHeight="1">
      <c r="M3897" s="2"/>
    </row>
    <row r="3898" ht="18" customHeight="1">
      <c r="M3898" s="2"/>
    </row>
    <row r="3899" ht="18" customHeight="1">
      <c r="M3899" s="2"/>
    </row>
    <row r="3900" ht="18" customHeight="1">
      <c r="M3900" s="2"/>
    </row>
    <row r="3901" ht="18" customHeight="1">
      <c r="M3901" s="2"/>
    </row>
    <row r="3902" ht="18" customHeight="1">
      <c r="M3902" s="2"/>
    </row>
    <row r="3903" ht="18" customHeight="1">
      <c r="M3903" s="2"/>
    </row>
    <row r="3904" ht="18" customHeight="1">
      <c r="M3904" s="2"/>
    </row>
    <row r="3905" ht="18" customHeight="1">
      <c r="M3905" s="2"/>
    </row>
    <row r="3906" ht="18" customHeight="1">
      <c r="M3906" s="2"/>
    </row>
    <row r="3907" ht="18" customHeight="1">
      <c r="M3907" s="2"/>
    </row>
    <row r="3908" ht="18" customHeight="1">
      <c r="M3908" s="2"/>
    </row>
    <row r="3909" ht="18" customHeight="1">
      <c r="M3909" s="2"/>
    </row>
    <row r="3910" ht="18" customHeight="1">
      <c r="M3910" s="2"/>
    </row>
    <row r="3911" ht="18" customHeight="1">
      <c r="M3911" s="2"/>
    </row>
    <row r="3912" ht="18" customHeight="1">
      <c r="M3912" s="2"/>
    </row>
    <row r="3913" ht="18" customHeight="1">
      <c r="M3913" s="2"/>
    </row>
    <row r="3914" ht="18" customHeight="1">
      <c r="M3914" s="2"/>
    </row>
    <row r="3915" ht="18" customHeight="1">
      <c r="M3915" s="2"/>
    </row>
    <row r="3916" ht="18" customHeight="1">
      <c r="M3916" s="2"/>
    </row>
    <row r="3917" ht="18" customHeight="1">
      <c r="M3917" s="2"/>
    </row>
    <row r="3918" ht="18" customHeight="1">
      <c r="M3918" s="2"/>
    </row>
    <row r="3919" ht="18" customHeight="1">
      <c r="M3919" s="2"/>
    </row>
    <row r="3920" ht="18" customHeight="1">
      <c r="M3920" s="2"/>
    </row>
    <row r="3921" ht="18" customHeight="1">
      <c r="M3921" s="2"/>
    </row>
    <row r="3922" ht="18" customHeight="1">
      <c r="M3922" s="2"/>
    </row>
    <row r="3923" ht="18" customHeight="1">
      <c r="M3923" s="2"/>
    </row>
    <row r="3924" ht="18" customHeight="1">
      <c r="M3924" s="2"/>
    </row>
    <row r="3925" ht="18" customHeight="1">
      <c r="M3925" s="2"/>
    </row>
    <row r="3926" ht="18" customHeight="1">
      <c r="M3926" s="2"/>
    </row>
    <row r="3927" ht="18" customHeight="1">
      <c r="M3927" s="2"/>
    </row>
    <row r="3928" ht="18" customHeight="1">
      <c r="M3928" s="2"/>
    </row>
    <row r="3929" ht="18" customHeight="1">
      <c r="M3929" s="2"/>
    </row>
    <row r="3930" ht="18" customHeight="1">
      <c r="M3930" s="2"/>
    </row>
    <row r="3931" ht="18" customHeight="1">
      <c r="M3931" s="2"/>
    </row>
    <row r="3932" ht="18" customHeight="1">
      <c r="M3932" s="2"/>
    </row>
    <row r="3933" ht="18" customHeight="1">
      <c r="M3933" s="2"/>
    </row>
    <row r="3934" ht="18" customHeight="1">
      <c r="M3934" s="2"/>
    </row>
    <row r="3935" ht="18" customHeight="1">
      <c r="M3935" s="2"/>
    </row>
    <row r="3936" ht="18" customHeight="1">
      <c r="M3936" s="2"/>
    </row>
    <row r="3937" ht="18" customHeight="1">
      <c r="M3937" s="2"/>
    </row>
    <row r="3938" ht="18" customHeight="1">
      <c r="M3938" s="2"/>
    </row>
    <row r="3939" ht="18" customHeight="1">
      <c r="M3939" s="2"/>
    </row>
    <row r="3940" ht="18" customHeight="1">
      <c r="M3940" s="2"/>
    </row>
    <row r="3941" ht="18" customHeight="1">
      <c r="M3941" s="2"/>
    </row>
    <row r="3942" ht="18" customHeight="1">
      <c r="M3942" s="2"/>
    </row>
    <row r="3943" ht="18" customHeight="1">
      <c r="M3943" s="2"/>
    </row>
    <row r="3944" ht="18" customHeight="1">
      <c r="M3944" s="2"/>
    </row>
    <row r="3945" ht="18" customHeight="1">
      <c r="M3945" s="2"/>
    </row>
    <row r="3946" ht="18" customHeight="1">
      <c r="M3946" s="2"/>
    </row>
    <row r="3947" ht="18" customHeight="1">
      <c r="M3947" s="2"/>
    </row>
    <row r="3948" ht="18" customHeight="1">
      <c r="M3948" s="2"/>
    </row>
    <row r="3949" ht="18" customHeight="1">
      <c r="M3949" s="2"/>
    </row>
    <row r="3950" ht="18" customHeight="1">
      <c r="M3950" s="2"/>
    </row>
    <row r="3951" ht="18" customHeight="1">
      <c r="M3951" s="2"/>
    </row>
    <row r="3952" ht="18" customHeight="1">
      <c r="M3952" s="2"/>
    </row>
    <row r="3953" ht="18" customHeight="1">
      <c r="M3953" s="2"/>
    </row>
    <row r="3954" ht="18" customHeight="1">
      <c r="M3954" s="2"/>
    </row>
    <row r="3955" ht="18" customHeight="1">
      <c r="M3955" s="2"/>
    </row>
    <row r="3956" ht="18" customHeight="1">
      <c r="M3956" s="2"/>
    </row>
    <row r="3957" ht="18" customHeight="1">
      <c r="M3957" s="2"/>
    </row>
    <row r="3958" ht="18" customHeight="1">
      <c r="M3958" s="2"/>
    </row>
    <row r="3959" ht="18" customHeight="1">
      <c r="M3959" s="2"/>
    </row>
    <row r="3960" ht="18" customHeight="1">
      <c r="M3960" s="2"/>
    </row>
    <row r="3961" ht="18" customHeight="1">
      <c r="M3961" s="2"/>
    </row>
    <row r="3962" ht="18" customHeight="1">
      <c r="M3962" s="2"/>
    </row>
    <row r="3963" ht="18" customHeight="1">
      <c r="M3963" s="2"/>
    </row>
    <row r="3964" ht="18" customHeight="1">
      <c r="M3964" s="2"/>
    </row>
    <row r="3965" ht="18" customHeight="1">
      <c r="M3965" s="2"/>
    </row>
    <row r="3966" ht="18" customHeight="1">
      <c r="M3966" s="2"/>
    </row>
    <row r="3967" ht="18" customHeight="1">
      <c r="M3967" s="2"/>
    </row>
    <row r="3968" ht="18" customHeight="1">
      <c r="M3968" s="2"/>
    </row>
    <row r="3969" ht="18" customHeight="1">
      <c r="M3969" s="2"/>
    </row>
    <row r="3970" ht="18" customHeight="1">
      <c r="M3970" s="2"/>
    </row>
    <row r="3971" ht="18" customHeight="1">
      <c r="M3971" s="2"/>
    </row>
    <row r="3972" ht="18" customHeight="1">
      <c r="M3972" s="2"/>
    </row>
    <row r="3973" ht="18" customHeight="1">
      <c r="M3973" s="2"/>
    </row>
    <row r="3974" ht="18" customHeight="1">
      <c r="M3974" s="2"/>
    </row>
    <row r="3975" ht="18" customHeight="1">
      <c r="M3975" s="2"/>
    </row>
    <row r="3976" ht="18" customHeight="1">
      <c r="M3976" s="2"/>
    </row>
    <row r="3977" ht="18" customHeight="1">
      <c r="M3977" s="2"/>
    </row>
    <row r="3978" ht="18" customHeight="1">
      <c r="M3978" s="2"/>
    </row>
    <row r="3979" ht="18" customHeight="1">
      <c r="M3979" s="2"/>
    </row>
    <row r="3980" ht="18" customHeight="1">
      <c r="M3980" s="2"/>
    </row>
    <row r="3981" ht="18" customHeight="1">
      <c r="M3981" s="2"/>
    </row>
    <row r="3982" ht="18" customHeight="1">
      <c r="M3982" s="2"/>
    </row>
    <row r="3983" ht="18" customHeight="1">
      <c r="M3983" s="2"/>
    </row>
    <row r="3984" ht="18" customHeight="1">
      <c r="M3984" s="2"/>
    </row>
    <row r="3985" ht="18" customHeight="1">
      <c r="M3985" s="2"/>
    </row>
    <row r="3986" ht="18" customHeight="1">
      <c r="M3986" s="2"/>
    </row>
    <row r="3987" ht="18" customHeight="1">
      <c r="M3987" s="2"/>
    </row>
    <row r="3988" ht="18" customHeight="1">
      <c r="M3988" s="2"/>
    </row>
    <row r="3989" ht="18" customHeight="1">
      <c r="M3989" s="2"/>
    </row>
    <row r="3990" ht="18" customHeight="1">
      <c r="M3990" s="2"/>
    </row>
    <row r="3991" ht="18" customHeight="1">
      <c r="M3991" s="2"/>
    </row>
    <row r="3992" ht="18" customHeight="1">
      <c r="M3992" s="2"/>
    </row>
    <row r="3993" ht="18" customHeight="1">
      <c r="M3993" s="2"/>
    </row>
    <row r="3994" ht="18" customHeight="1">
      <c r="M3994" s="2"/>
    </row>
    <row r="3995" ht="18" customHeight="1">
      <c r="M3995" s="2"/>
    </row>
    <row r="3996" ht="18" customHeight="1">
      <c r="M3996" s="2"/>
    </row>
    <row r="3997" ht="18" customHeight="1">
      <c r="M3997" s="2"/>
    </row>
    <row r="3998" ht="18" customHeight="1">
      <c r="M3998" s="2"/>
    </row>
    <row r="3999" ht="18" customHeight="1">
      <c r="M3999" s="2"/>
    </row>
    <row r="4000" ht="18" customHeight="1">
      <c r="M4000" s="2"/>
    </row>
    <row r="4001" ht="18" customHeight="1">
      <c r="M4001" s="2"/>
    </row>
    <row r="4002" ht="18" customHeight="1">
      <c r="M4002" s="2"/>
    </row>
    <row r="4003" ht="18" customHeight="1">
      <c r="M4003" s="2"/>
    </row>
    <row r="4004" ht="18" customHeight="1">
      <c r="M4004" s="2"/>
    </row>
    <row r="4005" ht="18" customHeight="1">
      <c r="M4005" s="2"/>
    </row>
    <row r="4006" ht="18" customHeight="1">
      <c r="M4006" s="2"/>
    </row>
    <row r="4007" ht="18" customHeight="1">
      <c r="M4007" s="2"/>
    </row>
    <row r="4008" ht="18" customHeight="1">
      <c r="M4008" s="2"/>
    </row>
    <row r="4009" ht="18" customHeight="1">
      <c r="M4009" s="2"/>
    </row>
    <row r="4010" ht="18" customHeight="1">
      <c r="M4010" s="2"/>
    </row>
    <row r="4011" ht="18" customHeight="1">
      <c r="M4011" s="2"/>
    </row>
    <row r="4012" ht="18" customHeight="1">
      <c r="M4012" s="2"/>
    </row>
    <row r="4013" ht="18" customHeight="1">
      <c r="M4013" s="2"/>
    </row>
    <row r="4014" ht="18" customHeight="1">
      <c r="M4014" s="2"/>
    </row>
    <row r="4015" ht="18" customHeight="1">
      <c r="M4015" s="2"/>
    </row>
    <row r="4016" ht="18" customHeight="1">
      <c r="M4016" s="2"/>
    </row>
    <row r="4017" ht="18" customHeight="1">
      <c r="M4017" s="2"/>
    </row>
    <row r="4018" ht="18" customHeight="1">
      <c r="M4018" s="2"/>
    </row>
    <row r="4019" ht="18" customHeight="1">
      <c r="M4019" s="2"/>
    </row>
    <row r="4020" ht="18" customHeight="1">
      <c r="M4020" s="2"/>
    </row>
    <row r="4021" ht="18" customHeight="1">
      <c r="M4021" s="2"/>
    </row>
    <row r="4022" ht="18" customHeight="1">
      <c r="M4022" s="2"/>
    </row>
    <row r="4023" ht="18" customHeight="1">
      <c r="M4023" s="2"/>
    </row>
    <row r="4024" ht="18" customHeight="1">
      <c r="M4024" s="2"/>
    </row>
    <row r="4025" ht="18" customHeight="1">
      <c r="M4025" s="2"/>
    </row>
    <row r="4026" ht="18" customHeight="1">
      <c r="M4026" s="2"/>
    </row>
    <row r="4027" ht="18" customHeight="1">
      <c r="M4027" s="2"/>
    </row>
    <row r="4028" ht="18" customHeight="1">
      <c r="M4028" s="2"/>
    </row>
    <row r="4029" ht="18" customHeight="1">
      <c r="M4029" s="2"/>
    </row>
    <row r="4030" ht="18" customHeight="1">
      <c r="M4030" s="2"/>
    </row>
    <row r="4031" ht="18" customHeight="1">
      <c r="M4031" s="2"/>
    </row>
    <row r="4032" ht="18" customHeight="1">
      <c r="M4032" s="2"/>
    </row>
    <row r="4033" ht="18" customHeight="1">
      <c r="M4033" s="2"/>
    </row>
    <row r="4034" ht="18" customHeight="1">
      <c r="M4034" s="2"/>
    </row>
    <row r="4035" ht="18" customHeight="1">
      <c r="M4035" s="2"/>
    </row>
    <row r="4036" ht="18" customHeight="1">
      <c r="M4036" s="2"/>
    </row>
    <row r="4037" ht="18" customHeight="1">
      <c r="M4037" s="2"/>
    </row>
    <row r="4038" ht="18" customHeight="1">
      <c r="M4038" s="2"/>
    </row>
    <row r="4039" ht="18" customHeight="1">
      <c r="M4039" s="2"/>
    </row>
    <row r="4040" ht="18" customHeight="1">
      <c r="M4040" s="2"/>
    </row>
    <row r="4041" ht="18" customHeight="1">
      <c r="M4041" s="2"/>
    </row>
    <row r="4042" ht="18" customHeight="1">
      <c r="M4042" s="2"/>
    </row>
    <row r="4043" ht="18" customHeight="1">
      <c r="M4043" s="2"/>
    </row>
    <row r="4044" ht="18" customHeight="1">
      <c r="M4044" s="2"/>
    </row>
    <row r="4045" ht="18" customHeight="1">
      <c r="M4045" s="2"/>
    </row>
    <row r="4046" ht="18" customHeight="1">
      <c r="M4046" s="2"/>
    </row>
    <row r="4047" ht="18" customHeight="1">
      <c r="M4047" s="2"/>
    </row>
    <row r="4048" ht="18" customHeight="1">
      <c r="M4048" s="2"/>
    </row>
    <row r="4049" ht="18" customHeight="1">
      <c r="M4049" s="2"/>
    </row>
    <row r="4050" ht="18" customHeight="1">
      <c r="M4050" s="2"/>
    </row>
    <row r="4051" ht="18" customHeight="1">
      <c r="M4051" s="2"/>
    </row>
    <row r="4052" ht="18" customHeight="1">
      <c r="M4052" s="2"/>
    </row>
    <row r="4053" ht="18" customHeight="1">
      <c r="M4053" s="2"/>
    </row>
    <row r="4054" ht="18" customHeight="1">
      <c r="M4054" s="2"/>
    </row>
    <row r="4055" ht="18" customHeight="1">
      <c r="M4055" s="2"/>
    </row>
    <row r="4056" ht="18" customHeight="1">
      <c r="M4056" s="2"/>
    </row>
    <row r="4057" ht="18" customHeight="1">
      <c r="M4057" s="2"/>
    </row>
    <row r="4058" ht="18" customHeight="1">
      <c r="M4058" s="2"/>
    </row>
    <row r="4059" ht="18" customHeight="1">
      <c r="M4059" s="2"/>
    </row>
    <row r="4060" ht="18" customHeight="1">
      <c r="M4060" s="2"/>
    </row>
    <row r="4061" ht="18" customHeight="1">
      <c r="M4061" s="2"/>
    </row>
    <row r="4062" ht="18" customHeight="1">
      <c r="M4062" s="2"/>
    </row>
    <row r="4063" ht="18" customHeight="1">
      <c r="M4063" s="2"/>
    </row>
    <row r="4064" ht="18" customHeight="1">
      <c r="M4064" s="2"/>
    </row>
    <row r="4065" ht="18" customHeight="1">
      <c r="M4065" s="2"/>
    </row>
    <row r="4066" ht="18" customHeight="1">
      <c r="M4066" s="2"/>
    </row>
    <row r="4067" ht="18" customHeight="1">
      <c r="M4067" s="2"/>
    </row>
    <row r="4068" ht="18" customHeight="1">
      <c r="M4068" s="2"/>
    </row>
    <row r="4069" ht="18" customHeight="1">
      <c r="M4069" s="2"/>
    </row>
    <row r="4070" ht="18" customHeight="1">
      <c r="M4070" s="2"/>
    </row>
    <row r="4071" ht="18" customHeight="1">
      <c r="M4071" s="2"/>
    </row>
    <row r="4072" ht="18" customHeight="1">
      <c r="M4072" s="2"/>
    </row>
    <row r="4073" ht="18" customHeight="1">
      <c r="M4073" s="2"/>
    </row>
    <row r="4074" ht="18" customHeight="1">
      <c r="M4074" s="2"/>
    </row>
    <row r="4075" ht="18" customHeight="1">
      <c r="M4075" s="2"/>
    </row>
    <row r="4076" ht="18" customHeight="1">
      <c r="M4076" s="2"/>
    </row>
    <row r="4077" ht="18" customHeight="1">
      <c r="M4077" s="2"/>
    </row>
    <row r="4078" ht="18" customHeight="1">
      <c r="M4078" s="2"/>
    </row>
    <row r="4079" ht="18" customHeight="1">
      <c r="M4079" s="2"/>
    </row>
    <row r="4080" ht="18" customHeight="1">
      <c r="M4080" s="2"/>
    </row>
    <row r="4081" ht="18" customHeight="1">
      <c r="M4081" s="2"/>
    </row>
    <row r="4082" ht="18" customHeight="1">
      <c r="M4082" s="2"/>
    </row>
    <row r="4083" ht="18" customHeight="1">
      <c r="M4083" s="2"/>
    </row>
    <row r="4084" ht="18" customHeight="1">
      <c r="M4084" s="2"/>
    </row>
    <row r="4085" ht="18" customHeight="1">
      <c r="M4085" s="2"/>
    </row>
    <row r="4086" ht="18" customHeight="1">
      <c r="M4086" s="2"/>
    </row>
    <row r="4087" ht="18" customHeight="1">
      <c r="M4087" s="2"/>
    </row>
    <row r="4088" ht="18" customHeight="1">
      <c r="M4088" s="2"/>
    </row>
    <row r="4089" ht="18" customHeight="1">
      <c r="M4089" s="2"/>
    </row>
    <row r="4090" ht="18" customHeight="1">
      <c r="M4090" s="2"/>
    </row>
    <row r="4091" ht="18" customHeight="1">
      <c r="M4091" s="2"/>
    </row>
    <row r="4092" ht="18" customHeight="1">
      <c r="M4092" s="2"/>
    </row>
    <row r="4093" ht="18" customHeight="1">
      <c r="M4093" s="2"/>
    </row>
    <row r="4094" ht="18" customHeight="1">
      <c r="M4094" s="2"/>
    </row>
    <row r="4095" ht="18" customHeight="1">
      <c r="M4095" s="2"/>
    </row>
    <row r="4096" ht="18" customHeight="1">
      <c r="M4096" s="2"/>
    </row>
    <row r="4097" ht="18" customHeight="1">
      <c r="M4097" s="2"/>
    </row>
    <row r="4098" ht="18" customHeight="1">
      <c r="M4098" s="2"/>
    </row>
    <row r="4099" ht="18" customHeight="1">
      <c r="M4099" s="2"/>
    </row>
    <row r="4100" ht="18" customHeight="1">
      <c r="M4100" s="2"/>
    </row>
    <row r="4101" ht="18" customHeight="1">
      <c r="M4101" s="2"/>
    </row>
    <row r="4102" ht="18" customHeight="1">
      <c r="M4102" s="2"/>
    </row>
    <row r="4103" ht="18" customHeight="1">
      <c r="M4103" s="2"/>
    </row>
    <row r="4104" ht="18" customHeight="1">
      <c r="M4104" s="2"/>
    </row>
    <row r="4105" ht="18" customHeight="1">
      <c r="M4105" s="2"/>
    </row>
    <row r="4106" ht="18" customHeight="1">
      <c r="M4106" s="2"/>
    </row>
    <row r="4107" ht="18" customHeight="1">
      <c r="M4107" s="2"/>
    </row>
    <row r="4108" ht="18" customHeight="1">
      <c r="M4108" s="2"/>
    </row>
    <row r="4109" ht="18" customHeight="1">
      <c r="M4109" s="2"/>
    </row>
    <row r="4110" ht="18" customHeight="1">
      <c r="M4110" s="2"/>
    </row>
    <row r="4111" ht="18" customHeight="1">
      <c r="M4111" s="2"/>
    </row>
    <row r="4112" ht="18" customHeight="1">
      <c r="M4112" s="2"/>
    </row>
    <row r="4113" ht="18" customHeight="1">
      <c r="M4113" s="2"/>
    </row>
    <row r="4114" ht="18" customHeight="1">
      <c r="M4114" s="2"/>
    </row>
    <row r="4115" ht="18" customHeight="1">
      <c r="M4115" s="2"/>
    </row>
    <row r="4116" ht="18" customHeight="1">
      <c r="M4116" s="2"/>
    </row>
    <row r="4117" ht="18" customHeight="1">
      <c r="M4117" s="2"/>
    </row>
    <row r="4118" ht="18" customHeight="1">
      <c r="M4118" s="2"/>
    </row>
    <row r="4119" ht="18" customHeight="1">
      <c r="M4119" s="2"/>
    </row>
    <row r="4120" ht="18" customHeight="1">
      <c r="M4120" s="2"/>
    </row>
    <row r="4121" ht="18" customHeight="1">
      <c r="M4121" s="2"/>
    </row>
    <row r="4122" ht="18" customHeight="1">
      <c r="M4122" s="2"/>
    </row>
    <row r="4123" ht="18" customHeight="1">
      <c r="M4123" s="2"/>
    </row>
    <row r="4124" ht="18" customHeight="1">
      <c r="M4124" s="2"/>
    </row>
    <row r="4125" ht="18" customHeight="1">
      <c r="M4125" s="2"/>
    </row>
    <row r="4126" ht="18" customHeight="1">
      <c r="M4126" s="2"/>
    </row>
    <row r="4127" ht="18" customHeight="1">
      <c r="M4127" s="2"/>
    </row>
    <row r="4128" ht="18" customHeight="1">
      <c r="M4128" s="2"/>
    </row>
    <row r="4129" ht="18" customHeight="1">
      <c r="M4129" s="2"/>
    </row>
    <row r="4130" ht="18" customHeight="1">
      <c r="M4130" s="2"/>
    </row>
    <row r="4131" ht="18" customHeight="1">
      <c r="M4131" s="2"/>
    </row>
    <row r="4132" ht="18" customHeight="1">
      <c r="M4132" s="2"/>
    </row>
    <row r="4133" ht="18" customHeight="1">
      <c r="M4133" s="2"/>
    </row>
    <row r="4134" ht="18" customHeight="1">
      <c r="M4134" s="2"/>
    </row>
    <row r="4135" ht="18" customHeight="1">
      <c r="M4135" s="2"/>
    </row>
    <row r="4136" ht="18" customHeight="1">
      <c r="M4136" s="2"/>
    </row>
    <row r="4137" ht="18" customHeight="1">
      <c r="M4137" s="2"/>
    </row>
    <row r="4138" ht="18" customHeight="1">
      <c r="M4138" s="2"/>
    </row>
    <row r="4139" ht="18" customHeight="1">
      <c r="M4139" s="2"/>
    </row>
    <row r="4140" ht="18" customHeight="1">
      <c r="M4140" s="2"/>
    </row>
    <row r="4141" ht="18" customHeight="1">
      <c r="M4141" s="2"/>
    </row>
    <row r="4142" ht="18" customHeight="1">
      <c r="M4142" s="2"/>
    </row>
    <row r="4143" ht="18" customHeight="1">
      <c r="M4143" s="2"/>
    </row>
    <row r="4144" ht="18" customHeight="1">
      <c r="M4144" s="2"/>
    </row>
    <row r="4145" ht="18" customHeight="1">
      <c r="M4145" s="2"/>
    </row>
    <row r="4146" ht="18" customHeight="1">
      <c r="M4146" s="2"/>
    </row>
    <row r="4147" ht="18" customHeight="1">
      <c r="M4147" s="2"/>
    </row>
    <row r="4148" ht="18" customHeight="1">
      <c r="M4148" s="2"/>
    </row>
    <row r="4149" ht="18" customHeight="1">
      <c r="M4149" s="2"/>
    </row>
    <row r="4150" ht="18" customHeight="1">
      <c r="M4150" s="2"/>
    </row>
    <row r="4151" ht="18" customHeight="1">
      <c r="M4151" s="2"/>
    </row>
    <row r="4152" ht="18" customHeight="1">
      <c r="M4152" s="2"/>
    </row>
    <row r="4153" ht="18" customHeight="1">
      <c r="M4153" s="2"/>
    </row>
    <row r="4154" ht="18" customHeight="1">
      <c r="M4154" s="2"/>
    </row>
    <row r="4155" ht="18" customHeight="1">
      <c r="M4155" s="2"/>
    </row>
    <row r="4156" ht="18" customHeight="1">
      <c r="M4156" s="2"/>
    </row>
    <row r="4157" ht="18" customHeight="1">
      <c r="M4157" s="2"/>
    </row>
    <row r="4158" ht="18" customHeight="1">
      <c r="M4158" s="2"/>
    </row>
    <row r="4159" ht="18" customHeight="1">
      <c r="M4159" s="2"/>
    </row>
    <row r="4160" ht="18" customHeight="1">
      <c r="M4160" s="2"/>
    </row>
    <row r="4161" ht="18" customHeight="1">
      <c r="M4161" s="2"/>
    </row>
    <row r="4162" ht="18" customHeight="1">
      <c r="M4162" s="2"/>
    </row>
    <row r="4163" ht="18" customHeight="1">
      <c r="M4163" s="2"/>
    </row>
    <row r="4164" ht="18" customHeight="1">
      <c r="M4164" s="2"/>
    </row>
    <row r="4165" ht="18" customHeight="1">
      <c r="M4165" s="2"/>
    </row>
    <row r="4166" ht="18" customHeight="1">
      <c r="M4166" s="2"/>
    </row>
    <row r="4167" ht="18" customHeight="1">
      <c r="M4167" s="2"/>
    </row>
    <row r="4168" ht="18" customHeight="1">
      <c r="M4168" s="2"/>
    </row>
    <row r="4169" ht="18" customHeight="1">
      <c r="M4169" s="2"/>
    </row>
    <row r="4170" ht="18" customHeight="1">
      <c r="M4170" s="2"/>
    </row>
    <row r="4171" ht="18" customHeight="1">
      <c r="M4171" s="2"/>
    </row>
    <row r="4172" ht="18" customHeight="1">
      <c r="M4172" s="2"/>
    </row>
    <row r="4173" ht="18" customHeight="1">
      <c r="M4173" s="2"/>
    </row>
    <row r="4174" ht="18" customHeight="1">
      <c r="M4174" s="2"/>
    </row>
    <row r="4175" ht="18" customHeight="1">
      <c r="M4175" s="2"/>
    </row>
    <row r="4176" ht="18" customHeight="1">
      <c r="M4176" s="2"/>
    </row>
    <row r="4177" ht="18" customHeight="1">
      <c r="M4177" s="2"/>
    </row>
    <row r="4178" ht="18" customHeight="1">
      <c r="M4178" s="2"/>
    </row>
    <row r="4179" ht="18" customHeight="1">
      <c r="M4179" s="2"/>
    </row>
    <row r="4180" ht="18" customHeight="1">
      <c r="M4180" s="2"/>
    </row>
    <row r="4181" ht="18" customHeight="1">
      <c r="M4181" s="2"/>
    </row>
    <row r="4182" ht="18" customHeight="1">
      <c r="M4182" s="2"/>
    </row>
    <row r="4183" ht="18" customHeight="1">
      <c r="M4183" s="2"/>
    </row>
    <row r="4184" ht="18" customHeight="1">
      <c r="M4184" s="2"/>
    </row>
    <row r="4185" ht="18" customHeight="1">
      <c r="M4185" s="2"/>
    </row>
    <row r="4186" ht="18" customHeight="1">
      <c r="M4186" s="2"/>
    </row>
    <row r="4187" ht="18" customHeight="1">
      <c r="M4187" s="2"/>
    </row>
    <row r="4188" ht="18" customHeight="1">
      <c r="M4188" s="2"/>
    </row>
    <row r="4189" ht="18" customHeight="1">
      <c r="M4189" s="2"/>
    </row>
    <row r="4190" ht="18" customHeight="1">
      <c r="M4190" s="2"/>
    </row>
    <row r="4191" ht="18" customHeight="1">
      <c r="M4191" s="2"/>
    </row>
    <row r="4192" ht="18" customHeight="1">
      <c r="M4192" s="2"/>
    </row>
    <row r="4193" ht="18" customHeight="1">
      <c r="M4193" s="2"/>
    </row>
    <row r="4194" ht="18" customHeight="1">
      <c r="M4194" s="2"/>
    </row>
    <row r="4195" ht="18" customHeight="1">
      <c r="M4195" s="2"/>
    </row>
    <row r="4196" ht="18" customHeight="1">
      <c r="M4196" s="2"/>
    </row>
    <row r="4197" ht="18" customHeight="1">
      <c r="M4197" s="2"/>
    </row>
    <row r="4198" ht="18" customHeight="1">
      <c r="M4198" s="2"/>
    </row>
    <row r="4199" ht="18" customHeight="1">
      <c r="M4199" s="2"/>
    </row>
    <row r="4200" ht="18" customHeight="1">
      <c r="M4200" s="2"/>
    </row>
    <row r="4201" ht="18" customHeight="1">
      <c r="M4201" s="2"/>
    </row>
    <row r="4202" ht="18" customHeight="1">
      <c r="M4202" s="2"/>
    </row>
    <row r="4203" ht="18" customHeight="1">
      <c r="M4203" s="2"/>
    </row>
    <row r="4204" ht="18" customHeight="1">
      <c r="M4204" s="2"/>
    </row>
    <row r="4205" ht="18" customHeight="1">
      <c r="M4205" s="2"/>
    </row>
    <row r="4206" ht="18" customHeight="1">
      <c r="M4206" s="2"/>
    </row>
    <row r="4207" ht="18" customHeight="1">
      <c r="M4207" s="2"/>
    </row>
    <row r="4208" ht="18" customHeight="1">
      <c r="M4208" s="2"/>
    </row>
    <row r="4209" ht="18" customHeight="1">
      <c r="M4209" s="2"/>
    </row>
    <row r="4210" ht="18" customHeight="1">
      <c r="M4210" s="2"/>
    </row>
    <row r="4211" ht="18" customHeight="1">
      <c r="M4211" s="2"/>
    </row>
    <row r="4212" ht="18" customHeight="1">
      <c r="M4212" s="2"/>
    </row>
    <row r="4213" ht="18" customHeight="1">
      <c r="M4213" s="2"/>
    </row>
    <row r="4214" ht="18" customHeight="1">
      <c r="M4214" s="2"/>
    </row>
    <row r="4215" ht="18" customHeight="1">
      <c r="M4215" s="2"/>
    </row>
    <row r="4216" ht="18" customHeight="1">
      <c r="M4216" s="2"/>
    </row>
    <row r="4217" ht="18" customHeight="1">
      <c r="M4217" s="2"/>
    </row>
    <row r="4218" ht="18" customHeight="1">
      <c r="M4218" s="2"/>
    </row>
    <row r="4219" ht="18" customHeight="1">
      <c r="M4219" s="2"/>
    </row>
    <row r="4220" ht="18" customHeight="1">
      <c r="M4220" s="2"/>
    </row>
    <row r="4221" ht="18" customHeight="1">
      <c r="M4221" s="2"/>
    </row>
    <row r="4222" ht="18" customHeight="1">
      <c r="M4222" s="2"/>
    </row>
    <row r="4223" ht="18" customHeight="1">
      <c r="M4223" s="2"/>
    </row>
    <row r="4224" ht="18" customHeight="1">
      <c r="M4224" s="2"/>
    </row>
    <row r="4225" ht="18" customHeight="1">
      <c r="M4225" s="2"/>
    </row>
    <row r="4226" ht="18" customHeight="1">
      <c r="M4226" s="2"/>
    </row>
    <row r="4227" ht="18" customHeight="1">
      <c r="M4227" s="2"/>
    </row>
    <row r="4228" ht="18" customHeight="1">
      <c r="M4228" s="2"/>
    </row>
    <row r="4229" ht="18" customHeight="1">
      <c r="M4229" s="2"/>
    </row>
    <row r="4230" ht="18" customHeight="1">
      <c r="M4230" s="2"/>
    </row>
    <row r="4231" ht="18" customHeight="1">
      <c r="M4231" s="2"/>
    </row>
    <row r="4232" ht="18" customHeight="1">
      <c r="M4232" s="2"/>
    </row>
    <row r="4233" ht="18" customHeight="1">
      <c r="M4233" s="2"/>
    </row>
    <row r="4234" ht="18" customHeight="1">
      <c r="M4234" s="2"/>
    </row>
    <row r="4235" ht="18" customHeight="1">
      <c r="M4235" s="2"/>
    </row>
    <row r="4236" ht="18" customHeight="1">
      <c r="M4236" s="2"/>
    </row>
    <row r="4237" ht="18" customHeight="1">
      <c r="M4237" s="2"/>
    </row>
    <row r="4238" ht="18" customHeight="1">
      <c r="M4238" s="2"/>
    </row>
    <row r="4239" ht="18" customHeight="1">
      <c r="M4239" s="2"/>
    </row>
    <row r="4240" ht="18" customHeight="1">
      <c r="M4240" s="2"/>
    </row>
    <row r="4241" ht="18" customHeight="1">
      <c r="M4241" s="2"/>
    </row>
    <row r="4242" ht="18" customHeight="1">
      <c r="M4242" s="2"/>
    </row>
    <row r="4243" ht="18" customHeight="1">
      <c r="M4243" s="2"/>
    </row>
    <row r="4244" ht="18" customHeight="1">
      <c r="M4244" s="2"/>
    </row>
    <row r="4245" ht="18" customHeight="1">
      <c r="M4245" s="2"/>
    </row>
    <row r="4246" ht="18" customHeight="1">
      <c r="M4246" s="2"/>
    </row>
    <row r="4247" ht="18" customHeight="1">
      <c r="M4247" s="2"/>
    </row>
    <row r="4248" ht="18" customHeight="1">
      <c r="M4248" s="2"/>
    </row>
    <row r="4249" ht="18" customHeight="1">
      <c r="M4249" s="2"/>
    </row>
    <row r="4250" ht="18" customHeight="1">
      <c r="M4250" s="2"/>
    </row>
    <row r="4251" ht="18" customHeight="1">
      <c r="M4251" s="2"/>
    </row>
    <row r="4252" ht="18" customHeight="1">
      <c r="M4252" s="2"/>
    </row>
    <row r="4253" ht="18" customHeight="1">
      <c r="M4253" s="2"/>
    </row>
    <row r="4254" ht="18" customHeight="1">
      <c r="M4254" s="2"/>
    </row>
    <row r="4255" ht="18" customHeight="1">
      <c r="M4255" s="2"/>
    </row>
    <row r="4256" ht="18" customHeight="1">
      <c r="M4256" s="2"/>
    </row>
    <row r="4257" ht="18" customHeight="1">
      <c r="M4257" s="2"/>
    </row>
    <row r="4258" ht="18" customHeight="1">
      <c r="M4258" s="2"/>
    </row>
    <row r="4259" ht="18" customHeight="1">
      <c r="M4259" s="2"/>
    </row>
    <row r="4260" ht="18" customHeight="1">
      <c r="M4260" s="2"/>
    </row>
    <row r="4261" ht="18" customHeight="1">
      <c r="M4261" s="2"/>
    </row>
    <row r="4262" ht="18" customHeight="1">
      <c r="M4262" s="2"/>
    </row>
    <row r="4263" ht="18" customHeight="1">
      <c r="M4263" s="2"/>
    </row>
    <row r="4264" ht="18" customHeight="1">
      <c r="M4264" s="2"/>
    </row>
    <row r="4265" ht="18" customHeight="1">
      <c r="M4265" s="2"/>
    </row>
    <row r="4266" ht="18" customHeight="1">
      <c r="M4266" s="2"/>
    </row>
    <row r="4267" ht="18" customHeight="1">
      <c r="M4267" s="2"/>
    </row>
    <row r="4268" ht="18" customHeight="1">
      <c r="M4268" s="2"/>
    </row>
    <row r="4269" ht="18" customHeight="1">
      <c r="M4269" s="2"/>
    </row>
    <row r="4270" ht="18" customHeight="1">
      <c r="M4270" s="2"/>
    </row>
    <row r="4271" ht="18" customHeight="1">
      <c r="M4271" s="2"/>
    </row>
    <row r="4272" ht="18" customHeight="1">
      <c r="M4272" s="2"/>
    </row>
    <row r="4273" ht="18" customHeight="1">
      <c r="M4273" s="2"/>
    </row>
    <row r="4274" ht="18" customHeight="1">
      <c r="M4274" s="2"/>
    </row>
    <row r="4275" ht="18" customHeight="1">
      <c r="M4275" s="2"/>
    </row>
    <row r="4276" ht="18" customHeight="1">
      <c r="M4276" s="2"/>
    </row>
    <row r="4277" ht="18" customHeight="1">
      <c r="M4277" s="2"/>
    </row>
    <row r="4278" ht="18" customHeight="1">
      <c r="M4278" s="2"/>
    </row>
    <row r="4279" ht="18" customHeight="1">
      <c r="M4279" s="2"/>
    </row>
    <row r="4280" ht="18" customHeight="1">
      <c r="M4280" s="2"/>
    </row>
    <row r="4281" ht="18" customHeight="1">
      <c r="M4281" s="2"/>
    </row>
    <row r="4282" ht="18" customHeight="1">
      <c r="M4282" s="2"/>
    </row>
    <row r="4283" ht="18" customHeight="1">
      <c r="M4283" s="2"/>
    </row>
    <row r="4284" ht="18" customHeight="1">
      <c r="M4284" s="2"/>
    </row>
    <row r="4285" ht="18" customHeight="1">
      <c r="M4285" s="2"/>
    </row>
    <row r="4286" ht="18" customHeight="1">
      <c r="M4286" s="2"/>
    </row>
    <row r="4287" ht="18" customHeight="1">
      <c r="M4287" s="2"/>
    </row>
    <row r="4288" ht="18" customHeight="1">
      <c r="M4288" s="2"/>
    </row>
    <row r="4289" ht="18" customHeight="1">
      <c r="M4289" s="2"/>
    </row>
    <row r="4290" ht="18" customHeight="1">
      <c r="M4290" s="2"/>
    </row>
    <row r="4291" ht="18" customHeight="1">
      <c r="M4291" s="2"/>
    </row>
    <row r="4292" ht="18" customHeight="1">
      <c r="M4292" s="2"/>
    </row>
    <row r="4293" ht="18" customHeight="1">
      <c r="M4293" s="2"/>
    </row>
    <row r="4294" ht="18" customHeight="1">
      <c r="M4294" s="2"/>
    </row>
    <row r="4295" ht="18" customHeight="1">
      <c r="M4295" s="2"/>
    </row>
    <row r="4296" ht="18" customHeight="1">
      <c r="M4296" s="2"/>
    </row>
    <row r="4297" ht="18" customHeight="1">
      <c r="M4297" s="2"/>
    </row>
    <row r="4298" ht="18" customHeight="1">
      <c r="M4298" s="2"/>
    </row>
    <row r="4299" ht="18" customHeight="1">
      <c r="M4299" s="2"/>
    </row>
    <row r="4300" ht="18" customHeight="1">
      <c r="M4300" s="2"/>
    </row>
    <row r="4301" ht="18" customHeight="1">
      <c r="M4301" s="2"/>
    </row>
    <row r="4302" ht="18" customHeight="1">
      <c r="M4302" s="2"/>
    </row>
    <row r="4303" ht="18" customHeight="1">
      <c r="M4303" s="2"/>
    </row>
    <row r="4304" ht="18" customHeight="1">
      <c r="M4304" s="2"/>
    </row>
    <row r="4305" ht="18" customHeight="1">
      <c r="M4305" s="2"/>
    </row>
    <row r="4306" ht="18" customHeight="1">
      <c r="M4306" s="2"/>
    </row>
    <row r="4307" ht="18" customHeight="1">
      <c r="M4307" s="2"/>
    </row>
    <row r="4308" ht="18" customHeight="1">
      <c r="M4308" s="2"/>
    </row>
    <row r="4309" ht="18" customHeight="1">
      <c r="M4309" s="2"/>
    </row>
    <row r="4310" ht="18" customHeight="1">
      <c r="M4310" s="2"/>
    </row>
    <row r="4311" ht="18" customHeight="1">
      <c r="M4311" s="2"/>
    </row>
    <row r="4312" ht="18" customHeight="1">
      <c r="M4312" s="2"/>
    </row>
    <row r="4313" ht="18" customHeight="1">
      <c r="M4313" s="2"/>
    </row>
    <row r="4314" ht="18" customHeight="1">
      <c r="M4314" s="2"/>
    </row>
    <row r="4315" ht="18" customHeight="1">
      <c r="M4315" s="2"/>
    </row>
    <row r="4316" ht="18" customHeight="1">
      <c r="M4316" s="2"/>
    </row>
    <row r="4317" ht="18" customHeight="1">
      <c r="M4317" s="2"/>
    </row>
    <row r="4318" ht="18" customHeight="1">
      <c r="M4318" s="2"/>
    </row>
    <row r="4319" ht="18" customHeight="1">
      <c r="M4319" s="2"/>
    </row>
    <row r="4320" ht="18" customHeight="1">
      <c r="M4320" s="2"/>
    </row>
    <row r="4321" ht="18" customHeight="1">
      <c r="M4321" s="2"/>
    </row>
    <row r="4322" ht="18" customHeight="1">
      <c r="M4322" s="2"/>
    </row>
    <row r="4323" ht="18" customHeight="1">
      <c r="M4323" s="2"/>
    </row>
    <row r="4324" ht="18" customHeight="1">
      <c r="M4324" s="2"/>
    </row>
    <row r="4325" ht="18" customHeight="1">
      <c r="M4325" s="2"/>
    </row>
    <row r="4326" ht="18" customHeight="1">
      <c r="M4326" s="2"/>
    </row>
    <row r="4327" ht="18" customHeight="1">
      <c r="M4327" s="2"/>
    </row>
    <row r="4328" ht="18" customHeight="1">
      <c r="M4328" s="2"/>
    </row>
    <row r="4329" ht="18" customHeight="1">
      <c r="M4329" s="2"/>
    </row>
    <row r="4330" ht="18" customHeight="1">
      <c r="M4330" s="2"/>
    </row>
    <row r="4331" ht="18" customHeight="1">
      <c r="M4331" s="2"/>
    </row>
    <row r="4332" ht="18" customHeight="1">
      <c r="M4332" s="2"/>
    </row>
    <row r="4333" ht="18" customHeight="1">
      <c r="M4333" s="2"/>
    </row>
    <row r="4334" ht="18" customHeight="1">
      <c r="M4334" s="2"/>
    </row>
    <row r="4335" ht="18" customHeight="1">
      <c r="M4335" s="2"/>
    </row>
    <row r="4336" ht="18" customHeight="1">
      <c r="M4336" s="2"/>
    </row>
    <row r="4337" ht="18" customHeight="1">
      <c r="M4337" s="2"/>
    </row>
    <row r="4338" ht="18" customHeight="1">
      <c r="M4338" s="2"/>
    </row>
    <row r="4339" ht="18" customHeight="1">
      <c r="M4339" s="2"/>
    </row>
    <row r="4340" ht="18" customHeight="1">
      <c r="M4340" s="2"/>
    </row>
    <row r="4341" ht="18" customHeight="1">
      <c r="M4341" s="2"/>
    </row>
    <row r="4342" ht="18" customHeight="1">
      <c r="M4342" s="2"/>
    </row>
    <row r="4343" ht="18" customHeight="1">
      <c r="M4343" s="2"/>
    </row>
    <row r="4344" ht="18" customHeight="1">
      <c r="M4344" s="2"/>
    </row>
    <row r="4345" ht="18" customHeight="1">
      <c r="M4345" s="2"/>
    </row>
    <row r="4346" ht="18" customHeight="1">
      <c r="M4346" s="2"/>
    </row>
    <row r="4347" ht="18" customHeight="1">
      <c r="M4347" s="2"/>
    </row>
    <row r="4348" ht="18" customHeight="1">
      <c r="M4348" s="2"/>
    </row>
    <row r="4349" ht="18" customHeight="1">
      <c r="M4349" s="2"/>
    </row>
    <row r="4350" ht="18" customHeight="1">
      <c r="M4350" s="2"/>
    </row>
    <row r="4351" ht="18" customHeight="1">
      <c r="M4351" s="2"/>
    </row>
    <row r="4352" ht="18" customHeight="1">
      <c r="M4352" s="2"/>
    </row>
    <row r="4353" ht="18" customHeight="1">
      <c r="M4353" s="2"/>
    </row>
    <row r="4354" ht="18" customHeight="1">
      <c r="M4354" s="2"/>
    </row>
    <row r="4355" ht="18" customHeight="1">
      <c r="M4355" s="2"/>
    </row>
    <row r="4356" ht="18" customHeight="1">
      <c r="M4356" s="2"/>
    </row>
    <row r="4357" ht="18" customHeight="1">
      <c r="M4357" s="2"/>
    </row>
    <row r="4358" ht="18" customHeight="1">
      <c r="M4358" s="2"/>
    </row>
    <row r="4359" ht="18" customHeight="1">
      <c r="M4359" s="2"/>
    </row>
    <row r="4360" ht="18" customHeight="1">
      <c r="M4360" s="2"/>
    </row>
    <row r="4361" ht="18" customHeight="1">
      <c r="M4361" s="2"/>
    </row>
    <row r="4362" ht="18" customHeight="1">
      <c r="M4362" s="2"/>
    </row>
    <row r="4363" ht="18" customHeight="1">
      <c r="M4363" s="2"/>
    </row>
    <row r="4364" ht="18" customHeight="1">
      <c r="M4364" s="2"/>
    </row>
    <row r="4365" ht="18" customHeight="1">
      <c r="M4365" s="2"/>
    </row>
    <row r="4366" ht="18" customHeight="1">
      <c r="M4366" s="2"/>
    </row>
    <row r="4367" ht="18" customHeight="1">
      <c r="M4367" s="2"/>
    </row>
    <row r="4368" ht="18" customHeight="1">
      <c r="M4368" s="2"/>
    </row>
    <row r="4369" ht="18" customHeight="1">
      <c r="M4369" s="2"/>
    </row>
    <row r="4370" ht="18" customHeight="1">
      <c r="M4370" s="2"/>
    </row>
    <row r="4371" ht="18" customHeight="1">
      <c r="M4371" s="2"/>
    </row>
    <row r="4372" ht="18" customHeight="1">
      <c r="M4372" s="2"/>
    </row>
    <row r="4373" ht="18" customHeight="1">
      <c r="M4373" s="2"/>
    </row>
    <row r="4374" ht="18" customHeight="1">
      <c r="M4374" s="2"/>
    </row>
    <row r="4375" ht="18" customHeight="1">
      <c r="M4375" s="2"/>
    </row>
    <row r="4376" ht="18" customHeight="1">
      <c r="M4376" s="2"/>
    </row>
    <row r="4377" ht="18" customHeight="1">
      <c r="M4377" s="2"/>
    </row>
    <row r="4378" ht="18" customHeight="1">
      <c r="M4378" s="2"/>
    </row>
    <row r="4379" ht="18" customHeight="1">
      <c r="M4379" s="2"/>
    </row>
    <row r="4380" ht="18" customHeight="1">
      <c r="M4380" s="2"/>
    </row>
    <row r="4381" ht="18" customHeight="1">
      <c r="M4381" s="2"/>
    </row>
    <row r="4382" ht="18" customHeight="1">
      <c r="M4382" s="2"/>
    </row>
    <row r="4383" ht="18" customHeight="1">
      <c r="M4383" s="2"/>
    </row>
    <row r="4384" ht="18" customHeight="1">
      <c r="M4384" s="2"/>
    </row>
    <row r="4385" ht="18" customHeight="1">
      <c r="M4385" s="2"/>
    </row>
    <row r="4386" ht="18" customHeight="1">
      <c r="M4386" s="2"/>
    </row>
    <row r="4387" ht="18" customHeight="1">
      <c r="M4387" s="2"/>
    </row>
    <row r="4388" ht="18" customHeight="1">
      <c r="M4388" s="2"/>
    </row>
    <row r="4389" ht="18" customHeight="1">
      <c r="M4389" s="2"/>
    </row>
    <row r="4390" ht="18" customHeight="1">
      <c r="M4390" s="2"/>
    </row>
    <row r="4391" ht="18" customHeight="1">
      <c r="M4391" s="2"/>
    </row>
    <row r="4392" ht="18" customHeight="1">
      <c r="M4392" s="2"/>
    </row>
    <row r="4393" ht="18" customHeight="1">
      <c r="M4393" s="2"/>
    </row>
    <row r="4394" ht="18" customHeight="1">
      <c r="M4394" s="2"/>
    </row>
    <row r="4395" ht="18" customHeight="1">
      <c r="M4395" s="2"/>
    </row>
    <row r="4396" ht="18" customHeight="1">
      <c r="M4396" s="2"/>
    </row>
    <row r="4397" ht="18" customHeight="1">
      <c r="M4397" s="2"/>
    </row>
    <row r="4398" ht="18" customHeight="1">
      <c r="M4398" s="2"/>
    </row>
    <row r="4399" ht="18" customHeight="1">
      <c r="M4399" s="2"/>
    </row>
    <row r="4400" ht="18" customHeight="1">
      <c r="M4400" s="2"/>
    </row>
    <row r="4401" ht="18" customHeight="1">
      <c r="M4401" s="2"/>
    </row>
    <row r="4402" ht="18" customHeight="1">
      <c r="M4402" s="2"/>
    </row>
    <row r="4403" ht="18" customHeight="1">
      <c r="M4403" s="2"/>
    </row>
    <row r="4404" ht="18" customHeight="1">
      <c r="M4404" s="2"/>
    </row>
    <row r="4405" ht="18" customHeight="1">
      <c r="M4405" s="2"/>
    </row>
    <row r="4406" ht="18" customHeight="1">
      <c r="M4406" s="2"/>
    </row>
    <row r="4407" ht="18" customHeight="1">
      <c r="M4407" s="2"/>
    </row>
    <row r="4408" ht="18" customHeight="1">
      <c r="M4408" s="2"/>
    </row>
    <row r="4409" ht="18" customHeight="1">
      <c r="M4409" s="2"/>
    </row>
    <row r="4410" ht="18" customHeight="1">
      <c r="M4410" s="2"/>
    </row>
    <row r="4411" ht="18" customHeight="1">
      <c r="M4411" s="2"/>
    </row>
    <row r="4412" ht="18" customHeight="1">
      <c r="M4412" s="2"/>
    </row>
    <row r="4413" ht="18" customHeight="1">
      <c r="M4413" s="2"/>
    </row>
    <row r="4414" ht="18" customHeight="1">
      <c r="M4414" s="2"/>
    </row>
    <row r="4415" ht="18" customHeight="1">
      <c r="M4415" s="2"/>
    </row>
    <row r="4416" ht="18" customHeight="1">
      <c r="M4416" s="2"/>
    </row>
    <row r="4417" ht="18" customHeight="1">
      <c r="M4417" s="2"/>
    </row>
    <row r="4418" ht="18" customHeight="1">
      <c r="M4418" s="2"/>
    </row>
    <row r="4419" ht="18" customHeight="1">
      <c r="M4419" s="2"/>
    </row>
    <row r="4420" ht="18" customHeight="1">
      <c r="M4420" s="2"/>
    </row>
    <row r="4421" ht="18" customHeight="1">
      <c r="M4421" s="2"/>
    </row>
    <row r="4422" ht="18" customHeight="1">
      <c r="M4422" s="2"/>
    </row>
    <row r="4423" ht="18" customHeight="1">
      <c r="M4423" s="2"/>
    </row>
    <row r="4424" ht="18" customHeight="1">
      <c r="M4424" s="2"/>
    </row>
    <row r="4425" ht="18" customHeight="1">
      <c r="M4425" s="2"/>
    </row>
    <row r="4426" ht="18" customHeight="1">
      <c r="M4426" s="2"/>
    </row>
    <row r="4427" ht="18" customHeight="1">
      <c r="M4427" s="2"/>
    </row>
    <row r="4428" ht="18" customHeight="1">
      <c r="M4428" s="2"/>
    </row>
    <row r="4429" ht="18" customHeight="1">
      <c r="M4429" s="2"/>
    </row>
    <row r="4430" ht="18" customHeight="1">
      <c r="M4430" s="2"/>
    </row>
    <row r="4431" ht="18" customHeight="1">
      <c r="M4431" s="2"/>
    </row>
    <row r="4432" ht="18" customHeight="1">
      <c r="M4432" s="2"/>
    </row>
    <row r="4433" ht="18" customHeight="1">
      <c r="M4433" s="2"/>
    </row>
    <row r="4434" ht="18" customHeight="1">
      <c r="M4434" s="2"/>
    </row>
    <row r="4435" ht="18" customHeight="1">
      <c r="M4435" s="2"/>
    </row>
    <row r="4436" ht="18" customHeight="1">
      <c r="M4436" s="2"/>
    </row>
    <row r="4437" ht="18" customHeight="1">
      <c r="M4437" s="2"/>
    </row>
    <row r="4438" ht="18" customHeight="1">
      <c r="M4438" s="2"/>
    </row>
    <row r="4439" ht="18" customHeight="1">
      <c r="M4439" s="2"/>
    </row>
    <row r="4440" ht="18" customHeight="1">
      <c r="M4440" s="2"/>
    </row>
    <row r="4441" ht="18" customHeight="1">
      <c r="M4441" s="2"/>
    </row>
    <row r="4442" ht="18" customHeight="1">
      <c r="M4442" s="2"/>
    </row>
    <row r="4443" ht="18" customHeight="1">
      <c r="M4443" s="2"/>
    </row>
    <row r="4444" ht="18" customHeight="1">
      <c r="M4444" s="2"/>
    </row>
    <row r="4445" ht="18" customHeight="1">
      <c r="M4445" s="2"/>
    </row>
    <row r="4446" ht="18" customHeight="1">
      <c r="M4446" s="2"/>
    </row>
    <row r="4447" ht="18" customHeight="1">
      <c r="M4447" s="2"/>
    </row>
    <row r="4448" ht="18" customHeight="1">
      <c r="M4448" s="2"/>
    </row>
    <row r="4449" ht="18" customHeight="1">
      <c r="M4449" s="2"/>
    </row>
    <row r="4450" ht="18" customHeight="1">
      <c r="M4450" s="2"/>
    </row>
    <row r="4451" ht="18" customHeight="1">
      <c r="M4451" s="2"/>
    </row>
    <row r="4452" ht="18" customHeight="1">
      <c r="M4452" s="2"/>
    </row>
    <row r="4453" ht="18" customHeight="1">
      <c r="M4453" s="2"/>
    </row>
    <row r="4454" ht="18" customHeight="1">
      <c r="M4454" s="2"/>
    </row>
    <row r="4455" ht="18" customHeight="1">
      <c r="M4455" s="2"/>
    </row>
    <row r="4456" ht="18" customHeight="1">
      <c r="M4456" s="2"/>
    </row>
    <row r="4457" ht="18" customHeight="1">
      <c r="M4457" s="2"/>
    </row>
    <row r="4458" ht="18" customHeight="1">
      <c r="M4458" s="2"/>
    </row>
    <row r="4459" ht="18" customHeight="1">
      <c r="M4459" s="2"/>
    </row>
    <row r="4460" ht="18" customHeight="1">
      <c r="M4460" s="2"/>
    </row>
    <row r="4461" ht="18" customHeight="1">
      <c r="M4461" s="2"/>
    </row>
    <row r="4462" ht="18" customHeight="1">
      <c r="M4462" s="2"/>
    </row>
    <row r="4463" ht="18" customHeight="1">
      <c r="M4463" s="2"/>
    </row>
    <row r="4464" ht="18" customHeight="1">
      <c r="M4464" s="2"/>
    </row>
    <row r="4465" ht="18" customHeight="1">
      <c r="M4465" s="2"/>
    </row>
    <row r="4466" ht="18" customHeight="1">
      <c r="M4466" s="2"/>
    </row>
    <row r="4467" ht="18" customHeight="1">
      <c r="M4467" s="2"/>
    </row>
    <row r="4468" ht="18" customHeight="1">
      <c r="M4468" s="2"/>
    </row>
    <row r="4469" ht="18" customHeight="1">
      <c r="M4469" s="2"/>
    </row>
    <row r="4470" ht="18" customHeight="1">
      <c r="M4470" s="2"/>
    </row>
    <row r="4471" ht="18" customHeight="1">
      <c r="M4471" s="2"/>
    </row>
    <row r="4472" ht="18" customHeight="1">
      <c r="M4472" s="2"/>
    </row>
    <row r="4473" ht="18" customHeight="1">
      <c r="M4473" s="2"/>
    </row>
    <row r="4474" ht="18" customHeight="1">
      <c r="M4474" s="2"/>
    </row>
    <row r="4475" ht="18" customHeight="1">
      <c r="M4475" s="2"/>
    </row>
    <row r="4476" ht="18" customHeight="1">
      <c r="M4476" s="2"/>
    </row>
    <row r="4477" ht="18" customHeight="1">
      <c r="M4477" s="2"/>
    </row>
    <row r="4478" ht="18" customHeight="1">
      <c r="M4478" s="2"/>
    </row>
    <row r="4479" ht="18" customHeight="1">
      <c r="M4479" s="2"/>
    </row>
    <row r="4480" ht="18" customHeight="1">
      <c r="M4480" s="2"/>
    </row>
    <row r="4481" ht="18" customHeight="1">
      <c r="M4481" s="2"/>
    </row>
    <row r="4482" ht="18" customHeight="1">
      <c r="M4482" s="2"/>
    </row>
    <row r="4483" ht="18" customHeight="1">
      <c r="M4483" s="2"/>
    </row>
    <row r="4484" ht="18" customHeight="1">
      <c r="M4484" s="2"/>
    </row>
    <row r="4485" ht="18" customHeight="1">
      <c r="M4485" s="2"/>
    </row>
    <row r="4486" ht="18" customHeight="1">
      <c r="M4486" s="2"/>
    </row>
    <row r="4487" ht="18" customHeight="1">
      <c r="M4487" s="2"/>
    </row>
    <row r="4488" ht="18" customHeight="1">
      <c r="M4488" s="2"/>
    </row>
    <row r="4489" ht="18" customHeight="1">
      <c r="M4489" s="2"/>
    </row>
    <row r="4490" ht="18" customHeight="1">
      <c r="M4490" s="2"/>
    </row>
    <row r="4491" ht="18" customHeight="1">
      <c r="M4491" s="2"/>
    </row>
    <row r="4492" ht="18" customHeight="1">
      <c r="M4492" s="2"/>
    </row>
    <row r="4493" ht="18" customHeight="1">
      <c r="M4493" s="2"/>
    </row>
    <row r="4494" ht="18" customHeight="1">
      <c r="M4494" s="2"/>
    </row>
    <row r="4495" ht="18" customHeight="1">
      <c r="M4495" s="2"/>
    </row>
    <row r="4496" ht="18" customHeight="1">
      <c r="M4496" s="2"/>
    </row>
    <row r="4497" ht="18" customHeight="1">
      <c r="M4497" s="2"/>
    </row>
    <row r="4498" ht="18" customHeight="1">
      <c r="M4498" s="2"/>
    </row>
    <row r="4499" ht="18" customHeight="1">
      <c r="M4499" s="2"/>
    </row>
    <row r="4500" ht="18" customHeight="1">
      <c r="M4500" s="2"/>
    </row>
    <row r="4501" ht="18" customHeight="1">
      <c r="M4501" s="2"/>
    </row>
    <row r="4502" ht="18" customHeight="1">
      <c r="M4502" s="2"/>
    </row>
    <row r="4503" ht="18" customHeight="1">
      <c r="M4503" s="2"/>
    </row>
    <row r="4504" ht="18" customHeight="1">
      <c r="M4504" s="2"/>
    </row>
    <row r="4505" ht="18" customHeight="1">
      <c r="M4505" s="2"/>
    </row>
    <row r="4506" ht="18" customHeight="1">
      <c r="M4506" s="2"/>
    </row>
    <row r="4507" ht="18" customHeight="1">
      <c r="M4507" s="2"/>
    </row>
    <row r="4508" ht="18" customHeight="1">
      <c r="M4508" s="2"/>
    </row>
    <row r="4509" ht="18" customHeight="1">
      <c r="M4509" s="2"/>
    </row>
    <row r="4510" ht="18" customHeight="1">
      <c r="M4510" s="2"/>
    </row>
    <row r="4511" ht="18" customHeight="1">
      <c r="M4511" s="2"/>
    </row>
    <row r="4512" ht="18" customHeight="1">
      <c r="M4512" s="2"/>
    </row>
    <row r="4513" ht="18" customHeight="1">
      <c r="M4513" s="2"/>
    </row>
    <row r="4514" ht="18" customHeight="1">
      <c r="M4514" s="2"/>
    </row>
    <row r="4515" ht="18" customHeight="1">
      <c r="M4515" s="2"/>
    </row>
    <row r="4516" ht="18" customHeight="1">
      <c r="M4516" s="2"/>
    </row>
    <row r="4517" ht="18" customHeight="1">
      <c r="M4517" s="2"/>
    </row>
    <row r="4518" ht="18" customHeight="1">
      <c r="M4518" s="2"/>
    </row>
    <row r="4519" ht="18" customHeight="1">
      <c r="M4519" s="2"/>
    </row>
    <row r="4520" ht="18" customHeight="1">
      <c r="M4520" s="2"/>
    </row>
    <row r="4521" ht="18" customHeight="1">
      <c r="M4521" s="2"/>
    </row>
    <row r="4522" ht="18" customHeight="1">
      <c r="M4522" s="2"/>
    </row>
    <row r="4523" ht="18" customHeight="1">
      <c r="M4523" s="2"/>
    </row>
    <row r="4524" ht="18" customHeight="1">
      <c r="M4524" s="2"/>
    </row>
    <row r="4525" ht="18" customHeight="1">
      <c r="M4525" s="2"/>
    </row>
    <row r="4526" ht="18" customHeight="1">
      <c r="M4526" s="2"/>
    </row>
    <row r="4527" ht="18" customHeight="1">
      <c r="M4527" s="2"/>
    </row>
    <row r="4528" ht="18" customHeight="1">
      <c r="M4528" s="2"/>
    </row>
    <row r="4529" ht="18" customHeight="1">
      <c r="M4529" s="2"/>
    </row>
    <row r="4530" ht="18" customHeight="1">
      <c r="M4530" s="2"/>
    </row>
    <row r="4531" ht="18" customHeight="1">
      <c r="M4531" s="2"/>
    </row>
    <row r="4532" ht="18" customHeight="1">
      <c r="M4532" s="2"/>
    </row>
    <row r="4533" ht="18" customHeight="1">
      <c r="M4533" s="2"/>
    </row>
    <row r="4534" ht="18" customHeight="1">
      <c r="M4534" s="2"/>
    </row>
    <row r="4535" ht="18" customHeight="1">
      <c r="M4535" s="2"/>
    </row>
    <row r="4536" ht="18" customHeight="1">
      <c r="M4536" s="2"/>
    </row>
    <row r="4537" ht="18" customHeight="1">
      <c r="M4537" s="2"/>
    </row>
    <row r="4538" ht="18" customHeight="1">
      <c r="M4538" s="2"/>
    </row>
    <row r="4539" ht="18" customHeight="1">
      <c r="M4539" s="2"/>
    </row>
    <row r="4540" ht="18" customHeight="1">
      <c r="M4540" s="2"/>
    </row>
    <row r="4541" ht="18" customHeight="1">
      <c r="M4541" s="2"/>
    </row>
    <row r="4542" ht="18" customHeight="1">
      <c r="M4542" s="2"/>
    </row>
    <row r="4543" ht="18" customHeight="1">
      <c r="M4543" s="2"/>
    </row>
    <row r="4544" ht="18" customHeight="1">
      <c r="M4544" s="2"/>
    </row>
    <row r="4545" ht="18" customHeight="1">
      <c r="M4545" s="2"/>
    </row>
    <row r="4546" ht="18" customHeight="1">
      <c r="M4546" s="2"/>
    </row>
    <row r="4547" ht="18" customHeight="1">
      <c r="M4547" s="2"/>
    </row>
    <row r="4548" ht="18" customHeight="1">
      <c r="M4548" s="2"/>
    </row>
    <row r="4549" ht="18" customHeight="1">
      <c r="M4549" s="2"/>
    </row>
    <row r="4550" ht="18" customHeight="1">
      <c r="M4550" s="2"/>
    </row>
    <row r="4551" ht="18" customHeight="1">
      <c r="M4551" s="2"/>
    </row>
    <row r="4552" ht="18" customHeight="1">
      <c r="M4552" s="2"/>
    </row>
    <row r="4553" ht="18" customHeight="1">
      <c r="M4553" s="2"/>
    </row>
    <row r="4554" ht="18" customHeight="1">
      <c r="M4554" s="2"/>
    </row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40" spans="3:10" ht="12.75">
      <c r="C4740" s="2">
        <f>SUBTOTAL(9,C80:C4738)</f>
        <v>2572662632.290001</v>
      </c>
      <c r="D4740" s="2">
        <f aca="true" t="shared" si="655" ref="D4740:I4740">SUBTOTAL(9,D80:D4738)</f>
        <v>631875784.7799996</v>
      </c>
      <c r="E4740" s="2">
        <f t="shared" si="655"/>
        <v>3204538417.0700016</v>
      </c>
      <c r="F4740" s="1">
        <f t="shared" si="655"/>
        <v>1112954846.4699998</v>
      </c>
      <c r="G4740" s="1">
        <f t="shared" si="655"/>
        <v>228568422.8099995</v>
      </c>
      <c r="H4740" s="1">
        <f t="shared" si="655"/>
        <v>1341523269.2800002</v>
      </c>
      <c r="I4740" s="1">
        <f t="shared" si="655"/>
        <v>50324463.17000008</v>
      </c>
      <c r="J4740" s="1"/>
    </row>
    <row r="4741" spans="1:12" s="135" customFormat="1" ht="12.75">
      <c r="A4741" s="133"/>
      <c r="B4741" s="133"/>
      <c r="C4741" s="134"/>
      <c r="D4741" s="134"/>
      <c r="E4741" s="134"/>
      <c r="F4741" s="133"/>
      <c r="G4741" s="133"/>
      <c r="H4741" s="133"/>
      <c r="I4741" s="133"/>
      <c r="J4741" s="133"/>
      <c r="K4741" s="133"/>
      <c r="L4741" s="133"/>
    </row>
    <row r="4743" spans="3:8" ht="12.75">
      <c r="C4743" s="2">
        <f aca="true" t="shared" si="656" ref="C4743:H4743">SUBTOTAL(9,C192:C2205)</f>
        <v>2483023265.48</v>
      </c>
      <c r="D4743" s="2">
        <f t="shared" si="656"/>
        <v>631875784.7799996</v>
      </c>
      <c r="E4743" s="2">
        <f t="shared" si="656"/>
        <v>3114899050.2600017</v>
      </c>
      <c r="F4743" s="1">
        <f t="shared" si="656"/>
        <v>1091123604.9999986</v>
      </c>
      <c r="G4743" s="1">
        <f t="shared" si="656"/>
        <v>228568422.8099995</v>
      </c>
      <c r="H4743" s="1">
        <f t="shared" si="656"/>
        <v>1319692027.81</v>
      </c>
    </row>
    <row r="4745" spans="3:8" ht="12.75">
      <c r="C4745" s="2">
        <f>SUBTOTAL(9,C572:C2204)</f>
        <v>1771193168.8200023</v>
      </c>
      <c r="D4745" s="2">
        <f>SUBTOTAL(9,D572:D2204)</f>
        <v>619417411.1799996</v>
      </c>
      <c r="E4745" s="2">
        <f>SUBTOTAL(9,E572:E2204)</f>
        <v>2390610580.0000024</v>
      </c>
      <c r="H4745" s="1">
        <f>SUBTOTAL(9,H1350:H2136)</f>
        <v>343758687.7700002</v>
      </c>
    </row>
    <row r="4747" ht="12.75">
      <c r="E4747" s="2">
        <v>4738251</v>
      </c>
    </row>
    <row r="4749" ht="12.75">
      <c r="E4749" s="2">
        <f>E4747-E4745</f>
        <v>-2385872329.0000024</v>
      </c>
    </row>
    <row r="4753" spans="5:10" ht="12.75">
      <c r="E4753" s="2">
        <f aca="true" t="shared" si="657" ref="E4753:J4753">SUBTOTAL(9,E61:E1299)</f>
        <v>2167923585.290004</v>
      </c>
      <c r="F4753" s="1">
        <f t="shared" si="657"/>
        <v>677970549.3800004</v>
      </c>
      <c r="G4753" s="1">
        <f t="shared" si="657"/>
        <v>137247113.43999997</v>
      </c>
      <c r="H4753" s="1">
        <f t="shared" si="657"/>
        <v>815217662.8200011</v>
      </c>
      <c r="I4753" s="1">
        <f t="shared" si="657"/>
        <v>30564999.86000001</v>
      </c>
      <c r="J4753" s="1">
        <f t="shared" si="657"/>
        <v>0</v>
      </c>
    </row>
    <row r="4755" spans="5:10" ht="12.75">
      <c r="E4755" s="2">
        <f>SUBTOTAL(9,E1392)</f>
        <v>7000</v>
      </c>
      <c r="F4755" s="1">
        <f>SUBTOTAL(9,F1392)</f>
        <v>200</v>
      </c>
      <c r="G4755" s="1">
        <f>SUBTOTAL(9,G1392)</f>
        <v>300</v>
      </c>
      <c r="H4755" s="1">
        <f>SUBTOTAL(9,H1392)</f>
        <v>500</v>
      </c>
      <c r="I4755" s="1">
        <f>SUBTOTAL(9,I1392)</f>
        <v>0</v>
      </c>
      <c r="J4755" s="1">
        <f>SUBTOTAL(9,J1328:J2169)</f>
        <v>0</v>
      </c>
    </row>
    <row r="4757" spans="5:9" ht="12.75">
      <c r="E4757" s="2">
        <f>SUBTOTAL(9,E62:E4755)</f>
        <v>944369357.5500002</v>
      </c>
      <c r="F4757" s="1">
        <f>SUBTOTAL(9,F62:F4755)</f>
        <v>1155075362.1100004</v>
      </c>
      <c r="G4757" s="1">
        <f>SUBTOTAL(9,G62:G4755)</f>
        <v>228568422.8099995</v>
      </c>
      <c r="H4757" s="1">
        <f>SUBTOTAL(9,H62:H4755)</f>
        <v>1383643784.9200015</v>
      </c>
      <c r="I4757" s="1">
        <f>SUBTOTAL(9,I62:I4755)</f>
        <v>51334676.85000008</v>
      </c>
    </row>
    <row r="4763" spans="8:9" ht="12.75">
      <c r="H4763" s="134">
        <f>SUBTOTAL(9,H40:H1299)</f>
        <v>815285306.7300011</v>
      </c>
      <c r="I4763" s="136" t="s">
        <v>252</v>
      </c>
    </row>
    <row r="4764" spans="8:9" ht="12.75">
      <c r="H4764" s="134">
        <f>SUBTOTAL(9,H1301:H2211)</f>
        <v>568426122.0999999</v>
      </c>
      <c r="I4764" s="136" t="s">
        <v>253</v>
      </c>
    </row>
    <row r="4765" spans="3:5" ht="12.75">
      <c r="C4765" s="2">
        <f>SUBTOTAL(9,E61:E1299)</f>
        <v>2167923585.290004</v>
      </c>
      <c r="E4765" s="2">
        <f>SUBTOTAL(9,E57:E4761)</f>
        <v>944388642.54</v>
      </c>
    </row>
    <row r="4769" spans="5:8" ht="12.75">
      <c r="E4769" s="2">
        <f>SUBTOTAL(9,E80:E1254)</f>
        <v>2030594709.0100026</v>
      </c>
      <c r="H4769" s="2">
        <f>SUBTOTAL(9,H57:H1297)</f>
        <v>815137597.2500012</v>
      </c>
    </row>
    <row r="4770" ht="12.75">
      <c r="H4770" s="2">
        <f>SUBTOTAL(9,H1352:H2123)</f>
        <v>343498015.6700002</v>
      </c>
    </row>
    <row r="4772" spans="5:8" ht="12.75">
      <c r="E4772" s="2">
        <f>SUBTOTAL(9,E81:E1255)</f>
        <v>2030604109.0100026</v>
      </c>
      <c r="H4772" s="2">
        <f>SUBTOTAL(9,H58:H1297)</f>
        <v>815137597.2500012</v>
      </c>
    </row>
    <row r="4773" ht="12.75">
      <c r="H4773" s="2">
        <f>SUBTOTAL(9,H1353:H2124)</f>
        <v>343481985.1600002</v>
      </c>
    </row>
    <row r="4774" ht="12.75">
      <c r="E4774" s="2">
        <f>SUBTOTAL(9,E57:E1297)</f>
        <v>2167801410.2800035</v>
      </c>
    </row>
    <row r="4777" ht="12.75">
      <c r="E4777" s="2">
        <f>SUBTOTAL(9,E1352:E2123)</f>
        <v>705406937.7999998</v>
      </c>
    </row>
    <row r="4779" ht="12.75">
      <c r="E4779" s="2">
        <f>SUBTOTAL(9,E58:E1297)</f>
        <v>2167799410.2800035</v>
      </c>
    </row>
    <row r="4784" spans="6:7" ht="12.75">
      <c r="F4784" s="1">
        <f>SUBTOTAL(9,E57:E1297)</f>
        <v>2167801410.2800035</v>
      </c>
      <c r="G4784" s="1">
        <f>SUBTOTAL(9,E58:E1297)</f>
        <v>2167799410.2800035</v>
      </c>
    </row>
    <row r="4785" spans="6:7" ht="12.75">
      <c r="F4785" s="1">
        <f>SUBTOTAL(9,E1352:E2123)</f>
        <v>705406937.7999998</v>
      </c>
      <c r="G4785" s="1">
        <f>SUBTOTAL(9,E1353:E2124)</f>
        <v>705376079.7999998</v>
      </c>
    </row>
    <row r="4788" spans="3:8" ht="12.75">
      <c r="C4788" s="2">
        <f>SUBTOTAL(9,E85:E1261)</f>
        <v>2033999246.0100026</v>
      </c>
      <c r="E4788" s="137">
        <f>SUBTOTAL(9,E40:E1299)</f>
        <v>2168160150.2000036</v>
      </c>
      <c r="H4788" s="137">
        <f>SUBTOTAL(9,H80:H1254)</f>
        <v>766995230.0200007</v>
      </c>
    </row>
    <row r="4789" spans="3:8" ht="12.75">
      <c r="C4789" s="2">
        <f>SUBTOTAL(9,E1357:E2169)</f>
        <v>714683085.7999998</v>
      </c>
      <c r="E4789" s="138">
        <f>SUBTOTAL(9,E1301:E2171)</f>
        <v>1130895650.4600008</v>
      </c>
      <c r="H4789" s="138">
        <f>SUBTOTAL(9,H1350:H2121)</f>
        <v>343576654.4600002</v>
      </c>
    </row>
    <row r="4790" spans="5:8" ht="12.75">
      <c r="E4790" s="138"/>
      <c r="H4790" s="138"/>
    </row>
    <row r="4791" spans="3:8" ht="12.75">
      <c r="C4791" s="2">
        <f>E4788+E4789</f>
        <v>3299055800.6600046</v>
      </c>
      <c r="E4791" s="139">
        <f>44746325+25322291</f>
        <v>70068616</v>
      </c>
      <c r="H4791" s="1">
        <f>H4788+H4789</f>
        <v>1110571884.480001</v>
      </c>
    </row>
    <row r="4792" ht="12.75">
      <c r="E4792" s="140"/>
    </row>
  </sheetData>
  <sheetProtection/>
  <mergeCells count="10">
    <mergeCell ref="A22:M22"/>
    <mergeCell ref="A1301:M1301"/>
    <mergeCell ref="A2216:M2216"/>
    <mergeCell ref="A2:M2"/>
    <mergeCell ref="A3:A4"/>
    <mergeCell ref="B3:B4"/>
    <mergeCell ref="C3:E3"/>
    <mergeCell ref="F3:H3"/>
    <mergeCell ref="I3:J3"/>
    <mergeCell ref="K3:M3"/>
  </mergeCells>
  <printOptions/>
  <pageMargins left="0" right="0" top="0.7086614173228347" bottom="0.7086614173228347" header="0.5118110236220472" footer="0.5118110236220472"/>
  <pageSetup horizontalDpi="600" verticalDpi="600" orientation="landscape" paperSize="9" scale="8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4-0259</dc:creator>
  <cp:keywords/>
  <dc:description/>
  <cp:lastModifiedBy>Krawczyk_Ag</cp:lastModifiedBy>
  <cp:lastPrinted>2011-08-18T07:29:35Z</cp:lastPrinted>
  <dcterms:created xsi:type="dcterms:W3CDTF">2006-08-01T06:10:58Z</dcterms:created>
  <dcterms:modified xsi:type="dcterms:W3CDTF">2011-08-30T12:59:59Z</dcterms:modified>
  <cp:category/>
  <cp:version/>
  <cp:contentType/>
  <cp:contentStatus/>
</cp:coreProperties>
</file>