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9420" windowHeight="5265"/>
  </bookViews>
  <sheets>
    <sheet name="tab 1 wyk.doch." sheetId="8" r:id="rId1"/>
    <sheet name="tabela nr 2 wyk.doch" sheetId="7" r:id="rId2"/>
  </sheets>
  <definedNames>
    <definedName name="_xlnm.Print_Titles" localSheetId="1">'tabela nr 2 wyk.doch'!$7:$8</definedName>
  </definedNames>
  <calcPr calcId="125725" fullCalcOnLoad="1"/>
</workbook>
</file>

<file path=xl/calcChain.xml><?xml version="1.0" encoding="utf-8"?>
<calcChain xmlns="http://schemas.openxmlformats.org/spreadsheetml/2006/main">
  <c r="C5" i="8"/>
  <c r="C7"/>
  <c r="B7"/>
  <c r="B23"/>
  <c r="C10"/>
  <c r="B10"/>
  <c r="C6"/>
  <c r="B6"/>
  <c r="C23"/>
  <c r="B32"/>
  <c r="C26"/>
  <c r="B12"/>
  <c r="C22"/>
  <c r="B22"/>
  <c r="C41"/>
  <c r="B41"/>
  <c r="C40"/>
  <c r="B40"/>
  <c r="C38"/>
  <c r="C36"/>
  <c r="B38"/>
  <c r="B37"/>
  <c r="B36"/>
  <c r="C35"/>
  <c r="B35"/>
  <c r="C34"/>
  <c r="C33"/>
  <c r="B34"/>
  <c r="B33"/>
  <c r="C32"/>
  <c r="C30"/>
  <c r="B30"/>
  <c r="B31"/>
  <c r="B26"/>
  <c r="C25"/>
  <c r="B25"/>
  <c r="C20"/>
  <c r="B20"/>
  <c r="C19"/>
  <c r="B19"/>
  <c r="C18"/>
  <c r="B18"/>
  <c r="B17"/>
  <c r="C15"/>
  <c r="B15"/>
  <c r="C14"/>
  <c r="B14"/>
  <c r="C12"/>
  <c r="D228" i="7"/>
  <c r="E266"/>
  <c r="E265"/>
  <c r="E247"/>
  <c r="E168"/>
  <c r="E169"/>
  <c r="D167"/>
  <c r="D150"/>
  <c r="C167"/>
  <c r="C150"/>
  <c r="E198"/>
  <c r="D196"/>
  <c r="C196"/>
  <c r="D190"/>
  <c r="C190"/>
  <c r="E193"/>
  <c r="E191"/>
  <c r="E186"/>
  <c r="D171"/>
  <c r="C171"/>
  <c r="E172"/>
  <c r="E173"/>
  <c r="E174"/>
  <c r="E163"/>
  <c r="E157"/>
  <c r="E130"/>
  <c r="E121"/>
  <c r="E122"/>
  <c r="E106"/>
  <c r="D22" i="8"/>
  <c r="C21"/>
  <c r="B21"/>
  <c r="E328" i="7"/>
  <c r="E322"/>
  <c r="E319"/>
  <c r="E316"/>
  <c r="E313"/>
  <c r="D312"/>
  <c r="C312"/>
  <c r="C314"/>
  <c r="D314"/>
  <c r="E315"/>
  <c r="D227"/>
  <c r="C228"/>
  <c r="C227"/>
  <c r="E273"/>
  <c r="E233"/>
  <c r="D217"/>
  <c r="D206"/>
  <c r="C217"/>
  <c r="E218"/>
  <c r="D189"/>
  <c r="C189"/>
  <c r="E178"/>
  <c r="E176"/>
  <c r="E175"/>
  <c r="D75"/>
  <c r="C75"/>
  <c r="E135"/>
  <c r="E126"/>
  <c r="E124"/>
  <c r="E123"/>
  <c r="E114"/>
  <c r="E105"/>
  <c r="E96"/>
  <c r="E95"/>
  <c r="E88"/>
  <c r="E87"/>
  <c r="E86"/>
  <c r="E85"/>
  <c r="E79"/>
  <c r="E78"/>
  <c r="D51"/>
  <c r="C51"/>
  <c r="D307"/>
  <c r="C28" i="8"/>
  <c r="B28"/>
  <c r="D34"/>
  <c r="D37"/>
  <c r="C39"/>
  <c r="B39"/>
  <c r="D41"/>
  <c r="E330" i="7"/>
  <c r="D329"/>
  <c r="C329"/>
  <c r="E323"/>
  <c r="C307"/>
  <c r="E306"/>
  <c r="D305"/>
  <c r="C305"/>
  <c r="C293"/>
  <c r="E235"/>
  <c r="C206"/>
  <c r="E187"/>
  <c r="E170"/>
  <c r="E120"/>
  <c r="E109"/>
  <c r="E104"/>
  <c r="E103"/>
  <c r="E81"/>
  <c r="E74"/>
  <c r="D73"/>
  <c r="C73"/>
  <c r="C72"/>
  <c r="E54"/>
  <c r="E48"/>
  <c r="C16" i="8"/>
  <c r="B16"/>
  <c r="C9"/>
  <c r="B9"/>
  <c r="D17"/>
  <c r="D20"/>
  <c r="D25"/>
  <c r="D32"/>
  <c r="B29"/>
  <c r="D40"/>
  <c r="D38"/>
  <c r="D35"/>
  <c r="D31"/>
  <c r="D26"/>
  <c r="C11"/>
  <c r="B11"/>
  <c r="D12"/>
  <c r="D18"/>
  <c r="D14"/>
  <c r="D15"/>
  <c r="C13"/>
  <c r="B13"/>
  <c r="D57" i="7"/>
  <c r="D21"/>
  <c r="E327"/>
  <c r="D326"/>
  <c r="C326"/>
  <c r="E321"/>
  <c r="E318"/>
  <c r="E317"/>
  <c r="E309"/>
  <c r="E308"/>
  <c r="E302"/>
  <c r="E301"/>
  <c r="E300"/>
  <c r="E299"/>
  <c r="E298"/>
  <c r="E297"/>
  <c r="E296"/>
  <c r="E295"/>
  <c r="E294"/>
  <c r="D293"/>
  <c r="E292"/>
  <c r="D291"/>
  <c r="C291"/>
  <c r="E284"/>
  <c r="E283"/>
  <c r="D282"/>
  <c r="D281"/>
  <c r="C282"/>
  <c r="C281"/>
  <c r="E279"/>
  <c r="E278"/>
  <c r="E277"/>
  <c r="D276"/>
  <c r="C276"/>
  <c r="D275"/>
  <c r="C275"/>
  <c r="E272"/>
  <c r="E271"/>
  <c r="E270"/>
  <c r="E269"/>
  <c r="E268"/>
  <c r="E267"/>
  <c r="E264"/>
  <c r="E263"/>
  <c r="E262"/>
  <c r="E261"/>
  <c r="E260"/>
  <c r="E259"/>
  <c r="E258"/>
  <c r="E257"/>
  <c r="E255"/>
  <c r="E254"/>
  <c r="E253"/>
  <c r="E252"/>
  <c r="E251"/>
  <c r="E250"/>
  <c r="E249"/>
  <c r="E248"/>
  <c r="E246"/>
  <c r="E245"/>
  <c r="E244"/>
  <c r="E243"/>
  <c r="E242"/>
  <c r="E241"/>
  <c r="E240"/>
  <c r="E239"/>
  <c r="E238"/>
  <c r="E237"/>
  <c r="E236"/>
  <c r="E229"/>
  <c r="E225"/>
  <c r="E224"/>
  <c r="D223"/>
  <c r="C223"/>
  <c r="D222"/>
  <c r="C222"/>
  <c r="E220"/>
  <c r="D219"/>
  <c r="C219"/>
  <c r="C216"/>
  <c r="E214"/>
  <c r="E213"/>
  <c r="E212"/>
  <c r="E211"/>
  <c r="E210"/>
  <c r="D209"/>
  <c r="C209"/>
  <c r="D208"/>
  <c r="C208"/>
  <c r="E197"/>
  <c r="E194"/>
  <c r="E192"/>
  <c r="E185"/>
  <c r="D184"/>
  <c r="D183"/>
  <c r="C184"/>
  <c r="C183"/>
  <c r="E181"/>
  <c r="E180"/>
  <c r="E179"/>
  <c r="E177"/>
  <c r="C166"/>
  <c r="E164"/>
  <c r="E162"/>
  <c r="E161"/>
  <c r="E160"/>
  <c r="E159"/>
  <c r="E158"/>
  <c r="E156"/>
  <c r="E155"/>
  <c r="D154"/>
  <c r="D153"/>
  <c r="C154"/>
  <c r="C153"/>
  <c r="E147"/>
  <c r="E146"/>
  <c r="D145"/>
  <c r="C145"/>
  <c r="D144"/>
  <c r="C144"/>
  <c r="E142"/>
  <c r="E141"/>
  <c r="E140"/>
  <c r="E139"/>
  <c r="D138"/>
  <c r="D137"/>
  <c r="C138"/>
  <c r="C137"/>
  <c r="E134"/>
  <c r="E132"/>
  <c r="E131"/>
  <c r="E128"/>
  <c r="E127"/>
  <c r="E119"/>
  <c r="E118"/>
  <c r="E116"/>
  <c r="E113"/>
  <c r="E112"/>
  <c r="E111"/>
  <c r="E110"/>
  <c r="E107"/>
  <c r="E102"/>
  <c r="E101"/>
  <c r="E100"/>
  <c r="E99"/>
  <c r="E98"/>
  <c r="E97"/>
  <c r="E94"/>
  <c r="E93"/>
  <c r="E92"/>
  <c r="E91"/>
  <c r="E90"/>
  <c r="E89"/>
  <c r="E84"/>
  <c r="E83"/>
  <c r="E82"/>
  <c r="E80"/>
  <c r="E76"/>
  <c r="E70"/>
  <c r="E69"/>
  <c r="D68"/>
  <c r="D67"/>
  <c r="C68"/>
  <c r="C67"/>
  <c r="E65"/>
  <c r="D64"/>
  <c r="D63"/>
  <c r="E63"/>
  <c r="C64"/>
  <c r="C63"/>
  <c r="E61"/>
  <c r="E60"/>
  <c r="E59"/>
  <c r="E58"/>
  <c r="C57"/>
  <c r="E53"/>
  <c r="E52"/>
  <c r="D18"/>
  <c r="D14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D29"/>
  <c r="D28"/>
  <c r="E28"/>
  <c r="C29"/>
  <c r="C28"/>
  <c r="E26"/>
  <c r="E25"/>
  <c r="E24"/>
  <c r="E23"/>
  <c r="E22"/>
  <c r="C21"/>
  <c r="C20"/>
  <c r="C290"/>
  <c r="D20"/>
  <c r="E20"/>
  <c r="C29" i="8"/>
  <c r="C27"/>
  <c r="C24"/>
  <c r="B24"/>
  <c r="D11"/>
  <c r="E73" i="7"/>
  <c r="E75"/>
  <c r="E209"/>
  <c r="D50"/>
  <c r="D304"/>
  <c r="E305"/>
  <c r="E307"/>
  <c r="D166"/>
  <c r="E228"/>
  <c r="D24" i="8"/>
  <c r="D21"/>
  <c r="D19" i="7"/>
  <c r="D17"/>
  <c r="C50"/>
  <c r="E50"/>
  <c r="D28" i="8"/>
  <c r="D29"/>
  <c r="B27"/>
  <c r="D9"/>
  <c r="D39"/>
  <c r="D19"/>
  <c r="D16"/>
  <c r="B5"/>
  <c r="D6"/>
  <c r="D13"/>
  <c r="C8"/>
  <c r="D8"/>
  <c r="B8"/>
  <c r="D10"/>
  <c r="D325" i="7"/>
  <c r="D288"/>
  <c r="C288"/>
  <c r="E329"/>
  <c r="E144"/>
  <c r="E275"/>
  <c r="D151"/>
  <c r="D290"/>
  <c r="E290"/>
  <c r="E293"/>
  <c r="E282"/>
  <c r="C304"/>
  <c r="E304"/>
  <c r="E138"/>
  <c r="E145"/>
  <c r="E223"/>
  <c r="C287"/>
  <c r="C286"/>
  <c r="C18"/>
  <c r="D72"/>
  <c r="E314"/>
  <c r="E190"/>
  <c r="E196"/>
  <c r="E276"/>
  <c r="C19"/>
  <c r="C17"/>
  <c r="E17"/>
  <c r="E51"/>
  <c r="E21"/>
  <c r="E217"/>
  <c r="E68"/>
  <c r="E326"/>
  <c r="E291"/>
  <c r="E57"/>
  <c r="D216"/>
  <c r="C325"/>
  <c r="D311"/>
  <c r="E167"/>
  <c r="C207"/>
  <c r="C205"/>
  <c r="D207"/>
  <c r="E219"/>
  <c r="C151"/>
  <c r="E18"/>
  <c r="E184"/>
  <c r="E208"/>
  <c r="E222"/>
  <c r="E189"/>
  <c r="C311"/>
  <c r="E312"/>
  <c r="E29"/>
  <c r="E171"/>
  <c r="E64"/>
  <c r="D287"/>
  <c r="D286"/>
  <c r="E286"/>
  <c r="E151"/>
  <c r="E166"/>
  <c r="E325"/>
  <c r="E154"/>
  <c r="C15"/>
  <c r="D7" i="8"/>
  <c r="E288" i="7"/>
  <c r="D203"/>
  <c r="E207"/>
  <c r="D30" i="8"/>
  <c r="E30"/>
  <c r="D33"/>
  <c r="E33"/>
  <c r="E7"/>
  <c r="E25"/>
  <c r="E40"/>
  <c r="E28"/>
  <c r="E12"/>
  <c r="E29"/>
  <c r="E18"/>
  <c r="E35"/>
  <c r="E11"/>
  <c r="E39"/>
  <c r="E17"/>
  <c r="E21"/>
  <c r="E24"/>
  <c r="E19"/>
  <c r="E22"/>
  <c r="E37"/>
  <c r="E34"/>
  <c r="E10"/>
  <c r="E16"/>
  <c r="E9"/>
  <c r="E32"/>
  <c r="E41"/>
  <c r="E26"/>
  <c r="E38"/>
  <c r="E14"/>
  <c r="E6"/>
  <c r="E31"/>
  <c r="E15"/>
  <c r="E13"/>
  <c r="E20"/>
  <c r="D5"/>
  <c r="D27"/>
  <c r="E27"/>
  <c r="D23"/>
  <c r="E23"/>
  <c r="E36"/>
  <c r="D36"/>
  <c r="E8"/>
  <c r="E67" i="7"/>
  <c r="E137"/>
  <c r="E153"/>
  <c r="C203"/>
  <c r="C11"/>
  <c r="E19"/>
  <c r="D15"/>
  <c r="D11"/>
  <c r="D202"/>
  <c r="D205"/>
  <c r="E205"/>
  <c r="E206"/>
  <c r="E203"/>
  <c r="E72"/>
  <c r="C202"/>
  <c r="C201"/>
  <c r="E11"/>
  <c r="E287"/>
  <c r="E311"/>
  <c r="E216"/>
  <c r="E281"/>
  <c r="E227"/>
  <c r="D149"/>
  <c r="E150"/>
  <c r="E183"/>
  <c r="D10"/>
  <c r="D13"/>
  <c r="D201"/>
  <c r="E201"/>
  <c r="E202"/>
  <c r="C14"/>
  <c r="C149"/>
  <c r="E15"/>
  <c r="C10"/>
  <c r="C13"/>
  <c r="C9"/>
  <c r="E10"/>
  <c r="E149"/>
  <c r="D9"/>
  <c r="E13"/>
  <c r="E14"/>
  <c r="E9"/>
</calcChain>
</file>

<file path=xl/sharedStrings.xml><?xml version="1.0" encoding="utf-8"?>
<sst xmlns="http://schemas.openxmlformats.org/spreadsheetml/2006/main" count="573" uniqueCount="454">
  <si>
    <t>Klasyfikacja budżetowa</t>
  </si>
  <si>
    <t>Dochody   -  Źródła</t>
  </si>
  <si>
    <t>od posiadania psów</t>
  </si>
  <si>
    <t>z opłaty targowej</t>
  </si>
  <si>
    <t>od spadków i darowizn</t>
  </si>
  <si>
    <t>z karty podatkowej</t>
  </si>
  <si>
    <t xml:space="preserve">z mandatów </t>
  </si>
  <si>
    <t>odsetki od nieterminowych wpłat z tyt.podat.i opłat</t>
  </si>
  <si>
    <t>koszty upomnień</t>
  </si>
  <si>
    <t>z opłaty skarbowej</t>
  </si>
  <si>
    <t>różne dochody</t>
  </si>
  <si>
    <t>zasiłki i pomoc w naturze</t>
  </si>
  <si>
    <t>dzierżawa</t>
  </si>
  <si>
    <t>dywidenda od spółek</t>
  </si>
  <si>
    <t>z opłaty adiacenckiej</t>
  </si>
  <si>
    <t>część oświatowa</t>
  </si>
  <si>
    <t>urzędy naczel.org.władzy państ., kontr.i ochr.prawa</t>
  </si>
  <si>
    <t>ośrodki pomocy społecznej</t>
  </si>
  <si>
    <t xml:space="preserve">usługi opiekuńcze </t>
  </si>
  <si>
    <t xml:space="preserve">ośrodki wsparcia </t>
  </si>
  <si>
    <t>z opłaty komunikacyjnej</t>
  </si>
  <si>
    <t>placówki opiekuńczo-wychowawcze</t>
  </si>
  <si>
    <t>prace geodezyjne i kartograficzne</t>
  </si>
  <si>
    <t>nadzór budowlany</t>
  </si>
  <si>
    <t>gospodarka gruntami i nieruchomościami</t>
  </si>
  <si>
    <t>urzędy wojewódzkie</t>
  </si>
  <si>
    <t>komendy powiatowe Państwowej Straży Pożarnej</t>
  </si>
  <si>
    <t xml:space="preserve">składki na ubezpieczenie zdrowotne </t>
  </si>
  <si>
    <t>zespoły ds. orzekania o stopniu niepełnosprawn.</t>
  </si>
  <si>
    <t>poradnie psychologiczno-pedagogiczne</t>
  </si>
  <si>
    <t>wpływy za zezwolenia na sprzedaż alkoholu</t>
  </si>
  <si>
    <t>pomoc materialna dla uczniów</t>
  </si>
  <si>
    <t>składki na ubezpieczenia zdrowotne</t>
  </si>
  <si>
    <t>cmentarze</t>
  </si>
  <si>
    <t>z opłaty transportowej</t>
  </si>
  <si>
    <t>pozostałe dochody - karta parkingowa</t>
  </si>
  <si>
    <t>opłata roczna za użytkowanie wieczyste</t>
  </si>
  <si>
    <t>5% dochodów uzyskiwanych na rzecz budżetu państwa</t>
  </si>
  <si>
    <t>część równoważąca</t>
  </si>
  <si>
    <t>użytkowanie wieczyste</t>
  </si>
  <si>
    <t>756 - 75615  §  0310</t>
  </si>
  <si>
    <t>756 - 75615  §  0340</t>
  </si>
  <si>
    <t>700 - 70005  §  0490</t>
  </si>
  <si>
    <t>700 - 70005  §  0760</t>
  </si>
  <si>
    <t>756 - 75601  §  0350</t>
  </si>
  <si>
    <t>756 - 75615  §  0500</t>
  </si>
  <si>
    <t>756 - 75615  §  0320</t>
  </si>
  <si>
    <t>756 - 75615  §  0330</t>
  </si>
  <si>
    <t>756 - 75618  §  0410</t>
  </si>
  <si>
    <t>756 - 75618  §  0490</t>
  </si>
  <si>
    <t>756 - 75618  §  0590</t>
  </si>
  <si>
    <t>756 - 75619  §  0910</t>
  </si>
  <si>
    <t>756 - 75619  §  0970</t>
  </si>
  <si>
    <t>758 - 75814  §  0970</t>
  </si>
  <si>
    <t>851 - 85154  §  0480</t>
  </si>
  <si>
    <t>852 - 85228  §  0830</t>
  </si>
  <si>
    <t>700 - 70005  §  0470</t>
  </si>
  <si>
    <t>700 - 70005  §  0750</t>
  </si>
  <si>
    <t>700 - 70005  §  0770</t>
  </si>
  <si>
    <t>756 - 75624  §  0740</t>
  </si>
  <si>
    <t>756 - 75621  §  0010</t>
  </si>
  <si>
    <t>756 - 75621  §  0020</t>
  </si>
  <si>
    <t>758 - 75801  §  2920</t>
  </si>
  <si>
    <t>758 - 75831  §  2920</t>
  </si>
  <si>
    <t>750 - 75011  §  2010</t>
  </si>
  <si>
    <t>751 - 75101  §  2010</t>
  </si>
  <si>
    <t>852 - 85203  §  2010</t>
  </si>
  <si>
    <t>852 - 85213  §  2010</t>
  </si>
  <si>
    <t>852 - 85228  §  2010</t>
  </si>
  <si>
    <t>710 - 71035  §  2020</t>
  </si>
  <si>
    <t>852 - 85202  §  0830</t>
  </si>
  <si>
    <t>756 - 75618  §  0690</t>
  </si>
  <si>
    <t>756 - 75619  §  0420</t>
  </si>
  <si>
    <t>758 - 75814  §  0690</t>
  </si>
  <si>
    <t>700 - 70005  §  2110</t>
  </si>
  <si>
    <t>710 - 71013  §  2110</t>
  </si>
  <si>
    <t>710 - 71015  §  2110</t>
  </si>
  <si>
    <t>750 - 75011  §  2110</t>
  </si>
  <si>
    <t>750 - 75045  §  2110</t>
  </si>
  <si>
    <t>754 - 75411  §  2110</t>
  </si>
  <si>
    <t>851 - 85156  §  2110</t>
  </si>
  <si>
    <t>853 - 85321  §  2110</t>
  </si>
  <si>
    <t>852 - 85202  §  2130</t>
  </si>
  <si>
    <t>750 - 75045  §  2120</t>
  </si>
  <si>
    <t>854 - 85406  §  2320</t>
  </si>
  <si>
    <t>A.           DOCHODY  DOTYCZĄCE  ZADAŃ  GMINY</t>
  </si>
  <si>
    <t>B.       DOCHODY  DOTYCZĄCE  ZADAŃ  POWIATU</t>
  </si>
  <si>
    <t>852 - 85202  §  0970</t>
  </si>
  <si>
    <t>sprzedaż nieruchomości w użytkowanie wieczyste</t>
  </si>
  <si>
    <t>25% dochodów z tyt. zarz. mająkiem Skarbu Państwa</t>
  </si>
  <si>
    <t>758 - 75832  §  2920</t>
  </si>
  <si>
    <t>756 - 75622  §  0010</t>
  </si>
  <si>
    <t>756 - 75622  §  0020</t>
  </si>
  <si>
    <t>od nieruchomości od osób prawnych</t>
  </si>
  <si>
    <t>od nieruchomości od osób fizycznych</t>
  </si>
  <si>
    <t>756 - 75616  §  0310</t>
  </si>
  <si>
    <t>756 - 75616  §  0340</t>
  </si>
  <si>
    <t>756 - 75616  §  0500</t>
  </si>
  <si>
    <t>podatek od czynn.cywilno-prawn.od osób prawnych</t>
  </si>
  <si>
    <t>podatek od czynn.cywilno-prawn.od osób fizycznych</t>
  </si>
  <si>
    <t>756 - 75616  §  0320</t>
  </si>
  <si>
    <t>rolnego od osób prawnych</t>
  </si>
  <si>
    <t>rolnego  od osób fizycznych</t>
  </si>
  <si>
    <t>756 - 75616  §  0330</t>
  </si>
  <si>
    <t>leśnego od osób prawnych</t>
  </si>
  <si>
    <t>leśnego od osób fizycznych</t>
  </si>
  <si>
    <t>756 - 75616  §  0370</t>
  </si>
  <si>
    <t>756 - 75616  §  0430</t>
  </si>
  <si>
    <t>756 - 75616  §  0360</t>
  </si>
  <si>
    <t>756 - 75616  §  0570</t>
  </si>
  <si>
    <t>852 - 85212  §  2010</t>
  </si>
  <si>
    <t>świadczenia rodzinne</t>
  </si>
  <si>
    <t>852 - 85214  §  2030</t>
  </si>
  <si>
    <t>852 - 85295  §  2030</t>
  </si>
  <si>
    <t>700 - 70005  §  2360</t>
  </si>
  <si>
    <t>754 - 75411  §  2360</t>
  </si>
  <si>
    <t>750 - 75011  §  2360</t>
  </si>
  <si>
    <t>852 - 85203  §  2360</t>
  </si>
  <si>
    <t>852 - 85228  §  2360</t>
  </si>
  <si>
    <t>852 - 85219  §  2030</t>
  </si>
  <si>
    <t>852 - 85212  §  2360</t>
  </si>
  <si>
    <t>852 - 85201  §  0830</t>
  </si>
  <si>
    <t>wpływy z różnych opłat</t>
  </si>
  <si>
    <t>od środków transportowych  od osób prawnych</t>
  </si>
  <si>
    <t>od środków transportowych  od osób fizycznych</t>
  </si>
  <si>
    <t>801 - 80101  §  0750</t>
  </si>
  <si>
    <t>801 - 80101  §  0970</t>
  </si>
  <si>
    <t>801 - 80104  §  0750</t>
  </si>
  <si>
    <t>801 - 80104  §  0830</t>
  </si>
  <si>
    <t>801 - 80110  §  0750</t>
  </si>
  <si>
    <t>801 - 80110  §  0970</t>
  </si>
  <si>
    <t>853 - 85305  §  0830</t>
  </si>
  <si>
    <t>926 - 92604  §  0750</t>
  </si>
  <si>
    <t>926 - 92604  §  0830</t>
  </si>
  <si>
    <t>801 - 80120  §  0690</t>
  </si>
  <si>
    <t>801 - 80120  §  0750</t>
  </si>
  <si>
    <t>801 - 80120  §  0830</t>
  </si>
  <si>
    <t>801 - 80120  §  0970</t>
  </si>
  <si>
    <t>801 - 80130  §  0690</t>
  </si>
  <si>
    <t>801 - 80130  §  0750</t>
  </si>
  <si>
    <t>801 - 80130  §  0830</t>
  </si>
  <si>
    <t>801 - 80130  §  0970</t>
  </si>
  <si>
    <t>801 - 80140  §  0830</t>
  </si>
  <si>
    <t>801 - 80140  §  0970</t>
  </si>
  <si>
    <t>854 - 85403  §  0830</t>
  </si>
  <si>
    <t>854 - 85403  §  0970</t>
  </si>
  <si>
    <t>854 - 85410  §  0830</t>
  </si>
  <si>
    <t>600 - 60016  §  0970</t>
  </si>
  <si>
    <t>600 - 60015  §  0490</t>
  </si>
  <si>
    <t>900 - 90095  §  0970</t>
  </si>
  <si>
    <t>750 - 75023  §  0970</t>
  </si>
  <si>
    <t>852 - 85215  §  0970</t>
  </si>
  <si>
    <t>852 - 85219  §  0970</t>
  </si>
  <si>
    <t>900 - 90095  §  0830</t>
  </si>
  <si>
    <t>854 - 85415  §  2030</t>
  </si>
  <si>
    <t>wpływy z darowizn</t>
  </si>
  <si>
    <t>801 - 80130  §  0960</t>
  </si>
  <si>
    <t>801 - 80140  §  0960</t>
  </si>
  <si>
    <t>852 - 85201  §  0690</t>
  </si>
  <si>
    <t>854 - 85403  §  0960</t>
  </si>
  <si>
    <t>754 - 75411  §  6410</t>
  </si>
  <si>
    <t>852 - 85201  §  2320</t>
  </si>
  <si>
    <t>852 - 85204  §  2320</t>
  </si>
  <si>
    <t>rodziny zastępcze</t>
  </si>
  <si>
    <t>Dochody według  źródeł i klasyfikacji budżetowej</t>
  </si>
  <si>
    <t>926 - 92604  §  0970</t>
  </si>
  <si>
    <t>801 - 80120  §  0960</t>
  </si>
  <si>
    <t xml:space="preserve">udziały w podatku dochod.od osób fizycznych  </t>
  </si>
  <si>
    <t xml:space="preserve">udziały w podatku dochod.od osób prawnych </t>
  </si>
  <si>
    <t>801 - 80101  §  0960</t>
  </si>
  <si>
    <t>852 - 85203  §  0830</t>
  </si>
  <si>
    <t>852 - 85214  §  0970</t>
  </si>
  <si>
    <t>rekompensata utraconych dochodów</t>
  </si>
  <si>
    <t>pozostała działalność w pomocy społecznej</t>
  </si>
  <si>
    <t>udziały w podatku dochod.od osób fizycznych</t>
  </si>
  <si>
    <t>854 - 85403  §  0690</t>
  </si>
  <si>
    <t>854 - 85403  §  0750</t>
  </si>
  <si>
    <t>710 - 71015  §  2360</t>
  </si>
  <si>
    <t xml:space="preserve">czynsze </t>
  </si>
  <si>
    <t>dochody z najmu - gimnazja</t>
  </si>
  <si>
    <t>wpływy z darowizn -  szkoły  podstawowe</t>
  </si>
  <si>
    <t>wpływy z różnych dochodów - szkoły podstawowe</t>
  </si>
  <si>
    <t>dochody z najmu - przedszkola</t>
  </si>
  <si>
    <t>wpływy z usług - przedszkola</t>
  </si>
  <si>
    <t>wpływy z różnych dochodów - gimnazja</t>
  </si>
  <si>
    <t>wpływy z usług - domy pomocy społecznej</t>
  </si>
  <si>
    <t>wpływy z usług - ośrodki wsparcia</t>
  </si>
  <si>
    <t xml:space="preserve">wpł.ze zwrotów dodatków mieszkaniowych </t>
  </si>
  <si>
    <t>wpływy z usług - usługi opiekuńcze</t>
  </si>
  <si>
    <t>wpływy z usług - żłobki</t>
  </si>
  <si>
    <t>wpływy z usług - poz.działalność w gospod.komunalnej</t>
  </si>
  <si>
    <t>dochody z najmu - instytucje kultury fizacznej</t>
  </si>
  <si>
    <t>wpływy z usług - instytucje kultury fizycznej</t>
  </si>
  <si>
    <t>wpływy z różnych dochodów - instytucje kultury fizycznej</t>
  </si>
  <si>
    <t>wpływy z innych opłat - drogi publ.w miast.na pr.pow.</t>
  </si>
  <si>
    <t>dochody z najmu - licea ogólnokształcące</t>
  </si>
  <si>
    <t>wpływy z usług - licea ogólnokształcące</t>
  </si>
  <si>
    <t>wpływy z darowizn - licea ogólnokształcące</t>
  </si>
  <si>
    <t>wpływy z różnych dochodów - licea ogólnokształcące</t>
  </si>
  <si>
    <t>dochody z najmu - szkoły zawodowe</t>
  </si>
  <si>
    <t>wpływy z usług - szkoły zawodowe</t>
  </si>
  <si>
    <t>wpływy z darowizn - szkoły zawodowe</t>
  </si>
  <si>
    <t>wpływy z różnych dochodów - szkoły zawodowe</t>
  </si>
  <si>
    <t>wpływy z usług - centra kształc.ustawicz.i prakt.</t>
  </si>
  <si>
    <t>wpływy z darowizn - centra kształc.ustaw.i prakt.</t>
  </si>
  <si>
    <t>wpływy z różnych opłat - placówki opiek.wychow.</t>
  </si>
  <si>
    <t>wpływy z usług - placówki opiek.wychowawcze</t>
  </si>
  <si>
    <t>wpływy z różnych dochodów - domy pom.społecz.</t>
  </si>
  <si>
    <t>wpływy z różnych opłat - specj.ośr.szkolno-wychow.</t>
  </si>
  <si>
    <t>dochody z najmu - specj.ośr.szkolno-wychowawcze</t>
  </si>
  <si>
    <t>wpływy z usług - specj.ośr.szkolno-wychowawcze</t>
  </si>
  <si>
    <t>wpływy z darowizn - specjalne ośr.szkolno-wychow.</t>
  </si>
  <si>
    <t>wpływy z różnych dochodów - specj.ośr.szk.wychow.</t>
  </si>
  <si>
    <t>wpływy z usług - bursy szkolne</t>
  </si>
  <si>
    <t>refundacje wynagrodzeń - drogi publiczne gminne</t>
  </si>
  <si>
    <t>refundacje wynagrodzeń - urzędy gmin</t>
  </si>
  <si>
    <t>wpływy z różnych dochodów - różne rozliczenia finansowe</t>
  </si>
  <si>
    <t>dochody z najmu - szkoły podstawowe</t>
  </si>
  <si>
    <t>758 - 75814  §  0870</t>
  </si>
  <si>
    <t>dochody bieżące</t>
  </si>
  <si>
    <t>dochody majątkowe</t>
  </si>
  <si>
    <t>udziały w podatku dochod.od osób prawnych</t>
  </si>
  <si>
    <t>700 - 70005  §  0690</t>
  </si>
  <si>
    <t>010 - 01095  §  2010</t>
  </si>
  <si>
    <t>852 - 85201  §  0960</t>
  </si>
  <si>
    <t>zajęcie pasa drogowego - wpływy z innych lokalnych opłat</t>
  </si>
  <si>
    <t>756 - 75615  §  2680</t>
  </si>
  <si>
    <t>852 - 85226  §  0960</t>
  </si>
  <si>
    <t>z opłaty za przekszt.prawa użytk.wiecz.w prawo własności</t>
  </si>
  <si>
    <t>wpłaty z tyt.odpłatnego nabycia prawa własności nieruchom.</t>
  </si>
  <si>
    <t>801 - 80101  §  0690</t>
  </si>
  <si>
    <t>wpływy z różnych opłat  - szkoły podstawowe</t>
  </si>
  <si>
    <t>801 - 80110  §  0690</t>
  </si>
  <si>
    <t>wpływy z różnych opłat  - gimnazja</t>
  </si>
  <si>
    <t>801 - 80148  §  0830</t>
  </si>
  <si>
    <t>801 - 80148  §  0970</t>
  </si>
  <si>
    <t>853 - 85305  §  0960</t>
  </si>
  <si>
    <t>wpływy z darowizn -  żłobki</t>
  </si>
  <si>
    <t>7. Dochody z realiz.zadań z zakresu adminis.rząd. w tym:</t>
  </si>
  <si>
    <t>A.III  DOTACJE  CELOWE ( 1+2+3 ) w tym:</t>
  </si>
  <si>
    <t>wpływy z różnych opłat - (MZDiK)</t>
  </si>
  <si>
    <t xml:space="preserve">wpływy z różnych dochodów </t>
  </si>
  <si>
    <t>domy pomocy spolecznej</t>
  </si>
  <si>
    <t xml:space="preserve">dochody bieżące </t>
  </si>
  <si>
    <t>1. Różne dochody w tym:</t>
  </si>
  <si>
    <t xml:space="preserve">dochody majątkowe </t>
  </si>
  <si>
    <t xml:space="preserve">dochody  majątkowe </t>
  </si>
  <si>
    <t>A.I  DOCHODY  WŁASNE (1+2+3+4+5+6 +7), w tym:</t>
  </si>
  <si>
    <t>1. Wpływy z podatków i opłat lokalnych, w tym:</t>
  </si>
  <si>
    <t>3. Dochody z mienia gminy, w tym:</t>
  </si>
  <si>
    <t>4. Odsetki od środków w banku, w tym:</t>
  </si>
  <si>
    <t>5. Udziały w podatk.stan.doch.budż.państwa, w tym:</t>
  </si>
  <si>
    <t>6. Dochody jednostek budżetowych, w tym:</t>
  </si>
  <si>
    <t>A.II Subwencja ogólna, w tym:</t>
  </si>
  <si>
    <t>2. Dotacje na zadania własne gminy, w tym:</t>
  </si>
  <si>
    <t>3. Dotacje na zadania powierzone, w tym:</t>
  </si>
  <si>
    <t>A.IV  Środki pochodzące z budżetu UE, w tym:</t>
  </si>
  <si>
    <t>B.I  DOCHODY  WŁASNE,  ( 1+2+3+4+5 ) w tym:</t>
  </si>
  <si>
    <t>2. Dochody z mienia powiatu, w tym:</t>
  </si>
  <si>
    <t>3.Udziały w podatk.stan.doch.budż.państwa, w tym:</t>
  </si>
  <si>
    <t>4. Dochody jednostek budżetowych, w tym;</t>
  </si>
  <si>
    <t>5. Dochody z realiz.zadań z zakresu adm.rządowej, w tym:</t>
  </si>
  <si>
    <t xml:space="preserve">B.II Subwencja ogólna, w tym: </t>
  </si>
  <si>
    <t>B.III  DOTACJE  CELOWE  ( 1+2+3 ), w tym:</t>
  </si>
  <si>
    <t>2. Dotacje na zadania własne powiatu, w tym :</t>
  </si>
  <si>
    <t>3. Dotacje na zadania powierzone, w tym :</t>
  </si>
  <si>
    <t>A+B = DOCHODY  OGÓŁEM                                                       dotyczące zadań gminy i powiatu, w tym:</t>
  </si>
  <si>
    <t>A. DOCHODY  GMINY  OGÓŁEM, w tym:                                                ( A.I + A.II + A.III +A.IV )</t>
  </si>
  <si>
    <t>2. Wpływy z pod.i opłat ustal.odręb.przepis., w tym:</t>
  </si>
  <si>
    <t>921 - 92195  §  0970</t>
  </si>
  <si>
    <t>z opłaty za udostępn.terenu pod bud.urządz.infrastr.techn.</t>
  </si>
  <si>
    <t>z opłaty za udostępn.terenu pod budowę urządz.infr.techn.</t>
  </si>
  <si>
    <t>758 - 75814  §  0920</t>
  </si>
  <si>
    <t>B.  DOCHODY  POWIATU  OGÓŁEM,   w tym:                                                   ( B.I+B.II+B.III+B.IV )</t>
  </si>
  <si>
    <t>środki z PFRON na zadania bieżące</t>
  </si>
  <si>
    <t>750 - 75020  §  2700</t>
  </si>
  <si>
    <t>B.IV  Środki pochodzące z budżetu UE, w tym :</t>
  </si>
  <si>
    <t xml:space="preserve">% wykonania                                        </t>
  </si>
  <si>
    <t>801 - 80110  §  0960</t>
  </si>
  <si>
    <t>wpływy z darowizn - gimnazja</t>
  </si>
  <si>
    <t>852 - 85226  §  0830</t>
  </si>
  <si>
    <t>wpływy z usług - mopr</t>
  </si>
  <si>
    <t>852 - 85204  §  0690</t>
  </si>
  <si>
    <t>852 - 85204  §  0970</t>
  </si>
  <si>
    <t>wpływy z różnych dochodów - mopr</t>
  </si>
  <si>
    <t>odsetki od środków w banku</t>
  </si>
  <si>
    <t>dochody z najmu</t>
  </si>
  <si>
    <t>852 - 85201  §  0970</t>
  </si>
  <si>
    <t>Tabela nr 2</t>
  </si>
  <si>
    <r>
      <t>4. WYKONANIE DOCHODÓW                                                                                           w podziale na gminę i powiat</t>
    </r>
    <r>
      <rPr>
        <sz val="16"/>
        <rFont val="Arial CE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</si>
  <si>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853 - 85311  §  2320</t>
  </si>
  <si>
    <t>rehabilitacja zawodowa i społeczna osób niepełnospr.</t>
  </si>
  <si>
    <t>wpływy z różnych dochodów - centra kszt.ustaw.i prakt.</t>
  </si>
  <si>
    <t>dochody z opłatności uzyskiwane poprzez placówki</t>
  </si>
  <si>
    <t>wpływy z różnych dochodów - placówki opiek.wychow.</t>
  </si>
  <si>
    <t>wpływy z różnych opłat - mopr</t>
  </si>
  <si>
    <t>Tabela nr 1</t>
  </si>
  <si>
    <t>TREŚĆ</t>
  </si>
  <si>
    <t>1. Dochody podatkowe, opłaty lokalne i pozostałe</t>
  </si>
  <si>
    <t xml:space="preserve">  dochody majątkowe</t>
  </si>
  <si>
    <t xml:space="preserve">  dochody bieżące</t>
  </si>
  <si>
    <t>2. Dochody z mienia  w tym:</t>
  </si>
  <si>
    <t>1. Dotacje na zadania zlecone w tym:</t>
  </si>
  <si>
    <t>2. Dotacje na zadania własne, w tym:</t>
  </si>
  <si>
    <t>pozostała dzialalność w oświacie</t>
  </si>
  <si>
    <t>1. Dotacje na zadania  z zakresu administracji rządowej wykonywane przez gminę,                                                     w tym:</t>
  </si>
  <si>
    <t>pozostała działalność w rolnictwie</t>
  </si>
  <si>
    <t>kom.pow.Państw. Straży Pożarnej - dotacja na inwestycje</t>
  </si>
  <si>
    <t xml:space="preserve">1. Dotacje na zadania z zakresu administracji rządowej wykonywane przez powiat,                                                                                    w tym;                                                                                        </t>
  </si>
  <si>
    <t>wpływy z różnych dochodów</t>
  </si>
  <si>
    <t>przedszkola</t>
  </si>
  <si>
    <t>801 - 80104  §  2310</t>
  </si>
  <si>
    <t>852 - 85212  §  0970</t>
  </si>
  <si>
    <t>852 - 85213  §  0970</t>
  </si>
  <si>
    <t>852 - 85212  §  0920</t>
  </si>
  <si>
    <t>pozostałe odsetki - mopr</t>
  </si>
  <si>
    <t>921 - 92116  §  2320</t>
  </si>
  <si>
    <t>biblioteki</t>
  </si>
  <si>
    <t>wpływy z różnych dochodów ( zwrot dotacji )</t>
  </si>
  <si>
    <t>851 - 85154  §  0970</t>
  </si>
  <si>
    <t>853 - 85311  §  0970</t>
  </si>
  <si>
    <t>853 - 85395  §  0970</t>
  </si>
  <si>
    <t>756 - 75619  §  0750</t>
  </si>
  <si>
    <t>801 - 80195  §  0970</t>
  </si>
  <si>
    <t>wpływy z różnych dochodów - poz.dział.w oświacie</t>
  </si>
  <si>
    <t>852 - 85295  §  2009</t>
  </si>
  <si>
    <t>różne dochody ( zwrot podatku VAT - oczyszczalnia )</t>
  </si>
  <si>
    <t>900 - 90015  §  6290</t>
  </si>
  <si>
    <t>środki na dofin.własnych inwestycji</t>
  </si>
  <si>
    <t>wpływy z róznych dochodów</t>
  </si>
  <si>
    <t>801 - 80104  §  0960</t>
  </si>
  <si>
    <t>wpływy z  darowizn - przedszkola</t>
  </si>
  <si>
    <t>900 - 90095  §  0690</t>
  </si>
  <si>
    <t>926 - 92604  §  0920</t>
  </si>
  <si>
    <t>Dochody oswiaty</t>
  </si>
  <si>
    <t>Dochody oświaty</t>
  </si>
  <si>
    <t>pozostała działalność - aktywizacja osób niepełnosprawnych - szansą na zatrudnienie</t>
  </si>
  <si>
    <t>852 - 85213  §  2030</t>
  </si>
  <si>
    <t>kwalifikacja wojskowa</t>
  </si>
  <si>
    <t>852 - 85226  §  2320</t>
  </si>
  <si>
    <t>ośrodki adopcyjno-opiekuńcze</t>
  </si>
  <si>
    <t>pozostałe odsetki</t>
  </si>
  <si>
    <t>852 - 85216  §  2030</t>
  </si>
  <si>
    <t>zasiłki stałe</t>
  </si>
  <si>
    <t>700 - 70021  §  0750</t>
  </si>
  <si>
    <t>852 - 85216  §  0970</t>
  </si>
  <si>
    <t>900 - 90019  §  0580</t>
  </si>
  <si>
    <t>grzywny i inne kary pieniężne</t>
  </si>
  <si>
    <t>900 - 90019  §  0690</t>
  </si>
  <si>
    <t>801 - 80195  §  2009</t>
  </si>
  <si>
    <t>801 - 80195  §  2440</t>
  </si>
  <si>
    <t>wpływy z usług</t>
  </si>
  <si>
    <t>852 - 85205  §  2110</t>
  </si>
  <si>
    <t>starostwo powiatowe - na IRSIP</t>
  </si>
  <si>
    <t>700 - 70021  §  0970</t>
  </si>
  <si>
    <t>700 - 70005  §  0970</t>
  </si>
  <si>
    <t>756 - 75619  §  0920</t>
  </si>
  <si>
    <t xml:space="preserve">pozostałe odsetki </t>
  </si>
  <si>
    <t>754 - 75411  §  2320</t>
  </si>
  <si>
    <t>801 - 80104  §  0970</t>
  </si>
  <si>
    <t>851 - 85195  §  0970</t>
  </si>
  <si>
    <t>926 - 92605  §  0970</t>
  </si>
  <si>
    <t>854 - 85446  §  2320</t>
  </si>
  <si>
    <t>dokształcanie i doskonalenie nauczycieli</t>
  </si>
  <si>
    <t>852 - 85295  §  2007</t>
  </si>
  <si>
    <t>900 - 90095  §  6207</t>
  </si>
  <si>
    <t>921 - 92195  §  6207</t>
  </si>
  <si>
    <t>801 - 80195  §  2007</t>
  </si>
  <si>
    <t>750 - 75020  §  6637</t>
  </si>
  <si>
    <t>801 - 80195  §  6207</t>
  </si>
  <si>
    <t>wpływy z róznych dochodów - przedszkola</t>
  </si>
  <si>
    <t>wpływy z róznych opłat</t>
  </si>
  <si>
    <t>pozostałe  odsetki - instytucje kultury fizycznej</t>
  </si>
  <si>
    <t>pozostała działalność w bezpieczeństwie</t>
  </si>
  <si>
    <t>pozostała działalność -  na modernizację i rozbudowę oczyszczalni ścieków</t>
  </si>
  <si>
    <t>pozostała działalność - na  Trakt Wielu Kultur</t>
  </si>
  <si>
    <t>852 - 85201  §  0920</t>
  </si>
  <si>
    <t>pozostałe odsetki - placówki opiek.wychowawcze</t>
  </si>
  <si>
    <t>zadania w zakresie przeciwdzialania przemocy w rodzinie</t>
  </si>
  <si>
    <t>852 - 85201  §  0680</t>
  </si>
  <si>
    <t>750 - 75056  §  2010</t>
  </si>
  <si>
    <t>Spis powszechny i inne</t>
  </si>
  <si>
    <t>801 - 80101  §  6330</t>
  </si>
  <si>
    <t>szkoły podstawowe</t>
  </si>
  <si>
    <t>801 - 80101  §  2030</t>
  </si>
  <si>
    <t>wpływy z usług - stołówki szkolne i przedszkolne</t>
  </si>
  <si>
    <t>wpływy z różnych dochodów - stołówki szkolne i przedszkolne</t>
  </si>
  <si>
    <t>wpłaty z tytułu odpłatnego nabycia prawa własności</t>
  </si>
  <si>
    <t>wpływy z różnych opłat - licea ogólnokształcące</t>
  </si>
  <si>
    <t>wpływy z usług  - stołówki szkolne i przedszkolne</t>
  </si>
  <si>
    <t>wplywy z różnych dochodów - stołówki szkolne i przedszkolne</t>
  </si>
  <si>
    <t>wpływy z darowizn - placowki opiekuńczo-wychowawcze</t>
  </si>
  <si>
    <t>wpływy z darowizn - ośrodki adopcyjno-opiekuńcze</t>
  </si>
  <si>
    <t>wpływy z usług - ośrodki adopcyjno-opiekuńcze</t>
  </si>
  <si>
    <t xml:space="preserve">kwalifikacja wojskowa </t>
  </si>
  <si>
    <t>dotacje</t>
  </si>
  <si>
    <t>wpływy z róznych opłat - szkoły zawodowe</t>
  </si>
  <si>
    <t>900 - 90019  §  0570</t>
  </si>
  <si>
    <t>Plan dochodów                                               na 2011 rok</t>
  </si>
  <si>
    <t>751 - 75109  §  2010</t>
  </si>
  <si>
    <t>wybory do rad gmin</t>
  </si>
  <si>
    <t>900 - 90095  §  6290</t>
  </si>
  <si>
    <t>710 - 71014  §  0830</t>
  </si>
  <si>
    <t>3. Dochody jednostek budżetowych w tym:</t>
  </si>
  <si>
    <t>4.Dochody z realizacji zadań z zakresu administracji rządowej</t>
  </si>
  <si>
    <t>I. Dochody własne (1+2+3+4 ) w tym:</t>
  </si>
  <si>
    <t>900 - 90019  §  0920</t>
  </si>
  <si>
    <t>852 - 85203  §  6290</t>
  </si>
  <si>
    <t>pozostała dzialalność - na kolektory</t>
  </si>
  <si>
    <t>710 - 71014  §  0920</t>
  </si>
  <si>
    <t>754 - 75411  §  0960</t>
  </si>
  <si>
    <t>801 - 80130  §  2700</t>
  </si>
  <si>
    <t>600 - 60015  §  6207</t>
  </si>
  <si>
    <t>801 - 80101  §  2310</t>
  </si>
  <si>
    <t>852 - 85219  §  2010</t>
  </si>
  <si>
    <t>754 - 75411  §  6610</t>
  </si>
  <si>
    <t>Wykonanie dochodów za                                      I półrocze 2011r.</t>
  </si>
  <si>
    <t>758 - 75814  §  0780</t>
  </si>
  <si>
    <t>wpływy ze zbycia praw majątkowych</t>
  </si>
  <si>
    <t>sprzedaż składników majątkowych</t>
  </si>
  <si>
    <t>wpływy z róznych dochodów - gospodarka gruntami i nieruch.</t>
  </si>
  <si>
    <t>wpływy z różnych dochodów  - przeciwdz. alkoholizmowi</t>
  </si>
  <si>
    <t>852 - 85203  §  0840</t>
  </si>
  <si>
    <t>ośrodki wsparcia</t>
  </si>
  <si>
    <t>wpływy z różnych dochodów - mopr  ( zwrot dotacji )</t>
  </si>
  <si>
    <t>852 - 85295  §  0970</t>
  </si>
  <si>
    <t>pozostałę odsetki - wpływy związane z ochroną środowiska</t>
  </si>
  <si>
    <t>900 - 90020  §  0400</t>
  </si>
  <si>
    <t>opłata produktowa</t>
  </si>
  <si>
    <t>wpływy z róznych dochodów - refundacje wynagrodzeń - mopr</t>
  </si>
  <si>
    <t>wpływy z róż. dochodów - poz.dział.w gosp.komun. (odszkod.)</t>
  </si>
  <si>
    <t>ośrodki wsparcia  - na noclegownię</t>
  </si>
  <si>
    <t>pozostała dzialalność w oświacie - na kompleksowe zajęcia wyrównawcze dla uczniów piotrkwskich szkół gimnazjalnych</t>
  </si>
  <si>
    <t>pozostała działalność -  na rekultywację składowiska odpadów w Dołach Brzeskich</t>
  </si>
  <si>
    <t>pozostała działalność w oświacie - na kompleksowe zajęcia wyrównawcze dla uczniów piotrkowskich szkół gimnazjalnych</t>
  </si>
  <si>
    <t>pozostała działalność w oświacie - "Zdobywam świat" na kompleksowe zajęcia wyrównawcze i wspierające rozwój dla uczniów klas IV i V piotrkowskich szkół podstawowych</t>
  </si>
  <si>
    <t>710 - 71014  §  0970</t>
  </si>
  <si>
    <t xml:space="preserve">środki na dofinansowanie </t>
  </si>
  <si>
    <t>wpływy z róznych dochodów - mopr</t>
  </si>
  <si>
    <t>pozostała dzialalność -  na kolektory</t>
  </si>
  <si>
    <t>pozostała dzialalność - aktywizacja osób niepełnosprawnych szansą na zatrudnienie</t>
  </si>
  <si>
    <t>drogi publiczne na prawach powiatu - na poprawę bezpieczeństwa ruchu drogowego w ciągu drogi krajowej        nr 91 w Piotrkowie Trybunalskim</t>
  </si>
  <si>
    <t>Wykonanie za                  I półrocze 2011 r.</t>
  </si>
  <si>
    <t>5.Udziały w podatkach stanowiących dochody budżetu państwa w tym:</t>
  </si>
  <si>
    <t>III. Dotacje celowe ( 1+2+3 ) w tym:</t>
  </si>
  <si>
    <t>IV. Środki pochodzące z budżetu Unii Europejskiej, w tym:</t>
  </si>
  <si>
    <t xml:space="preserve">II. Subwencja ogólna w tym:  </t>
  </si>
  <si>
    <t>WYKONANIE DOCHODÓW BUDŻETOWYCH  - RAZEM GMINA I POWIAT                                       według ważniejszych źródeł</t>
  </si>
  <si>
    <t>DOCHODY OGÓŁEM (I +II +III+ IV) w tym:</t>
  </si>
  <si>
    <t xml:space="preserve">Plan na 2011 r.                 (wg stanu na 30.06.2011r.)                                           </t>
  </si>
  <si>
    <t>% wykonania planu              3:2</t>
  </si>
  <si>
    <t>Struktura wykonania</t>
  </si>
  <si>
    <t>pozozstała działalność -  "Zdobywam świat" na kompleksowe zajęcia wyrównawcze i wspierające rozwój dla uczniów klas IV i V piotrkowskich szkół podstawowych</t>
  </si>
  <si>
    <t>pozostała działalność - na Piotrkowską Platformę                                       E-learningową</t>
  </si>
</sst>
</file>

<file path=xl/styles.xml><?xml version="1.0" encoding="utf-8"?>
<styleSheet xmlns="http://schemas.openxmlformats.org/spreadsheetml/2006/main">
  <fonts count="16">
    <font>
      <sz val="10"/>
      <name val="Arial CE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8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sz val="10"/>
      <color indexed="14"/>
      <name val="Arial CE"/>
      <charset val="238"/>
    </font>
    <font>
      <b/>
      <sz val="6"/>
      <name val="Arial CE"/>
      <family val="2"/>
      <charset val="238"/>
    </font>
    <font>
      <b/>
      <sz val="14"/>
      <name val="Arial CE"/>
      <charset val="238"/>
    </font>
    <font>
      <b/>
      <sz val="9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10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Fill="1" applyAlignment="1">
      <alignment vertical="center"/>
    </xf>
    <xf numFmtId="0" fontId="3" fillId="2" borderId="1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3" fillId="2" borderId="1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4" fontId="10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/>
    <xf numFmtId="1" fontId="2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" fontId="10" fillId="0" borderId="1" xfId="0" applyNumberFormat="1" applyFon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0" fillId="0" borderId="4" xfId="0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4" fontId="0" fillId="0" borderId="1" xfId="0" applyNumberFormat="1" applyFont="1" applyBorder="1" applyAlignment="1">
      <alignment vertical="center" wrapText="1"/>
    </xf>
    <xf numFmtId="0" fontId="0" fillId="0" borderId="0" xfId="0" applyFill="1"/>
    <xf numFmtId="4" fontId="0" fillId="0" borderId="1" xfId="0" applyNumberForma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4" fontId="3" fillId="2" borderId="1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0" borderId="1" xfId="0" applyBorder="1" applyAlignment="1">
      <alignment horizontal="center" vertical="center" wrapText="1"/>
    </xf>
    <xf numFmtId="4" fontId="0" fillId="2" borderId="1" xfId="0" applyNumberFormat="1" applyFill="1" applyBorder="1" applyAlignment="1">
      <alignment vertical="center"/>
    </xf>
    <xf numFmtId="4" fontId="0" fillId="2" borderId="1" xfId="0" applyNumberFormat="1" applyFill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0" fillId="2" borderId="4" xfId="0" applyNumberForma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/>
    </xf>
    <xf numFmtId="4" fontId="10" fillId="2" borderId="1" xfId="0" applyNumberFormat="1" applyFont="1" applyFill="1" applyBorder="1" applyAlignment="1">
      <alignment vertical="center" wrapText="1"/>
    </xf>
    <xf numFmtId="4" fontId="0" fillId="2" borderId="1" xfId="0" applyNumberFormat="1" applyFont="1" applyFill="1" applyBorder="1" applyAlignment="1">
      <alignment vertical="center"/>
    </xf>
    <xf numFmtId="4" fontId="0" fillId="2" borderId="1" xfId="0" applyNumberFormat="1" applyFont="1" applyFill="1" applyBorder="1" applyAlignment="1">
      <alignment vertical="center" wrapText="1"/>
    </xf>
    <xf numFmtId="2" fontId="0" fillId="0" borderId="0" xfId="0" applyNumberFormat="1" applyAlignment="1">
      <alignment vertical="center"/>
    </xf>
    <xf numFmtId="0" fontId="6" fillId="0" borderId="0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vertical="center"/>
    </xf>
    <xf numFmtId="4" fontId="3" fillId="0" borderId="4" xfId="0" applyNumberFormat="1" applyFont="1" applyFill="1" applyBorder="1" applyAlignment="1">
      <alignment vertical="center" wrapText="1"/>
    </xf>
    <xf numFmtId="4" fontId="1" fillId="0" borderId="4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4" fontId="3" fillId="0" borderId="5" xfId="0" applyNumberFormat="1" applyFont="1" applyFill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0" fontId="14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workbookViewId="0">
      <selection activeCell="A36" sqref="A36"/>
    </sheetView>
  </sheetViews>
  <sheetFormatPr defaultRowHeight="12.75"/>
  <cols>
    <col min="1" max="1" width="41.85546875" customWidth="1"/>
    <col min="2" max="2" width="18.28515625" customWidth="1"/>
    <col min="3" max="3" width="16.5703125" customWidth="1"/>
    <col min="4" max="4" width="9.42578125" customWidth="1"/>
    <col min="5" max="5" width="10.28515625" customWidth="1"/>
  </cols>
  <sheetData>
    <row r="1" spans="1:6">
      <c r="E1" t="s">
        <v>296</v>
      </c>
    </row>
    <row r="2" spans="1:6" ht="37.5" customHeight="1">
      <c r="A2" s="95" t="s">
        <v>447</v>
      </c>
      <c r="B2" s="95"/>
      <c r="C2" s="95"/>
      <c r="D2" s="95"/>
      <c r="E2" s="95"/>
    </row>
    <row r="3" spans="1:6" ht="46.5" customHeight="1">
      <c r="A3" s="56" t="s">
        <v>297</v>
      </c>
      <c r="B3" s="2" t="s">
        <v>449</v>
      </c>
      <c r="C3" s="2" t="s">
        <v>442</v>
      </c>
      <c r="D3" s="58" t="s">
        <v>450</v>
      </c>
      <c r="E3" s="58" t="s">
        <v>451</v>
      </c>
    </row>
    <row r="4" spans="1:6" ht="12" customHeight="1">
      <c r="A4" s="56">
        <v>1</v>
      </c>
      <c r="B4" s="74">
        <v>2</v>
      </c>
      <c r="C4" s="74">
        <v>3</v>
      </c>
      <c r="D4" s="74">
        <v>4</v>
      </c>
      <c r="E4" s="74">
        <v>5</v>
      </c>
    </row>
    <row r="5" spans="1:6" ht="17.100000000000001" customHeight="1">
      <c r="A5" s="47" t="s">
        <v>448</v>
      </c>
      <c r="B5" s="49">
        <f>SUM(B6:B7)</f>
        <v>320039288.19</v>
      </c>
      <c r="C5" s="49">
        <f>SUM(C6:C7)</f>
        <v>157624123.16000003</v>
      </c>
      <c r="D5" s="49">
        <f t="shared" ref="D5:D13" si="0">C5/B5*100</f>
        <v>49.251491606374962</v>
      </c>
      <c r="E5" s="49">
        <v>100</v>
      </c>
    </row>
    <row r="6" spans="1:6" ht="17.100000000000001" customHeight="1">
      <c r="A6" s="47" t="s">
        <v>220</v>
      </c>
      <c r="B6" s="49">
        <f>B9+B28+B40</f>
        <v>40627822.5</v>
      </c>
      <c r="C6" s="49">
        <f>C9+C28+C40</f>
        <v>4807111.12</v>
      </c>
      <c r="D6" s="49">
        <f t="shared" si="0"/>
        <v>11.832066855170494</v>
      </c>
      <c r="E6" s="49">
        <f>C6/C5*100</f>
        <v>3.0497306019082058</v>
      </c>
    </row>
    <row r="7" spans="1:6" ht="17.100000000000001" customHeight="1">
      <c r="A7" s="47" t="s">
        <v>219</v>
      </c>
      <c r="B7" s="49">
        <f>B10+B24+B29+B41</f>
        <v>279411465.69</v>
      </c>
      <c r="C7" s="49">
        <f>C10+C24+C29+C41</f>
        <v>152817012.04000002</v>
      </c>
      <c r="D7" s="49">
        <f t="shared" si="0"/>
        <v>54.692462838853814</v>
      </c>
      <c r="E7" s="49">
        <f>C7/C5*100</f>
        <v>96.950269398091791</v>
      </c>
    </row>
    <row r="8" spans="1:6" ht="17.100000000000001" customHeight="1">
      <c r="A8" s="47" t="s">
        <v>405</v>
      </c>
      <c r="B8" s="49">
        <f>SUM(B9:B10)</f>
        <v>151377185.35999998</v>
      </c>
      <c r="C8" s="49">
        <f>SUM(C9:C10)</f>
        <v>73774904.070000008</v>
      </c>
      <c r="D8" s="49">
        <f t="shared" si="0"/>
        <v>48.735814379525607</v>
      </c>
      <c r="E8" s="49">
        <f>C8/C5*100</f>
        <v>46.804323215877993</v>
      </c>
    </row>
    <row r="9" spans="1:6" ht="17.100000000000001" customHeight="1">
      <c r="A9" s="47" t="s">
        <v>299</v>
      </c>
      <c r="B9" s="49">
        <f>B14+B17</f>
        <v>7415990.5700000003</v>
      </c>
      <c r="C9" s="49">
        <f>C14+C17</f>
        <v>1455283.78</v>
      </c>
      <c r="D9" s="49">
        <f t="shared" si="0"/>
        <v>19.623592644347173</v>
      </c>
      <c r="E9" s="49">
        <f>C9/C5*100</f>
        <v>0.92326209391362035</v>
      </c>
    </row>
    <row r="10" spans="1:6" ht="17.100000000000001" customHeight="1">
      <c r="A10" s="47" t="s">
        <v>300</v>
      </c>
      <c r="B10" s="49">
        <f>B12+B15+B18+B20+B22</f>
        <v>143961194.78999999</v>
      </c>
      <c r="C10" s="49">
        <f>C12+C15+C18+C20+C22</f>
        <v>72319620.290000007</v>
      </c>
      <c r="D10" s="49">
        <f t="shared" si="0"/>
        <v>50.23549602758893</v>
      </c>
      <c r="E10" s="49">
        <f>C10/C5*100</f>
        <v>45.881061121964365</v>
      </c>
      <c r="F10" s="71"/>
    </row>
    <row r="11" spans="1:6" ht="17.100000000000001" customHeight="1">
      <c r="A11" s="48" t="s">
        <v>298</v>
      </c>
      <c r="B11" s="50">
        <f>SUM(B12)</f>
        <v>52249103.82</v>
      </c>
      <c r="C11" s="50">
        <f>SUM(C12)</f>
        <v>27372399.130000006</v>
      </c>
      <c r="D11" s="50">
        <f t="shared" si="0"/>
        <v>52.38826530747567</v>
      </c>
      <c r="E11" s="57">
        <f>C11/C5*100</f>
        <v>17.365615478929591</v>
      </c>
    </row>
    <row r="12" spans="1:6" ht="17.100000000000001" customHeight="1">
      <c r="A12" s="48" t="s">
        <v>300</v>
      </c>
      <c r="B12" s="50">
        <f>40370000+9873573.82+1555500+450030</f>
        <v>52249103.82</v>
      </c>
      <c r="C12" s="50">
        <f>21835494.67+4243837.92+690127.01+602939.53</f>
        <v>27372399.130000006</v>
      </c>
      <c r="D12" s="50">
        <f t="shared" si="0"/>
        <v>52.38826530747567</v>
      </c>
      <c r="E12" s="57">
        <f>C12/C5*100</f>
        <v>17.365615478929591</v>
      </c>
    </row>
    <row r="13" spans="1:6" ht="17.100000000000001" customHeight="1">
      <c r="A13" s="48" t="s">
        <v>301</v>
      </c>
      <c r="B13" s="50">
        <f>SUM(B14:B15)</f>
        <v>15990800</v>
      </c>
      <c r="C13" s="50">
        <f>SUM(C14:C15)</f>
        <v>7843278.1799999997</v>
      </c>
      <c r="D13" s="50">
        <f t="shared" si="0"/>
        <v>49.048691622683037</v>
      </c>
      <c r="E13" s="57">
        <f>C13/C5*100</f>
        <v>4.9759377072242286</v>
      </c>
    </row>
    <row r="14" spans="1:6" ht="17.100000000000001" customHeight="1">
      <c r="A14" s="48" t="s">
        <v>299</v>
      </c>
      <c r="B14" s="50">
        <f>6800000+157000</f>
        <v>6957000</v>
      </c>
      <c r="C14" s="50">
        <f>1334683+0</f>
        <v>1334683</v>
      </c>
      <c r="D14" s="50">
        <f t="shared" ref="D14:D40" si="1">C14/B14*100</f>
        <v>19.184749173494321</v>
      </c>
      <c r="E14" s="57">
        <f>C14/C5*100</f>
        <v>0.84675046765855699</v>
      </c>
    </row>
    <row r="15" spans="1:6" ht="17.100000000000001" customHeight="1">
      <c r="A15" s="48" t="s">
        <v>300</v>
      </c>
      <c r="B15" s="50">
        <f>9019500+14300</f>
        <v>9033800</v>
      </c>
      <c r="C15" s="50">
        <f>6494289.55+14305.63</f>
        <v>6508595.1799999997</v>
      </c>
      <c r="D15" s="50">
        <f t="shared" si="1"/>
        <v>72.047147158449377</v>
      </c>
      <c r="E15" s="57">
        <f>C15/C5*100</f>
        <v>4.1291872395656712</v>
      </c>
    </row>
    <row r="16" spans="1:6" ht="17.100000000000001" customHeight="1">
      <c r="A16" s="48" t="s">
        <v>403</v>
      </c>
      <c r="B16" s="50">
        <f>SUM(B17:B18)</f>
        <v>17981291.539999999</v>
      </c>
      <c r="C16" s="50">
        <f>SUM(C17:C18)</f>
        <v>9659552.3699999992</v>
      </c>
      <c r="D16" s="50">
        <f t="shared" si="1"/>
        <v>53.720014207611243</v>
      </c>
      <c r="E16" s="57">
        <f>C16/C5*100</f>
        <v>6.1282195747378383</v>
      </c>
    </row>
    <row r="17" spans="1:6" ht="17.100000000000001" customHeight="1">
      <c r="A17" s="48" t="s">
        <v>299</v>
      </c>
      <c r="B17" s="50">
        <f>458990.57</f>
        <v>458990.57</v>
      </c>
      <c r="C17" s="50">
        <v>120600.78</v>
      </c>
      <c r="D17" s="50">
        <f t="shared" si="1"/>
        <v>26.275219554074937</v>
      </c>
      <c r="E17" s="57">
        <f>C17/C5*100</f>
        <v>7.6511626255063372E-2</v>
      </c>
    </row>
    <row r="18" spans="1:6" ht="17.100000000000001" customHeight="1">
      <c r="A18" s="48" t="s">
        <v>300</v>
      </c>
      <c r="B18" s="50">
        <f>10992724.32+6529576.65</f>
        <v>17522300.969999999</v>
      </c>
      <c r="C18" s="50">
        <f>6283102.72+3255848.87</f>
        <v>9538951.5899999999</v>
      </c>
      <c r="D18" s="50">
        <f t="shared" si="1"/>
        <v>54.438921043141974</v>
      </c>
      <c r="E18" s="57">
        <f>C18/C5*100</f>
        <v>6.0517079484827745</v>
      </c>
    </row>
    <row r="19" spans="1:6" ht="26.25" customHeight="1">
      <c r="A19" s="48" t="s">
        <v>404</v>
      </c>
      <c r="B19" s="50">
        <f>SUM(B20:B20)</f>
        <v>1172303</v>
      </c>
      <c r="C19" s="50">
        <f>SUM(C20:C20)</f>
        <v>942776.87</v>
      </c>
      <c r="D19" s="50">
        <f t="shared" si="1"/>
        <v>80.420921041744336</v>
      </c>
      <c r="E19" s="57">
        <f>C19/C5*100</f>
        <v>0.59811712262025551</v>
      </c>
    </row>
    <row r="20" spans="1:6" ht="17.100000000000001" customHeight="1">
      <c r="A20" s="48" t="s">
        <v>300</v>
      </c>
      <c r="B20" s="50">
        <f>181300+991003</f>
        <v>1172303</v>
      </c>
      <c r="C20" s="50">
        <f>100928.53+841848.34</f>
        <v>942776.87</v>
      </c>
      <c r="D20" s="50">
        <f t="shared" si="1"/>
        <v>80.420921041744336</v>
      </c>
      <c r="E20" s="57">
        <f>C20/C5*100</f>
        <v>0.59811712262025551</v>
      </c>
    </row>
    <row r="21" spans="1:6" ht="25.5" customHeight="1">
      <c r="A21" s="69" t="s">
        <v>443</v>
      </c>
      <c r="B21" s="70">
        <f>SUM(B22)</f>
        <v>63983687</v>
      </c>
      <c r="C21" s="70">
        <f>SUM(C22)</f>
        <v>27956897.52</v>
      </c>
      <c r="D21" s="70">
        <f>C21/B21*100</f>
        <v>43.693789512317409</v>
      </c>
      <c r="E21" s="70">
        <f>C21/C5*100</f>
        <v>17.736433332366076</v>
      </c>
    </row>
    <row r="22" spans="1:6" ht="16.5" customHeight="1">
      <c r="A22" s="48" t="s">
        <v>300</v>
      </c>
      <c r="B22" s="50">
        <f>50229895+13753792</f>
        <v>63983687</v>
      </c>
      <c r="C22" s="50">
        <f>21977077.08+5979820.44</f>
        <v>27956897.52</v>
      </c>
      <c r="D22" s="50">
        <f>C22/B22*100</f>
        <v>43.693789512317409</v>
      </c>
      <c r="E22" s="57">
        <f>C22/C5*100</f>
        <v>17.736433332366076</v>
      </c>
    </row>
    <row r="23" spans="1:6" ht="17.100000000000001" customHeight="1">
      <c r="A23" s="47" t="s">
        <v>446</v>
      </c>
      <c r="B23" s="49">
        <f>B24</f>
        <v>98121555</v>
      </c>
      <c r="C23" s="49">
        <f>C24</f>
        <v>59694550</v>
      </c>
      <c r="D23" s="49">
        <f t="shared" si="1"/>
        <v>60.837346085679137</v>
      </c>
      <c r="E23" s="49">
        <f>C23/C5*100</f>
        <v>37.871455715826983</v>
      </c>
    </row>
    <row r="24" spans="1:6" ht="17.100000000000001" customHeight="1">
      <c r="A24" s="47" t="s">
        <v>300</v>
      </c>
      <c r="B24" s="49">
        <f>SUM(B25:B26)</f>
        <v>98121555</v>
      </c>
      <c r="C24" s="49">
        <f>SUM(C25:C26)</f>
        <v>59694550</v>
      </c>
      <c r="D24" s="49">
        <f t="shared" si="1"/>
        <v>60.837346085679137</v>
      </c>
      <c r="E24" s="49">
        <f>C24/C5*100</f>
        <v>37.871455715826983</v>
      </c>
    </row>
    <row r="25" spans="1:6" ht="17.100000000000001" customHeight="1">
      <c r="A25" s="48" t="s">
        <v>15</v>
      </c>
      <c r="B25" s="50">
        <f>34576764+57582648</f>
        <v>92159412</v>
      </c>
      <c r="C25" s="50">
        <f>21278008+35435472</f>
        <v>56713480</v>
      </c>
      <c r="D25" s="50">
        <f t="shared" si="1"/>
        <v>61.538456864286417</v>
      </c>
      <c r="E25" s="57">
        <f>C25/C5*100</f>
        <v>35.980203323593855</v>
      </c>
    </row>
    <row r="26" spans="1:6" ht="17.100000000000001" customHeight="1">
      <c r="A26" s="48" t="s">
        <v>38</v>
      </c>
      <c r="B26" s="50">
        <f>1509514+4452629</f>
        <v>5962143</v>
      </c>
      <c r="C26" s="50">
        <f>754758+2226312</f>
        <v>2981070</v>
      </c>
      <c r="D26" s="50">
        <f t="shared" si="1"/>
        <v>49.999974841260936</v>
      </c>
      <c r="E26" s="57">
        <f>C26/C5*100</f>
        <v>1.8912523922331326</v>
      </c>
    </row>
    <row r="27" spans="1:6" ht="17.100000000000001" customHeight="1">
      <c r="A27" s="51" t="s">
        <v>444</v>
      </c>
      <c r="B27" s="11">
        <f>SUM(B28:B29)</f>
        <v>37326241.600000001</v>
      </c>
      <c r="C27" s="11">
        <f>SUM(C28:C29)</f>
        <v>20617810.699999999</v>
      </c>
      <c r="D27" s="49">
        <f t="shared" si="1"/>
        <v>55.236771279967279</v>
      </c>
      <c r="E27" s="49">
        <f>C27/C5*100</f>
        <v>13.080365039728983</v>
      </c>
    </row>
    <row r="28" spans="1:6" ht="17.100000000000001" customHeight="1">
      <c r="A28" s="47" t="s">
        <v>299</v>
      </c>
      <c r="B28" s="11">
        <f>B31+B34+B37</f>
        <v>896853.13</v>
      </c>
      <c r="C28" s="11">
        <f>C31+C34+C37</f>
        <v>87725</v>
      </c>
      <c r="D28" s="49">
        <f t="shared" si="1"/>
        <v>9.7814231857561786</v>
      </c>
      <c r="E28" s="49">
        <f>C28/C5*100</f>
        <v>5.5654552260984001E-2</v>
      </c>
    </row>
    <row r="29" spans="1:6" ht="17.100000000000001" customHeight="1">
      <c r="A29" s="47" t="s">
        <v>300</v>
      </c>
      <c r="B29" s="11">
        <f>B32+B35+B38</f>
        <v>36429388.469999999</v>
      </c>
      <c r="C29" s="11">
        <f>C32+C35+C38</f>
        <v>20530085.699999999</v>
      </c>
      <c r="D29" s="49">
        <f t="shared" si="1"/>
        <v>56.355834018204156</v>
      </c>
      <c r="E29" s="49">
        <f>C29/C5*100</f>
        <v>13.024710487467999</v>
      </c>
      <c r="F29" s="71"/>
    </row>
    <row r="30" spans="1:6" ht="17.100000000000001" customHeight="1">
      <c r="A30" s="52" t="s">
        <v>302</v>
      </c>
      <c r="B30" s="53">
        <f>SUM(B31:B32)</f>
        <v>26469545.989999998</v>
      </c>
      <c r="C30" s="53">
        <f>SUM(C31:C32)</f>
        <v>14196214.99</v>
      </c>
      <c r="D30" s="50">
        <f t="shared" si="1"/>
        <v>53.632257218779756</v>
      </c>
      <c r="E30" s="57">
        <f>C30/C5*100</f>
        <v>9.006372061203983</v>
      </c>
    </row>
    <row r="31" spans="1:6" ht="17.100000000000001" customHeight="1">
      <c r="A31" s="48" t="s">
        <v>299</v>
      </c>
      <c r="B31" s="53">
        <f>13000</f>
        <v>13000</v>
      </c>
      <c r="C31" s="53">
        <v>0</v>
      </c>
      <c r="D31" s="50">
        <f t="shared" si="1"/>
        <v>0</v>
      </c>
      <c r="E31" s="57">
        <f>C31/C5*100</f>
        <v>0</v>
      </c>
    </row>
    <row r="32" spans="1:6" ht="17.100000000000001" customHeight="1">
      <c r="A32" s="48" t="s">
        <v>300</v>
      </c>
      <c r="B32" s="53">
        <f>18441298.99+8015247</f>
        <v>26456545.989999998</v>
      </c>
      <c r="C32" s="53">
        <f>9398145.99+4798069</f>
        <v>14196214.99</v>
      </c>
      <c r="D32" s="50">
        <f t="shared" si="1"/>
        <v>53.658610596280646</v>
      </c>
      <c r="E32" s="57">
        <f>C32/C5*100</f>
        <v>9.006372061203983</v>
      </c>
    </row>
    <row r="33" spans="1:5" ht="17.100000000000001" customHeight="1">
      <c r="A33" s="52" t="s">
        <v>303</v>
      </c>
      <c r="B33" s="79">
        <f>SUM(B34:B35)</f>
        <v>8682108.6100000013</v>
      </c>
      <c r="C33" s="79">
        <f>SUM(C34:C35)</f>
        <v>5480347.2300000004</v>
      </c>
      <c r="D33" s="80">
        <f t="shared" si="1"/>
        <v>63.122306759532684</v>
      </c>
      <c r="E33" s="81">
        <f>C33/C5*100</f>
        <v>3.4768454980948866</v>
      </c>
    </row>
    <row r="34" spans="1:5" ht="17.100000000000001" customHeight="1">
      <c r="A34" s="48" t="s">
        <v>299</v>
      </c>
      <c r="B34" s="79">
        <f>804128.13+49725</f>
        <v>853853.13</v>
      </c>
      <c r="C34" s="79">
        <f>57725+0</f>
        <v>57725</v>
      </c>
      <c r="D34" s="80">
        <f t="shared" si="1"/>
        <v>6.7605303502254532</v>
      </c>
      <c r="E34" s="81">
        <f>C34/C5*100</f>
        <v>3.6621932508011421E-2</v>
      </c>
    </row>
    <row r="35" spans="1:5" ht="17.100000000000001" customHeight="1">
      <c r="A35" s="48" t="s">
        <v>300</v>
      </c>
      <c r="B35" s="79">
        <f>7116146.9+712108.58</f>
        <v>7828255.4800000004</v>
      </c>
      <c r="C35" s="79">
        <f>5075313.65+347308.58</f>
        <v>5422622.2300000004</v>
      </c>
      <c r="D35" s="80">
        <f t="shared" si="1"/>
        <v>69.269867901654123</v>
      </c>
      <c r="E35" s="81">
        <f>C35/C5*100</f>
        <v>3.4402235655868751</v>
      </c>
    </row>
    <row r="36" spans="1:5" ht="17.100000000000001" customHeight="1">
      <c r="A36" s="52" t="s">
        <v>255</v>
      </c>
      <c r="B36" s="79">
        <f>SUM(B37:B38)</f>
        <v>2174587</v>
      </c>
      <c r="C36" s="79">
        <f>SUM(C37:C38)</f>
        <v>941248.48</v>
      </c>
      <c r="D36" s="80">
        <f t="shared" si="1"/>
        <v>43.284011170856814</v>
      </c>
      <c r="E36" s="81">
        <f>C36/C5*100</f>
        <v>0.59714748043011401</v>
      </c>
    </row>
    <row r="37" spans="1:5" ht="17.100000000000001" customHeight="1">
      <c r="A37" s="48" t="s">
        <v>299</v>
      </c>
      <c r="B37" s="79">
        <f>30000</f>
        <v>30000</v>
      </c>
      <c r="C37" s="79">
        <v>30000</v>
      </c>
      <c r="D37" s="80">
        <f>C37/B37*100</f>
        <v>100</v>
      </c>
      <c r="E37" s="81">
        <f>C37/C5*100</f>
        <v>1.9032619752972588E-2</v>
      </c>
    </row>
    <row r="38" spans="1:5" ht="17.100000000000001" customHeight="1">
      <c r="A38" s="54" t="s">
        <v>300</v>
      </c>
      <c r="B38" s="79">
        <f>294500+1850087</f>
        <v>2144587</v>
      </c>
      <c r="C38" s="79">
        <f>167251.62+743996.86</f>
        <v>911248.48</v>
      </c>
      <c r="D38" s="82">
        <f t="shared" si="1"/>
        <v>42.490627799198634</v>
      </c>
      <c r="E38" s="81">
        <f>C38/C5*100</f>
        <v>0.57811486067714146</v>
      </c>
    </row>
    <row r="39" spans="1:5" ht="27" customHeight="1">
      <c r="A39" s="55" t="s">
        <v>445</v>
      </c>
      <c r="B39" s="83">
        <f>SUM(B40:B41)</f>
        <v>33214306.229999997</v>
      </c>
      <c r="C39" s="83">
        <f>SUM(C40:C41)</f>
        <v>3536858.3899999997</v>
      </c>
      <c r="D39" s="84">
        <f t="shared" si="1"/>
        <v>10.648599327976992</v>
      </c>
      <c r="E39" s="84">
        <f>C39/C5*100</f>
        <v>2.2438560285660269</v>
      </c>
    </row>
    <row r="40" spans="1:5" ht="17.100000000000001" customHeight="1">
      <c r="A40" s="69" t="s">
        <v>299</v>
      </c>
      <c r="B40" s="85">
        <f>29075319.13+3239659.67</f>
        <v>32314978.799999997</v>
      </c>
      <c r="C40" s="85">
        <f>3060243.28+203859.06</f>
        <v>3264102.34</v>
      </c>
      <c r="D40" s="86">
        <f t="shared" si="1"/>
        <v>10.100895811201955</v>
      </c>
      <c r="E40" s="86">
        <f>C40/C5*100</f>
        <v>2.0708139557336009</v>
      </c>
    </row>
    <row r="41" spans="1:5" ht="17.100000000000001" customHeight="1">
      <c r="A41" s="69" t="s">
        <v>300</v>
      </c>
      <c r="B41" s="86">
        <f>627826.5+271500.93</f>
        <v>899327.42999999993</v>
      </c>
      <c r="C41" s="86">
        <f>1255.12+271500.93</f>
        <v>272756.05</v>
      </c>
      <c r="D41" s="86">
        <f>C41/B41*100</f>
        <v>30.32889255918726</v>
      </c>
      <c r="E41" s="86">
        <f>C41/C5*100</f>
        <v>0.17304207283242592</v>
      </c>
    </row>
    <row r="42" spans="1:5">
      <c r="B42" s="43"/>
      <c r="C42" s="43"/>
      <c r="D42" s="43"/>
      <c r="E42" s="43"/>
    </row>
    <row r="43" spans="1:5">
      <c r="B43" s="43"/>
      <c r="C43" s="43"/>
      <c r="D43" s="43"/>
      <c r="E43" s="43"/>
    </row>
    <row r="44" spans="1:5">
      <c r="B44" s="43"/>
      <c r="C44" s="43"/>
      <c r="D44" s="43"/>
      <c r="E44" s="43"/>
    </row>
    <row r="45" spans="1:5">
      <c r="B45" s="43"/>
      <c r="C45" s="43"/>
      <c r="D45" s="43"/>
      <c r="E45" s="43"/>
    </row>
    <row r="46" spans="1:5">
      <c r="B46" s="43"/>
      <c r="C46" s="43"/>
      <c r="D46" s="43"/>
      <c r="E46" s="43"/>
    </row>
    <row r="47" spans="1:5">
      <c r="B47" s="43"/>
      <c r="C47" s="43"/>
      <c r="D47" s="43"/>
      <c r="E47" s="43"/>
    </row>
    <row r="48" spans="1:5">
      <c r="B48" s="43"/>
      <c r="C48" s="43"/>
      <c r="D48" s="43"/>
      <c r="E48" s="43"/>
    </row>
  </sheetData>
  <mergeCells count="1">
    <mergeCell ref="A2:E2"/>
  </mergeCells>
  <phoneticPr fontId="11" type="noConversion"/>
  <pageMargins left="0.55000000000000004" right="0.31" top="0.42" bottom="0.31" header="0.31" footer="0.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30"/>
  <sheetViews>
    <sheetView topLeftCell="A352" workbookViewId="0">
      <selection activeCell="G318" sqref="G318:J319"/>
    </sheetView>
  </sheetViews>
  <sheetFormatPr defaultRowHeight="12.75"/>
  <cols>
    <col min="1" max="1" width="17.7109375" customWidth="1"/>
    <col min="2" max="2" width="50.28515625" customWidth="1"/>
    <col min="3" max="4" width="13.5703125" customWidth="1"/>
    <col min="5" max="5" width="6.28515625" customWidth="1"/>
    <col min="7" max="7" width="10.140625" bestFit="1" customWidth="1"/>
    <col min="8" max="8" width="11.7109375" bestFit="1" customWidth="1"/>
    <col min="9" max="9" width="13.42578125" customWidth="1"/>
    <col min="10" max="10" width="16.5703125" customWidth="1"/>
    <col min="13" max="13" width="11.7109375" bestFit="1" customWidth="1"/>
    <col min="14" max="14" width="15.85546875" customWidth="1"/>
    <col min="16" max="16" width="9.28515625" bestFit="1" customWidth="1"/>
  </cols>
  <sheetData>
    <row r="1" spans="1:7" ht="6" customHeight="1"/>
    <row r="2" spans="1:7" ht="16.5" customHeight="1">
      <c r="D2" t="s">
        <v>288</v>
      </c>
    </row>
    <row r="3" spans="1:7" ht="15.75" customHeight="1"/>
    <row r="4" spans="1:7" s="3" customFormat="1" ht="45" customHeight="1">
      <c r="A4" s="96" t="s">
        <v>289</v>
      </c>
      <c r="B4" s="96"/>
      <c r="C4" s="96"/>
      <c r="D4" s="96"/>
      <c r="E4" s="96"/>
    </row>
    <row r="5" spans="1:7" s="3" customFormat="1" ht="21.75" customHeight="1">
      <c r="A5" s="88"/>
      <c r="B5" s="88"/>
      <c r="C5" s="88"/>
      <c r="D5" s="88"/>
      <c r="E5" s="88"/>
    </row>
    <row r="6" spans="1:7" s="3" customFormat="1" ht="21.75" customHeight="1">
      <c r="A6" s="97" t="s">
        <v>164</v>
      </c>
      <c r="B6" s="97"/>
      <c r="C6" s="97"/>
      <c r="D6" s="97"/>
      <c r="E6" s="97"/>
    </row>
    <row r="7" spans="1:7" s="3" customFormat="1" ht="35.25" customHeight="1">
      <c r="A7" s="1" t="s">
        <v>0</v>
      </c>
      <c r="B7" s="30" t="s">
        <v>1</v>
      </c>
      <c r="C7" s="42" t="s">
        <v>398</v>
      </c>
      <c r="D7" s="2" t="s">
        <v>416</v>
      </c>
      <c r="E7" s="46" t="s">
        <v>277</v>
      </c>
    </row>
    <row r="8" spans="1:7" s="3" customFormat="1">
      <c r="A8" s="4">
        <v>1</v>
      </c>
      <c r="B8" s="31">
        <v>2</v>
      </c>
      <c r="C8" s="44">
        <v>3</v>
      </c>
      <c r="D8" s="4">
        <v>4</v>
      </c>
      <c r="E8" s="4">
        <v>5</v>
      </c>
    </row>
    <row r="9" spans="1:7" s="3" customFormat="1" ht="30" customHeight="1">
      <c r="A9" s="5"/>
      <c r="B9" s="28" t="s">
        <v>266</v>
      </c>
      <c r="C9" s="7">
        <f t="shared" ref="C9:D11" si="0">C13+C201</f>
        <v>320039288.19</v>
      </c>
      <c r="D9" s="7">
        <f t="shared" si="0"/>
        <v>157624123.16000003</v>
      </c>
      <c r="E9" s="7">
        <f>D9/C9*100</f>
        <v>49.251491606374962</v>
      </c>
    </row>
    <row r="10" spans="1:7" s="3" customFormat="1" ht="18" customHeight="1">
      <c r="A10" s="21"/>
      <c r="B10" s="28" t="s">
        <v>220</v>
      </c>
      <c r="C10" s="7">
        <f t="shared" si="0"/>
        <v>40627822.500000007</v>
      </c>
      <c r="D10" s="7">
        <f t="shared" si="0"/>
        <v>4807111.12</v>
      </c>
      <c r="E10" s="7">
        <f>D10/C10*100</f>
        <v>11.83206685517049</v>
      </c>
    </row>
    <row r="11" spans="1:7" s="3" customFormat="1" ht="20.25" customHeight="1">
      <c r="A11" s="21"/>
      <c r="B11" s="28" t="s">
        <v>219</v>
      </c>
      <c r="C11" s="7">
        <f t="shared" si="0"/>
        <v>279411465.69</v>
      </c>
      <c r="D11" s="7">
        <f t="shared" si="0"/>
        <v>152817012.04000002</v>
      </c>
      <c r="E11" s="7">
        <f>D11/C11*100</f>
        <v>54.692462838853814</v>
      </c>
      <c r="G11" s="23"/>
    </row>
    <row r="12" spans="1:7" s="3" customFormat="1" ht="29.25" customHeight="1">
      <c r="A12" s="98" t="s">
        <v>85</v>
      </c>
      <c r="B12" s="99"/>
      <c r="C12" s="99"/>
      <c r="D12" s="99"/>
      <c r="E12" s="100"/>
      <c r="F12" s="25"/>
    </row>
    <row r="13" spans="1:7" s="3" customFormat="1" ht="36" customHeight="1">
      <c r="A13" s="5"/>
      <c r="B13" s="28" t="s">
        <v>267</v>
      </c>
      <c r="C13" s="7">
        <f>C14+C15</f>
        <v>220821511.35999998</v>
      </c>
      <c r="D13" s="7">
        <f>D14+D15</f>
        <v>102785654.44000001</v>
      </c>
      <c r="E13" s="7">
        <f>D13/C13*100</f>
        <v>46.546939112481226</v>
      </c>
    </row>
    <row r="14" spans="1:7" s="3" customFormat="1" ht="18" customHeight="1">
      <c r="A14" s="5"/>
      <c r="B14" s="28" t="s">
        <v>220</v>
      </c>
      <c r="C14" s="7">
        <f>C18+C150+C190</f>
        <v>37138437.830000006</v>
      </c>
      <c r="D14" s="7">
        <f>D18+D150+D190</f>
        <v>4573252.0600000005</v>
      </c>
      <c r="E14" s="7">
        <f>D14/C14*100</f>
        <v>12.314066846144454</v>
      </c>
    </row>
    <row r="15" spans="1:7" s="3" customFormat="1" ht="18" customHeight="1">
      <c r="A15" s="5"/>
      <c r="B15" s="28" t="s">
        <v>219</v>
      </c>
      <c r="C15" s="7">
        <f>C19+C145+C151+C196</f>
        <v>183683073.52999997</v>
      </c>
      <c r="D15" s="7">
        <f>D19+D145+D151+D196</f>
        <v>98212402.38000001</v>
      </c>
      <c r="E15" s="7">
        <f>D15/C15*100</f>
        <v>53.468401030408231</v>
      </c>
    </row>
    <row r="16" spans="1:7" s="3" customFormat="1" ht="18" customHeight="1">
      <c r="A16" s="5"/>
      <c r="B16" s="28"/>
      <c r="C16" s="7"/>
      <c r="D16" s="6"/>
      <c r="E16" s="7"/>
    </row>
    <row r="17" spans="1:6" s="3" customFormat="1" ht="24" customHeight="1">
      <c r="A17" s="5"/>
      <c r="B17" s="28" t="s">
        <v>247</v>
      </c>
      <c r="C17" s="7">
        <f>SUM(C18:C19)</f>
        <v>128376013.70999998</v>
      </c>
      <c r="D17" s="7">
        <f>SUM(D18:D19)</f>
        <v>62992953.780000001</v>
      </c>
      <c r="E17" s="7">
        <f t="shared" ref="E17:E26" si="1">D17/C17*100</f>
        <v>49.069099405361193</v>
      </c>
    </row>
    <row r="18" spans="1:6" s="3" customFormat="1" ht="18.75" customHeight="1">
      <c r="A18" s="5"/>
      <c r="B18" s="28" t="s">
        <v>220</v>
      </c>
      <c r="C18" s="7">
        <f>C51+C73</f>
        <v>7258990.5700000003</v>
      </c>
      <c r="D18" s="7">
        <f>D51+D73</f>
        <v>1455283.78</v>
      </c>
      <c r="E18" s="7">
        <f t="shared" si="1"/>
        <v>20.04801860487883</v>
      </c>
    </row>
    <row r="19" spans="1:6" s="3" customFormat="1" ht="18.75" customHeight="1">
      <c r="A19" s="5"/>
      <c r="B19" s="28" t="s">
        <v>219</v>
      </c>
      <c r="C19" s="7">
        <f>C21+C29+C57+C64+C68+C75+C138</f>
        <v>121117023.13999999</v>
      </c>
      <c r="D19" s="7">
        <f>D21+D29+D57+D64+D68+D75+D138</f>
        <v>61537670</v>
      </c>
      <c r="E19" s="7">
        <f t="shared" si="1"/>
        <v>50.808439973684116</v>
      </c>
    </row>
    <row r="20" spans="1:6" s="3" customFormat="1" ht="18" customHeight="1">
      <c r="A20" s="8"/>
      <c r="B20" s="29" t="s">
        <v>248</v>
      </c>
      <c r="C20" s="7">
        <f>C21</f>
        <v>40370000</v>
      </c>
      <c r="D20" s="7">
        <f>D21</f>
        <v>21835494.670000002</v>
      </c>
      <c r="E20" s="7">
        <f t="shared" si="1"/>
        <v>54.088418801089922</v>
      </c>
    </row>
    <row r="21" spans="1:6" s="3" customFormat="1" ht="18" customHeight="1">
      <c r="A21" s="8"/>
      <c r="B21" s="29" t="s">
        <v>219</v>
      </c>
      <c r="C21" s="7">
        <f>SUM(C22:C26)</f>
        <v>40370000</v>
      </c>
      <c r="D21" s="7">
        <f>SUM(D22:D26)</f>
        <v>21835494.670000002</v>
      </c>
      <c r="E21" s="7">
        <f t="shared" si="1"/>
        <v>54.088418801089922</v>
      </c>
    </row>
    <row r="22" spans="1:6" s="77" customFormat="1" ht="18" customHeight="1">
      <c r="A22" s="75" t="s">
        <v>40</v>
      </c>
      <c r="B22" s="75" t="s">
        <v>93</v>
      </c>
      <c r="C22" s="76">
        <v>28400000</v>
      </c>
      <c r="D22" s="76">
        <v>14747338.640000001</v>
      </c>
      <c r="E22" s="76">
        <f t="shared" si="1"/>
        <v>51.927248732394368</v>
      </c>
    </row>
    <row r="23" spans="1:6" s="3" customFormat="1" ht="18" customHeight="1">
      <c r="A23" s="8" t="s">
        <v>95</v>
      </c>
      <c r="B23" s="26" t="s">
        <v>94</v>
      </c>
      <c r="C23" s="10">
        <v>8350000</v>
      </c>
      <c r="D23" s="10">
        <v>5323803.7300000004</v>
      </c>
      <c r="E23" s="13">
        <f t="shared" si="1"/>
        <v>63.758128502994019</v>
      </c>
    </row>
    <row r="24" spans="1:6" s="3" customFormat="1" ht="18" customHeight="1">
      <c r="A24" s="8" t="s">
        <v>41</v>
      </c>
      <c r="B24" s="26" t="s">
        <v>123</v>
      </c>
      <c r="C24" s="10">
        <v>1150000</v>
      </c>
      <c r="D24" s="10">
        <v>576494.75</v>
      </c>
      <c r="E24" s="13">
        <f t="shared" si="1"/>
        <v>50.129978260869571</v>
      </c>
    </row>
    <row r="25" spans="1:6" s="3" customFormat="1" ht="18" customHeight="1">
      <c r="A25" s="8" t="s">
        <v>96</v>
      </c>
      <c r="B25" s="26" t="s">
        <v>124</v>
      </c>
      <c r="C25" s="10">
        <v>990000</v>
      </c>
      <c r="D25" s="10">
        <v>550546.55000000005</v>
      </c>
      <c r="E25" s="13">
        <f t="shared" si="1"/>
        <v>55.610762626262634</v>
      </c>
    </row>
    <row r="26" spans="1:6" s="3" customFormat="1" ht="18" customHeight="1">
      <c r="A26" s="8" t="s">
        <v>107</v>
      </c>
      <c r="B26" s="26" t="s">
        <v>3</v>
      </c>
      <c r="C26" s="10">
        <v>1480000</v>
      </c>
      <c r="D26" s="10">
        <v>637311</v>
      </c>
      <c r="E26" s="13">
        <f t="shared" si="1"/>
        <v>43.061554054054049</v>
      </c>
    </row>
    <row r="27" spans="1:6" s="3" customFormat="1" ht="18" customHeight="1">
      <c r="A27" s="8"/>
      <c r="B27" s="26"/>
      <c r="C27" s="10"/>
      <c r="D27" s="9"/>
      <c r="E27" s="10"/>
    </row>
    <row r="28" spans="1:6" s="3" customFormat="1" ht="20.25" customHeight="1">
      <c r="A28" s="8"/>
      <c r="B28" s="29" t="s">
        <v>268</v>
      </c>
      <c r="C28" s="7">
        <f>SUM(C29)</f>
        <v>9873573.8200000003</v>
      </c>
      <c r="D28" s="7">
        <f>SUM(D29)</f>
        <v>4243837.92</v>
      </c>
      <c r="E28" s="7">
        <f t="shared" ref="E28:E48" si="2">D28/C28*100</f>
        <v>42.981781443752851</v>
      </c>
    </row>
    <row r="29" spans="1:6" s="3" customFormat="1" ht="18" customHeight="1">
      <c r="A29" s="8"/>
      <c r="B29" s="28" t="s">
        <v>219</v>
      </c>
      <c r="C29" s="11">
        <f>SUM(C30:C48)</f>
        <v>9873573.8200000003</v>
      </c>
      <c r="D29" s="11">
        <f>SUM(D30:D48)</f>
        <v>4243837.92</v>
      </c>
      <c r="E29" s="7">
        <f t="shared" si="2"/>
        <v>42.981781443752851</v>
      </c>
      <c r="F29" s="18"/>
    </row>
    <row r="30" spans="1:6" s="3" customFormat="1" ht="18" customHeight="1">
      <c r="A30" s="8" t="s">
        <v>42</v>
      </c>
      <c r="B30" s="26" t="s">
        <v>14</v>
      </c>
      <c r="C30" s="10">
        <v>42000</v>
      </c>
      <c r="D30" s="10">
        <v>38223.71</v>
      </c>
      <c r="E30" s="13">
        <f t="shared" si="2"/>
        <v>91.008833333333328</v>
      </c>
    </row>
    <row r="31" spans="1:6" s="3" customFormat="1" ht="18" customHeight="1">
      <c r="A31" s="8" t="s">
        <v>222</v>
      </c>
      <c r="B31" s="26" t="s">
        <v>271</v>
      </c>
      <c r="C31" s="10">
        <v>36000</v>
      </c>
      <c r="D31" s="10">
        <v>5266</v>
      </c>
      <c r="E31" s="13">
        <f t="shared" si="2"/>
        <v>14.627777777777778</v>
      </c>
    </row>
    <row r="32" spans="1:6" s="3" customFormat="1" ht="18" customHeight="1">
      <c r="A32" s="8" t="s">
        <v>44</v>
      </c>
      <c r="B32" s="26" t="s">
        <v>5</v>
      </c>
      <c r="C32" s="10">
        <v>115000</v>
      </c>
      <c r="D32" s="10">
        <v>45218.19</v>
      </c>
      <c r="E32" s="13">
        <f t="shared" si="2"/>
        <v>39.320165217391306</v>
      </c>
    </row>
    <row r="33" spans="1:6" s="3" customFormat="1" ht="18" customHeight="1">
      <c r="A33" s="8" t="s">
        <v>45</v>
      </c>
      <c r="B33" s="26" t="s">
        <v>98</v>
      </c>
      <c r="C33" s="10">
        <v>120000</v>
      </c>
      <c r="D33" s="10">
        <v>99411</v>
      </c>
      <c r="E33" s="13">
        <f t="shared" si="2"/>
        <v>82.842500000000001</v>
      </c>
    </row>
    <row r="34" spans="1:6" s="3" customFormat="1" ht="18" customHeight="1">
      <c r="A34" s="8" t="s">
        <v>97</v>
      </c>
      <c r="B34" s="26" t="s">
        <v>99</v>
      </c>
      <c r="C34" s="10">
        <v>2000000</v>
      </c>
      <c r="D34" s="10">
        <v>1241798.83</v>
      </c>
      <c r="E34" s="13">
        <f t="shared" si="2"/>
        <v>62.089941500000002</v>
      </c>
    </row>
    <row r="35" spans="1:6" s="3" customFormat="1" ht="18" customHeight="1">
      <c r="A35" s="8" t="s">
        <v>46</v>
      </c>
      <c r="B35" s="26" t="s">
        <v>101</v>
      </c>
      <c r="C35" s="10">
        <v>8250</v>
      </c>
      <c r="D35" s="10">
        <v>4374.2</v>
      </c>
      <c r="E35" s="13">
        <f t="shared" si="2"/>
        <v>53.020606060606056</v>
      </c>
    </row>
    <row r="36" spans="1:6" s="3" customFormat="1" ht="18" customHeight="1">
      <c r="A36" s="8" t="s">
        <v>100</v>
      </c>
      <c r="B36" s="26" t="s">
        <v>102</v>
      </c>
      <c r="C36" s="10">
        <v>229300</v>
      </c>
      <c r="D36" s="10">
        <v>142538.56</v>
      </c>
      <c r="E36" s="13">
        <f t="shared" si="2"/>
        <v>62.162477104230263</v>
      </c>
    </row>
    <row r="37" spans="1:6" s="3" customFormat="1" ht="18" customHeight="1">
      <c r="A37" s="8" t="s">
        <v>47</v>
      </c>
      <c r="B37" s="26" t="s">
        <v>104</v>
      </c>
      <c r="C37" s="10">
        <v>21700</v>
      </c>
      <c r="D37" s="10">
        <v>11114</v>
      </c>
      <c r="E37" s="13">
        <f t="shared" si="2"/>
        <v>51.216589861751146</v>
      </c>
    </row>
    <row r="38" spans="1:6" s="3" customFormat="1" ht="18" customHeight="1">
      <c r="A38" s="8" t="s">
        <v>103</v>
      </c>
      <c r="B38" s="26" t="s">
        <v>105</v>
      </c>
      <c r="C38" s="10">
        <v>1280</v>
      </c>
      <c r="D38" s="10">
        <v>756.63</v>
      </c>
      <c r="E38" s="13">
        <f t="shared" si="2"/>
        <v>59.111718749999994</v>
      </c>
    </row>
    <row r="39" spans="1:6" s="3" customFormat="1" ht="18" customHeight="1">
      <c r="A39" s="8" t="s">
        <v>108</v>
      </c>
      <c r="B39" s="26" t="s">
        <v>4</v>
      </c>
      <c r="C39" s="10">
        <v>500000</v>
      </c>
      <c r="D39" s="10">
        <v>179068.68</v>
      </c>
      <c r="E39" s="13">
        <f t="shared" si="2"/>
        <v>35.813735999999999</v>
      </c>
    </row>
    <row r="40" spans="1:6" s="3" customFormat="1" ht="18" customHeight="1">
      <c r="A40" s="8" t="s">
        <v>106</v>
      </c>
      <c r="B40" s="26" t="s">
        <v>2</v>
      </c>
      <c r="C40" s="10">
        <v>30000</v>
      </c>
      <c r="D40" s="10">
        <v>13360.13</v>
      </c>
      <c r="E40" s="13">
        <f t="shared" si="2"/>
        <v>44.533766666666665</v>
      </c>
    </row>
    <row r="41" spans="1:6" s="3" customFormat="1" ht="18" customHeight="1">
      <c r="A41" s="8" t="s">
        <v>109</v>
      </c>
      <c r="B41" s="26" t="s">
        <v>6</v>
      </c>
      <c r="C41" s="10">
        <v>230000</v>
      </c>
      <c r="D41" s="10">
        <v>62832.88</v>
      </c>
      <c r="E41" s="13">
        <f t="shared" si="2"/>
        <v>27.318643478260867</v>
      </c>
    </row>
    <row r="42" spans="1:6" s="3" customFormat="1" ht="18" customHeight="1">
      <c r="A42" s="8" t="s">
        <v>48</v>
      </c>
      <c r="B42" s="26" t="s">
        <v>9</v>
      </c>
      <c r="C42" s="10">
        <v>1490000</v>
      </c>
      <c r="D42" s="10">
        <v>770144.29</v>
      </c>
      <c r="E42" s="13">
        <f t="shared" si="2"/>
        <v>51.687536241610744</v>
      </c>
    </row>
    <row r="43" spans="1:6" s="3" customFormat="1" ht="18" customHeight="1">
      <c r="A43" s="8" t="s">
        <v>50</v>
      </c>
      <c r="B43" s="26" t="s">
        <v>34</v>
      </c>
      <c r="C43" s="10">
        <v>1500</v>
      </c>
      <c r="D43" s="10">
        <v>1355</v>
      </c>
      <c r="E43" s="13">
        <f t="shared" si="2"/>
        <v>90.333333333333329</v>
      </c>
    </row>
    <row r="44" spans="1:6" s="3" customFormat="1" ht="18" customHeight="1">
      <c r="A44" s="8" t="s">
        <v>51</v>
      </c>
      <c r="B44" s="26" t="s">
        <v>7</v>
      </c>
      <c r="C44" s="10">
        <v>330000</v>
      </c>
      <c r="D44" s="10">
        <v>59353.74</v>
      </c>
      <c r="E44" s="13">
        <f t="shared" si="2"/>
        <v>17.985981818181816</v>
      </c>
    </row>
    <row r="45" spans="1:6" s="3" customFormat="1" ht="18" customHeight="1">
      <c r="A45" s="8" t="s">
        <v>52</v>
      </c>
      <c r="B45" s="26" t="s">
        <v>8</v>
      </c>
      <c r="C45" s="10">
        <v>33000</v>
      </c>
      <c r="D45" s="10">
        <v>18290.02</v>
      </c>
      <c r="E45" s="13">
        <f t="shared" si="2"/>
        <v>55.424303030303037</v>
      </c>
    </row>
    <row r="46" spans="1:6" s="3" customFormat="1" ht="18.75" customHeight="1">
      <c r="A46" s="8" t="s">
        <v>53</v>
      </c>
      <c r="B46" s="26" t="s">
        <v>10</v>
      </c>
      <c r="C46" s="10">
        <v>280000</v>
      </c>
      <c r="D46" s="10">
        <v>81608.42</v>
      </c>
      <c r="E46" s="13">
        <f t="shared" si="2"/>
        <v>29.145864285714286</v>
      </c>
    </row>
    <row r="47" spans="1:6" s="3" customFormat="1" ht="18.75" customHeight="1">
      <c r="A47" s="8" t="s">
        <v>54</v>
      </c>
      <c r="B47" s="26" t="s">
        <v>30</v>
      </c>
      <c r="C47" s="10">
        <v>1400000</v>
      </c>
      <c r="D47" s="10">
        <v>1180628.81</v>
      </c>
      <c r="E47" s="13">
        <f t="shared" si="2"/>
        <v>84.330629285714281</v>
      </c>
    </row>
    <row r="48" spans="1:6" s="3" customFormat="1" ht="18.75" customHeight="1">
      <c r="A48" s="8" t="s">
        <v>149</v>
      </c>
      <c r="B48" s="26" t="s">
        <v>326</v>
      </c>
      <c r="C48" s="10">
        <v>3005543.82</v>
      </c>
      <c r="D48" s="10">
        <v>288494.83</v>
      </c>
      <c r="E48" s="13">
        <f t="shared" si="2"/>
        <v>9.5987564074178113</v>
      </c>
      <c r="F48" s="17"/>
    </row>
    <row r="49" spans="1:6" s="3" customFormat="1" ht="21.75" customHeight="1">
      <c r="A49" s="8"/>
      <c r="B49" s="26"/>
      <c r="C49" s="10"/>
      <c r="D49" s="9"/>
      <c r="E49" s="10"/>
    </row>
    <row r="50" spans="1:6" s="3" customFormat="1" ht="18.75" customHeight="1">
      <c r="A50" s="5"/>
      <c r="B50" s="29" t="s">
        <v>249</v>
      </c>
      <c r="C50" s="7">
        <f>SUM(C51,C57)</f>
        <v>15819500</v>
      </c>
      <c r="D50" s="7">
        <f>SUM(D51,D57)</f>
        <v>7828972.5499999998</v>
      </c>
      <c r="E50" s="11">
        <f t="shared" ref="E50:E61" si="3">D50/C50*100</f>
        <v>49.489380511394167</v>
      </c>
    </row>
    <row r="51" spans="1:6" s="3" customFormat="1" ht="18.75" customHeight="1">
      <c r="A51" s="5"/>
      <c r="B51" s="28" t="s">
        <v>220</v>
      </c>
      <c r="C51" s="7">
        <f>SUM(C52:C56)</f>
        <v>6800000</v>
      </c>
      <c r="D51" s="7">
        <f>SUM(D52:D56)</f>
        <v>1334683</v>
      </c>
      <c r="E51" s="11">
        <f t="shared" si="3"/>
        <v>19.627691176470588</v>
      </c>
    </row>
    <row r="52" spans="1:6" s="3" customFormat="1" ht="18" customHeight="1">
      <c r="A52" s="8" t="s">
        <v>43</v>
      </c>
      <c r="B52" s="26" t="s">
        <v>228</v>
      </c>
      <c r="C52" s="10">
        <v>100000</v>
      </c>
      <c r="D52" s="10">
        <v>141751.74</v>
      </c>
      <c r="E52" s="13">
        <f t="shared" si="3"/>
        <v>141.75173999999998</v>
      </c>
      <c r="F52" s="18"/>
    </row>
    <row r="53" spans="1:6" s="3" customFormat="1" ht="18.75" customHeight="1">
      <c r="A53" s="8" t="s">
        <v>58</v>
      </c>
      <c r="B53" s="26" t="s">
        <v>229</v>
      </c>
      <c r="C53" s="10">
        <v>5300000</v>
      </c>
      <c r="D53" s="10">
        <v>698671.49</v>
      </c>
      <c r="E53" s="13">
        <f t="shared" si="3"/>
        <v>13.182480943396227</v>
      </c>
      <c r="F53" s="18"/>
    </row>
    <row r="54" spans="1:6" s="3" customFormat="1" ht="18.75" customHeight="1">
      <c r="A54" s="8" t="s">
        <v>58</v>
      </c>
      <c r="B54" s="26" t="s">
        <v>88</v>
      </c>
      <c r="C54" s="10">
        <v>1400000</v>
      </c>
      <c r="D54" s="10">
        <v>210783.84</v>
      </c>
      <c r="E54" s="13">
        <f t="shared" si="3"/>
        <v>15.055988571428571</v>
      </c>
      <c r="F54" s="18"/>
    </row>
    <row r="55" spans="1:6" s="3" customFormat="1" ht="18.75" customHeight="1">
      <c r="A55" s="8" t="s">
        <v>417</v>
      </c>
      <c r="B55" s="26" t="s">
        <v>418</v>
      </c>
      <c r="C55" s="10">
        <v>0</v>
      </c>
      <c r="D55" s="10">
        <v>283330.09999999998</v>
      </c>
      <c r="E55" s="13"/>
      <c r="F55" s="18"/>
    </row>
    <row r="56" spans="1:6" s="3" customFormat="1" ht="18.75" customHeight="1">
      <c r="A56" s="8" t="s">
        <v>218</v>
      </c>
      <c r="B56" s="26" t="s">
        <v>419</v>
      </c>
      <c r="C56" s="10">
        <v>0</v>
      </c>
      <c r="D56" s="10">
        <v>145.83000000000001</v>
      </c>
      <c r="E56" s="13"/>
      <c r="F56" s="18"/>
    </row>
    <row r="57" spans="1:6" s="3" customFormat="1" ht="18.75" customHeight="1">
      <c r="A57" s="5"/>
      <c r="B57" s="28" t="s">
        <v>219</v>
      </c>
      <c r="C57" s="7">
        <f>SUM(C58:C61)</f>
        <v>9019500</v>
      </c>
      <c r="D57" s="7">
        <f>SUM(D58:D61)</f>
        <v>6494289.5499999998</v>
      </c>
      <c r="E57" s="11">
        <f t="shared" si="3"/>
        <v>72.0027667830811</v>
      </c>
    </row>
    <row r="58" spans="1:6" s="3" customFormat="1" ht="18.75" customHeight="1">
      <c r="A58" s="8" t="s">
        <v>56</v>
      </c>
      <c r="B58" s="26" t="s">
        <v>36</v>
      </c>
      <c r="C58" s="10">
        <v>2150000</v>
      </c>
      <c r="D58" s="10">
        <v>1872833.54</v>
      </c>
      <c r="E58" s="13">
        <f t="shared" si="3"/>
        <v>87.108536744186054</v>
      </c>
      <c r="F58" s="18"/>
    </row>
    <row r="59" spans="1:6" s="3" customFormat="1" ht="18.75" customHeight="1">
      <c r="A59" s="8" t="s">
        <v>57</v>
      </c>
      <c r="B59" s="26" t="s">
        <v>12</v>
      </c>
      <c r="C59" s="10">
        <v>6550000</v>
      </c>
      <c r="D59" s="10">
        <v>3969296.79</v>
      </c>
      <c r="E59" s="13">
        <f t="shared" si="3"/>
        <v>60.599950992366416</v>
      </c>
      <c r="F59" s="18"/>
    </row>
    <row r="60" spans="1:6" s="3" customFormat="1" ht="18.75" customHeight="1">
      <c r="A60" s="8" t="s">
        <v>57</v>
      </c>
      <c r="B60" s="26" t="s">
        <v>178</v>
      </c>
      <c r="C60" s="10">
        <v>500</v>
      </c>
      <c r="D60" s="10">
        <v>167</v>
      </c>
      <c r="E60" s="13">
        <f t="shared" si="3"/>
        <v>33.4</v>
      </c>
      <c r="F60" s="18"/>
    </row>
    <row r="61" spans="1:6" s="3" customFormat="1" ht="18.75" customHeight="1">
      <c r="A61" s="8" t="s">
        <v>59</v>
      </c>
      <c r="B61" s="26" t="s">
        <v>13</v>
      </c>
      <c r="C61" s="10">
        <v>319000</v>
      </c>
      <c r="D61" s="10">
        <v>651992.22</v>
      </c>
      <c r="E61" s="13">
        <f t="shared" si="3"/>
        <v>204.38627586206897</v>
      </c>
      <c r="F61" s="18"/>
    </row>
    <row r="62" spans="1:6" s="3" customFormat="1" ht="18.75" customHeight="1">
      <c r="A62" s="8"/>
      <c r="B62" s="26"/>
      <c r="C62" s="10"/>
      <c r="D62" s="9"/>
      <c r="E62" s="8"/>
    </row>
    <row r="63" spans="1:6" s="3" customFormat="1" ht="18.75" customHeight="1">
      <c r="A63" s="8"/>
      <c r="B63" s="29" t="s">
        <v>250</v>
      </c>
      <c r="C63" s="7">
        <f>SUM(C64)</f>
        <v>450030</v>
      </c>
      <c r="D63" s="7">
        <f>SUM(D64)</f>
        <v>602939.53</v>
      </c>
      <c r="E63" s="11">
        <f>D63/C63*100</f>
        <v>133.97763038019687</v>
      </c>
    </row>
    <row r="64" spans="1:6" s="3" customFormat="1" ht="18.75" customHeight="1">
      <c r="A64" s="8"/>
      <c r="B64" s="28" t="s">
        <v>219</v>
      </c>
      <c r="C64" s="11">
        <f>SUM(C65)</f>
        <v>450030</v>
      </c>
      <c r="D64" s="11">
        <f>SUM(D65)</f>
        <v>602939.53</v>
      </c>
      <c r="E64" s="11">
        <f>D64/C64*100</f>
        <v>133.97763038019687</v>
      </c>
    </row>
    <row r="65" spans="1:5" s="3" customFormat="1" ht="18.75" customHeight="1">
      <c r="A65" s="8" t="s">
        <v>272</v>
      </c>
      <c r="B65" s="33" t="s">
        <v>285</v>
      </c>
      <c r="C65" s="10">
        <v>450030</v>
      </c>
      <c r="D65" s="10">
        <v>602939.53</v>
      </c>
      <c r="E65" s="13">
        <f>D65/C65*100</f>
        <v>133.97763038019687</v>
      </c>
    </row>
    <row r="66" spans="1:5" s="3" customFormat="1" ht="15.75" customHeight="1">
      <c r="A66" s="8"/>
      <c r="B66" s="33"/>
      <c r="C66" s="10"/>
      <c r="D66" s="9"/>
      <c r="E66" s="7"/>
    </row>
    <row r="67" spans="1:5" s="3" customFormat="1" ht="18.75" customHeight="1">
      <c r="A67" s="8"/>
      <c r="B67" s="29" t="s">
        <v>251</v>
      </c>
      <c r="C67" s="7">
        <f>SUM(C68)</f>
        <v>50229895</v>
      </c>
      <c r="D67" s="7">
        <f>SUM(D68)</f>
        <v>21977077.079999998</v>
      </c>
      <c r="E67" s="11">
        <f>D67/C67*100</f>
        <v>43.752982322579008</v>
      </c>
    </row>
    <row r="68" spans="1:5" s="3" customFormat="1" ht="18.75" customHeight="1">
      <c r="A68" s="8"/>
      <c r="B68" s="28" t="s">
        <v>219</v>
      </c>
      <c r="C68" s="11">
        <f>SUM(C69:C70)</f>
        <v>50229895</v>
      </c>
      <c r="D68" s="11">
        <f>SUM(D69:D70)</f>
        <v>21977077.079999998</v>
      </c>
      <c r="E68" s="11">
        <f>D68/C68*100</f>
        <v>43.752982322579008</v>
      </c>
    </row>
    <row r="69" spans="1:5" s="3" customFormat="1" ht="18.75" customHeight="1">
      <c r="A69" s="8" t="s">
        <v>60</v>
      </c>
      <c r="B69" s="12" t="s">
        <v>167</v>
      </c>
      <c r="C69" s="10">
        <v>48229895</v>
      </c>
      <c r="D69" s="10">
        <v>20662053</v>
      </c>
      <c r="E69" s="13">
        <f>D69/C69*100</f>
        <v>42.840758828108584</v>
      </c>
    </row>
    <row r="70" spans="1:5" s="3" customFormat="1" ht="18.75" customHeight="1">
      <c r="A70" s="8" t="s">
        <v>61</v>
      </c>
      <c r="B70" s="12" t="s">
        <v>168</v>
      </c>
      <c r="C70" s="10">
        <v>2000000</v>
      </c>
      <c r="D70" s="10">
        <v>1315024.08</v>
      </c>
      <c r="E70" s="13">
        <f>D70/C70*100</f>
        <v>65.751204000000001</v>
      </c>
    </row>
    <row r="71" spans="1:5" s="3" customFormat="1" ht="18.75" customHeight="1">
      <c r="A71" s="8"/>
      <c r="B71" s="12"/>
      <c r="C71" s="10"/>
      <c r="D71" s="9"/>
      <c r="E71" s="10"/>
    </row>
    <row r="72" spans="1:5" s="3" customFormat="1" ht="18.75" customHeight="1">
      <c r="A72" s="8"/>
      <c r="B72" s="40" t="s">
        <v>252</v>
      </c>
      <c r="C72" s="11">
        <f>SUM(C75+C73)</f>
        <v>11451714.890000001</v>
      </c>
      <c r="D72" s="11">
        <f>SUM(D75+D73)</f>
        <v>6403703.5000000009</v>
      </c>
      <c r="E72" s="11">
        <f t="shared" ref="E72:E135" si="4">D72/C72*100</f>
        <v>55.919166356402371</v>
      </c>
    </row>
    <row r="73" spans="1:5" s="3" customFormat="1" ht="18.75" customHeight="1">
      <c r="A73" s="8"/>
      <c r="B73" s="40" t="s">
        <v>220</v>
      </c>
      <c r="C73" s="11">
        <f>SUM(C74)</f>
        <v>458990.57</v>
      </c>
      <c r="D73" s="11">
        <f>SUM(D74)</f>
        <v>120600.78</v>
      </c>
      <c r="E73" s="11">
        <f t="shared" si="4"/>
        <v>26.275219554074937</v>
      </c>
    </row>
    <row r="74" spans="1:5" s="3" customFormat="1" ht="18.75" customHeight="1">
      <c r="A74" s="8" t="s">
        <v>327</v>
      </c>
      <c r="B74" s="41" t="s">
        <v>328</v>
      </c>
      <c r="C74" s="59">
        <v>458990.57</v>
      </c>
      <c r="D74" s="59">
        <v>120600.78</v>
      </c>
      <c r="E74" s="59">
        <f t="shared" si="4"/>
        <v>26.275219554074937</v>
      </c>
    </row>
    <row r="75" spans="1:5" s="3" customFormat="1" ht="18.75" customHeight="1">
      <c r="A75" s="8"/>
      <c r="B75" s="28" t="s">
        <v>219</v>
      </c>
      <c r="C75" s="11">
        <f>SUM(C76:C135)</f>
        <v>10992724.32</v>
      </c>
      <c r="D75" s="11">
        <f>SUM(D76:D135)</f>
        <v>6283102.7200000007</v>
      </c>
      <c r="E75" s="11">
        <f t="shared" si="4"/>
        <v>57.156920678603903</v>
      </c>
    </row>
    <row r="76" spans="1:5" s="3" customFormat="1" ht="18" customHeight="1">
      <c r="A76" s="8" t="s">
        <v>147</v>
      </c>
      <c r="B76" s="12" t="s">
        <v>214</v>
      </c>
      <c r="C76" s="10">
        <v>140000</v>
      </c>
      <c r="D76" s="10">
        <v>7452.24</v>
      </c>
      <c r="E76" s="13">
        <f t="shared" si="4"/>
        <v>5.3230285714285719</v>
      </c>
    </row>
    <row r="77" spans="1:5" s="3" customFormat="1" ht="18" customHeight="1">
      <c r="A77" s="8" t="s">
        <v>355</v>
      </c>
      <c r="B77" s="12" t="s">
        <v>420</v>
      </c>
      <c r="C77" s="10">
        <v>0</v>
      </c>
      <c r="D77" s="10">
        <v>2353.16</v>
      </c>
      <c r="E77" s="13"/>
    </row>
    <row r="78" spans="1:5" s="3" customFormat="1" ht="18" customHeight="1">
      <c r="A78" s="8" t="s">
        <v>344</v>
      </c>
      <c r="B78" s="12" t="s">
        <v>286</v>
      </c>
      <c r="C78" s="10">
        <v>416000</v>
      </c>
      <c r="D78" s="10">
        <v>208071.56</v>
      </c>
      <c r="E78" s="13">
        <f t="shared" si="4"/>
        <v>50.017201923076925</v>
      </c>
    </row>
    <row r="79" spans="1:5" s="3" customFormat="1" ht="18" customHeight="1">
      <c r="A79" s="8" t="s">
        <v>354</v>
      </c>
      <c r="B79" s="12" t="s">
        <v>329</v>
      </c>
      <c r="C79" s="10">
        <v>218000</v>
      </c>
      <c r="D79" s="10">
        <v>114223.66</v>
      </c>
      <c r="E79" s="13">
        <f t="shared" si="4"/>
        <v>52.3961743119266</v>
      </c>
    </row>
    <row r="80" spans="1:5" s="3" customFormat="1" ht="18" customHeight="1">
      <c r="A80" s="8" t="s">
        <v>150</v>
      </c>
      <c r="B80" s="12" t="s">
        <v>215</v>
      </c>
      <c r="C80" s="10">
        <v>368280</v>
      </c>
      <c r="D80" s="10">
        <v>35483.800000000003</v>
      </c>
      <c r="E80" s="13">
        <f t="shared" si="4"/>
        <v>9.6350059737156517</v>
      </c>
    </row>
    <row r="81" spans="1:17" s="3" customFormat="1" ht="18" customHeight="1">
      <c r="A81" s="10" t="s">
        <v>226</v>
      </c>
      <c r="B81" s="45" t="s">
        <v>172</v>
      </c>
      <c r="C81" s="10">
        <v>1000000</v>
      </c>
      <c r="D81" s="10">
        <v>561572</v>
      </c>
      <c r="E81" s="13">
        <f>D81/C81*100</f>
        <v>56.157199999999996</v>
      </c>
    </row>
    <row r="82" spans="1:17" s="3" customFormat="1" ht="18" customHeight="1">
      <c r="A82" s="8" t="s">
        <v>49</v>
      </c>
      <c r="B82" s="12" t="s">
        <v>225</v>
      </c>
      <c r="C82" s="10">
        <v>750000</v>
      </c>
      <c r="D82" s="10">
        <v>664529.01</v>
      </c>
      <c r="E82" s="13">
        <f t="shared" si="4"/>
        <v>88.603867999999991</v>
      </c>
    </row>
    <row r="83" spans="1:17" s="3" customFormat="1" ht="18" customHeight="1">
      <c r="A83" s="8" t="s">
        <v>71</v>
      </c>
      <c r="B83" s="12" t="s">
        <v>240</v>
      </c>
      <c r="C83" s="10">
        <v>14000</v>
      </c>
      <c r="D83" s="10">
        <v>8444</v>
      </c>
      <c r="E83" s="13">
        <f t="shared" si="4"/>
        <v>60.31428571428571</v>
      </c>
    </row>
    <row r="84" spans="1:17" s="3" customFormat="1" ht="18" customHeight="1">
      <c r="A84" s="8" t="s">
        <v>322</v>
      </c>
      <c r="B84" s="12" t="s">
        <v>286</v>
      </c>
      <c r="C84" s="10">
        <v>7920</v>
      </c>
      <c r="D84" s="10">
        <v>3966.6</v>
      </c>
      <c r="E84" s="13">
        <f t="shared" si="4"/>
        <v>50.083333333333336</v>
      </c>
    </row>
    <row r="85" spans="1:17" s="3" customFormat="1" ht="18" customHeight="1">
      <c r="A85" s="8" t="s">
        <v>356</v>
      </c>
      <c r="B85" s="12" t="s">
        <v>357</v>
      </c>
      <c r="C85" s="10">
        <v>39000</v>
      </c>
      <c r="D85" s="10">
        <v>15100.51</v>
      </c>
      <c r="E85" s="13">
        <f t="shared" si="4"/>
        <v>38.719256410256406</v>
      </c>
      <c r="H85" s="17"/>
      <c r="I85" s="17"/>
    </row>
    <row r="86" spans="1:17" s="3" customFormat="1" ht="18" customHeight="1">
      <c r="A86" s="8" t="s">
        <v>52</v>
      </c>
      <c r="B86" s="12" t="s">
        <v>8</v>
      </c>
      <c r="C86" s="10">
        <v>16000</v>
      </c>
      <c r="D86" s="10">
        <v>12187.7</v>
      </c>
      <c r="E86" s="13">
        <f t="shared" si="4"/>
        <v>76.173125000000013</v>
      </c>
    </row>
    <row r="87" spans="1:17" s="3" customFormat="1" ht="18" customHeight="1">
      <c r="A87" s="8" t="s">
        <v>53</v>
      </c>
      <c r="B87" s="12" t="s">
        <v>309</v>
      </c>
      <c r="C87" s="10">
        <v>80000</v>
      </c>
      <c r="D87" s="10">
        <v>59355.99</v>
      </c>
      <c r="E87" s="13">
        <f t="shared" si="4"/>
        <v>74.194987499999996</v>
      </c>
    </row>
    <row r="88" spans="1:17" s="3" customFormat="1" ht="18" customHeight="1">
      <c r="A88" s="8" t="s">
        <v>53</v>
      </c>
      <c r="B88" s="12" t="s">
        <v>216</v>
      </c>
      <c r="C88" s="10">
        <v>10262</v>
      </c>
      <c r="D88" s="10">
        <v>4298</v>
      </c>
      <c r="E88" s="13">
        <f t="shared" si="4"/>
        <v>41.882673942701224</v>
      </c>
      <c r="L88" s="17"/>
      <c r="M88" s="17"/>
      <c r="N88" s="17"/>
      <c r="O88" s="17"/>
      <c r="P88" s="17"/>
      <c r="Q88" s="17"/>
    </row>
    <row r="89" spans="1:17" s="3" customFormat="1" ht="18" customHeight="1">
      <c r="A89" s="8" t="s">
        <v>230</v>
      </c>
      <c r="B89" s="12" t="s">
        <v>231</v>
      </c>
      <c r="C89" s="10">
        <v>976</v>
      </c>
      <c r="D89" s="10">
        <v>195</v>
      </c>
      <c r="E89" s="13">
        <f t="shared" si="4"/>
        <v>19.979508196721312</v>
      </c>
      <c r="L89" s="17"/>
      <c r="M89" s="17"/>
      <c r="N89" s="17"/>
      <c r="O89" s="17"/>
      <c r="P89" s="17"/>
      <c r="Q89" s="17"/>
    </row>
    <row r="90" spans="1:17" s="3" customFormat="1" ht="18" customHeight="1">
      <c r="A90" s="8" t="s">
        <v>125</v>
      </c>
      <c r="B90" s="12" t="s">
        <v>217</v>
      </c>
      <c r="C90" s="10">
        <v>184196</v>
      </c>
      <c r="D90" s="10">
        <v>69509.8</v>
      </c>
      <c r="E90" s="13">
        <f t="shared" si="4"/>
        <v>37.736867250103153</v>
      </c>
      <c r="L90" s="17"/>
      <c r="M90" s="17"/>
      <c r="N90" s="17"/>
      <c r="O90" s="17"/>
      <c r="P90" s="17"/>
      <c r="Q90" s="17"/>
    </row>
    <row r="91" spans="1:17" s="3" customFormat="1" ht="18" customHeight="1">
      <c r="A91" s="8" t="s">
        <v>169</v>
      </c>
      <c r="B91" s="12" t="s">
        <v>180</v>
      </c>
      <c r="C91" s="10">
        <v>6958</v>
      </c>
      <c r="D91" s="10">
        <v>6100</v>
      </c>
      <c r="E91" s="13">
        <f t="shared" si="4"/>
        <v>87.668870365047425</v>
      </c>
      <c r="L91" s="17"/>
      <c r="M91" s="17"/>
      <c r="N91" s="17"/>
      <c r="O91" s="17"/>
      <c r="P91" s="17"/>
      <c r="Q91" s="17"/>
    </row>
    <row r="92" spans="1:17" s="3" customFormat="1" ht="18" customHeight="1">
      <c r="A92" s="8" t="s">
        <v>126</v>
      </c>
      <c r="B92" s="12" t="s">
        <v>181</v>
      </c>
      <c r="C92" s="10">
        <v>50805</v>
      </c>
      <c r="D92" s="10">
        <v>11207</v>
      </c>
      <c r="E92" s="13">
        <f t="shared" si="4"/>
        <v>22.058852475150083</v>
      </c>
      <c r="L92" s="17"/>
      <c r="M92" s="17" t="s">
        <v>334</v>
      </c>
      <c r="N92" s="17"/>
      <c r="O92" s="17"/>
      <c r="P92" s="17"/>
      <c r="Q92" s="17"/>
    </row>
    <row r="93" spans="1:17" s="3" customFormat="1" ht="18" customHeight="1">
      <c r="A93" s="8" t="s">
        <v>127</v>
      </c>
      <c r="B93" s="12" t="s">
        <v>182</v>
      </c>
      <c r="C93" s="10">
        <v>22500</v>
      </c>
      <c r="D93" s="10">
        <v>10940.85</v>
      </c>
      <c r="E93" s="13">
        <f t="shared" si="4"/>
        <v>48.626000000000005</v>
      </c>
      <c r="H93" s="17"/>
      <c r="I93" s="17"/>
      <c r="L93" s="17"/>
      <c r="M93" s="17">
        <v>4625478</v>
      </c>
      <c r="N93" s="17">
        <v>2400627.0300000003</v>
      </c>
      <c r="O93" s="17"/>
      <c r="P93" s="17"/>
      <c r="Q93" s="17"/>
    </row>
    <row r="94" spans="1:17" s="3" customFormat="1" ht="18" customHeight="1">
      <c r="A94" s="8" t="s">
        <v>128</v>
      </c>
      <c r="B94" s="12" t="s">
        <v>183</v>
      </c>
      <c r="C94" s="10">
        <v>1512500</v>
      </c>
      <c r="D94" s="10">
        <v>746161.01</v>
      </c>
      <c r="E94" s="13">
        <f t="shared" si="4"/>
        <v>49.332959338842976</v>
      </c>
      <c r="H94" s="17"/>
      <c r="I94" s="17"/>
      <c r="L94" s="17"/>
      <c r="M94" s="17"/>
      <c r="N94" s="17"/>
      <c r="O94" s="17"/>
      <c r="P94" s="17"/>
      <c r="Q94" s="17"/>
    </row>
    <row r="95" spans="1:17" s="3" customFormat="1" ht="18" customHeight="1">
      <c r="A95" s="8" t="s">
        <v>330</v>
      </c>
      <c r="B95" s="12" t="s">
        <v>331</v>
      </c>
      <c r="C95" s="10">
        <v>13400</v>
      </c>
      <c r="D95" s="10">
        <v>21400</v>
      </c>
      <c r="E95" s="13">
        <f t="shared" si="4"/>
        <v>159.70149253731341</v>
      </c>
      <c r="H95" s="17"/>
      <c r="I95" s="17"/>
      <c r="L95" s="17"/>
      <c r="M95" s="17">
        <v>4625478</v>
      </c>
      <c r="N95" s="17">
        <v>2400627.0300000003</v>
      </c>
      <c r="O95" s="17"/>
      <c r="P95" s="17"/>
      <c r="Q95" s="17"/>
    </row>
    <row r="96" spans="1:17" s="3" customFormat="1" ht="18" customHeight="1">
      <c r="A96" s="8" t="s">
        <v>359</v>
      </c>
      <c r="B96" s="12" t="s">
        <v>370</v>
      </c>
      <c r="C96" s="10">
        <v>700</v>
      </c>
      <c r="D96" s="10">
        <v>0</v>
      </c>
      <c r="E96" s="13">
        <f t="shared" si="4"/>
        <v>0</v>
      </c>
      <c r="H96" s="17"/>
      <c r="I96" s="17"/>
      <c r="L96" s="17"/>
      <c r="M96" s="17"/>
      <c r="N96" s="17"/>
      <c r="O96" s="17"/>
      <c r="P96" s="17"/>
      <c r="Q96" s="17"/>
    </row>
    <row r="97" spans="1:17" s="3" customFormat="1" ht="18" customHeight="1">
      <c r="A97" s="8" t="s">
        <v>232</v>
      </c>
      <c r="B97" s="12" t="s">
        <v>233</v>
      </c>
      <c r="C97" s="10">
        <v>1300</v>
      </c>
      <c r="D97" s="10">
        <v>473</v>
      </c>
      <c r="E97" s="13">
        <f t="shared" si="4"/>
        <v>36.38461538461538</v>
      </c>
      <c r="L97" s="17"/>
      <c r="M97" s="17"/>
      <c r="N97" s="17"/>
      <c r="O97" s="17"/>
      <c r="P97" s="17"/>
      <c r="Q97" s="17"/>
    </row>
    <row r="98" spans="1:17" s="3" customFormat="1" ht="18.75" customHeight="1">
      <c r="A98" s="8" t="s">
        <v>129</v>
      </c>
      <c r="B98" s="12" t="s">
        <v>179</v>
      </c>
      <c r="C98" s="10">
        <v>445200</v>
      </c>
      <c r="D98" s="10">
        <v>290666.7</v>
      </c>
      <c r="E98" s="13">
        <f t="shared" si="4"/>
        <v>65.289016172506749</v>
      </c>
      <c r="L98" s="17"/>
      <c r="M98" s="17"/>
      <c r="N98" s="17"/>
      <c r="O98" s="17"/>
      <c r="P98" s="17"/>
      <c r="Q98" s="17"/>
    </row>
    <row r="99" spans="1:17" s="3" customFormat="1" ht="18.75" customHeight="1">
      <c r="A99" s="8" t="s">
        <v>278</v>
      </c>
      <c r="B99" s="12" t="s">
        <v>279</v>
      </c>
      <c r="C99" s="10">
        <v>3900</v>
      </c>
      <c r="D99" s="10">
        <v>3300</v>
      </c>
      <c r="E99" s="13">
        <f t="shared" si="4"/>
        <v>84.615384615384613</v>
      </c>
      <c r="L99" s="17"/>
      <c r="M99" s="17"/>
      <c r="N99" s="17"/>
      <c r="O99" s="17"/>
      <c r="P99" s="17"/>
      <c r="Q99" s="17"/>
    </row>
    <row r="100" spans="1:17" s="3" customFormat="1" ht="18.75" customHeight="1">
      <c r="A100" s="8" t="s">
        <v>130</v>
      </c>
      <c r="B100" s="12" t="s">
        <v>184</v>
      </c>
      <c r="C100" s="10">
        <v>6400</v>
      </c>
      <c r="D100" s="10">
        <v>2702.94</v>
      </c>
      <c r="E100" s="13">
        <f t="shared" si="4"/>
        <v>42.233437500000001</v>
      </c>
      <c r="L100" s="17"/>
      <c r="M100" s="17">
        <v>311640.57</v>
      </c>
      <c r="N100" s="17">
        <v>135804.31</v>
      </c>
      <c r="O100" s="17" t="s">
        <v>395</v>
      </c>
      <c r="P100" s="17">
        <v>801</v>
      </c>
      <c r="Q100" s="17"/>
    </row>
    <row r="101" spans="1:17" s="3" customFormat="1" ht="18.75" customHeight="1">
      <c r="A101" s="8" t="s">
        <v>234</v>
      </c>
      <c r="B101" s="12" t="s">
        <v>385</v>
      </c>
      <c r="C101" s="10">
        <v>2044164</v>
      </c>
      <c r="D101" s="10">
        <v>1081445.03</v>
      </c>
      <c r="E101" s="13">
        <f t="shared" si="4"/>
        <v>52.904024823839968</v>
      </c>
      <c r="L101" s="17"/>
      <c r="M101" s="17"/>
      <c r="N101" s="17"/>
      <c r="O101" s="17"/>
      <c r="P101" s="17"/>
      <c r="Q101" s="17"/>
    </row>
    <row r="102" spans="1:17" s="3" customFormat="1" ht="18.75" customHeight="1">
      <c r="A102" s="8" t="s">
        <v>235</v>
      </c>
      <c r="B102" s="12" t="s">
        <v>386</v>
      </c>
      <c r="C102" s="10">
        <v>308979</v>
      </c>
      <c r="D102" s="10">
        <v>134275.70000000001</v>
      </c>
      <c r="E102" s="13">
        <f t="shared" si="4"/>
        <v>43.45787254149959</v>
      </c>
      <c r="L102" s="17"/>
      <c r="M102" s="17">
        <v>645030</v>
      </c>
      <c r="N102" s="17">
        <v>645030</v>
      </c>
      <c r="O102" s="17" t="s">
        <v>395</v>
      </c>
      <c r="P102" s="17">
        <v>854</v>
      </c>
      <c r="Q102" s="17"/>
    </row>
    <row r="103" spans="1:17" s="3" customFormat="1" ht="18.75" customHeight="1">
      <c r="A103" s="8" t="s">
        <v>323</v>
      </c>
      <c r="B103" s="12" t="s">
        <v>324</v>
      </c>
      <c r="C103" s="10">
        <v>23500</v>
      </c>
      <c r="D103" s="10">
        <v>22250</v>
      </c>
      <c r="E103" s="13">
        <f t="shared" si="4"/>
        <v>94.680851063829792</v>
      </c>
      <c r="L103" s="17"/>
      <c r="M103" s="17"/>
      <c r="N103" s="17"/>
      <c r="O103" s="17"/>
      <c r="P103" s="17"/>
      <c r="Q103" s="17"/>
    </row>
    <row r="104" spans="1:17" s="3" customFormat="1" ht="18.75" customHeight="1">
      <c r="A104" s="8" t="s">
        <v>319</v>
      </c>
      <c r="B104" s="12" t="s">
        <v>421</v>
      </c>
      <c r="C104" s="10">
        <v>1.1399999999999999</v>
      </c>
      <c r="D104" s="10">
        <v>1.1399999999999999</v>
      </c>
      <c r="E104" s="13">
        <f t="shared" si="4"/>
        <v>100</v>
      </c>
      <c r="L104" s="17"/>
      <c r="M104" s="17"/>
      <c r="N104" s="17"/>
      <c r="O104" s="17"/>
      <c r="P104" s="17"/>
      <c r="Q104" s="17"/>
    </row>
    <row r="105" spans="1:17" s="3" customFormat="1" ht="18.75" customHeight="1">
      <c r="A105" s="8" t="s">
        <v>360</v>
      </c>
      <c r="B105" s="12" t="s">
        <v>241</v>
      </c>
      <c r="C105" s="10">
        <v>1064.9100000000001</v>
      </c>
      <c r="D105" s="10">
        <v>1064.9100000000001</v>
      </c>
      <c r="E105" s="13">
        <f t="shared" si="4"/>
        <v>100</v>
      </c>
      <c r="L105" s="17"/>
      <c r="M105" s="17"/>
      <c r="N105" s="17"/>
      <c r="O105" s="17"/>
      <c r="P105" s="17"/>
      <c r="Q105" s="17"/>
    </row>
    <row r="106" spans="1:17" s="3" customFormat="1" ht="18.75" customHeight="1">
      <c r="A106" s="8" t="s">
        <v>70</v>
      </c>
      <c r="B106" s="12" t="s">
        <v>185</v>
      </c>
      <c r="C106" s="10">
        <v>18500</v>
      </c>
      <c r="D106" s="10">
        <v>14077.41</v>
      </c>
      <c r="E106" s="13">
        <f t="shared" si="4"/>
        <v>76.094108108108102</v>
      </c>
      <c r="L106" s="17"/>
      <c r="M106" s="17"/>
      <c r="N106" s="17"/>
      <c r="O106" s="17"/>
      <c r="P106" s="17"/>
      <c r="Q106" s="17"/>
    </row>
    <row r="107" spans="1:17" s="3" customFormat="1" ht="18.75" customHeight="1">
      <c r="A107" s="8" t="s">
        <v>170</v>
      </c>
      <c r="B107" s="12" t="s">
        <v>186</v>
      </c>
      <c r="C107" s="10">
        <v>358050</v>
      </c>
      <c r="D107" s="10">
        <v>190655.08</v>
      </c>
      <c r="E107" s="13">
        <f t="shared" si="4"/>
        <v>53.248172043010747</v>
      </c>
      <c r="L107" s="17"/>
      <c r="M107" s="17" t="s">
        <v>335</v>
      </c>
      <c r="N107" s="17"/>
      <c r="O107" s="17"/>
      <c r="P107" s="17"/>
      <c r="Q107" s="17"/>
    </row>
    <row r="108" spans="1:17" s="3" customFormat="1" ht="18.75" customHeight="1">
      <c r="A108" s="8" t="s">
        <v>422</v>
      </c>
      <c r="B108" s="12" t="s">
        <v>423</v>
      </c>
      <c r="C108" s="10">
        <v>0</v>
      </c>
      <c r="D108" s="10">
        <v>1779</v>
      </c>
      <c r="E108" s="13"/>
      <c r="L108" s="17"/>
      <c r="M108" s="17">
        <v>1290847</v>
      </c>
      <c r="N108" s="17">
        <v>594438.72000000009</v>
      </c>
      <c r="O108" s="17"/>
      <c r="P108" s="17"/>
      <c r="Q108" s="17"/>
    </row>
    <row r="109" spans="1:17" s="3" customFormat="1" ht="18.75" customHeight="1">
      <c r="A109" s="8" t="s">
        <v>314</v>
      </c>
      <c r="B109" s="12" t="s">
        <v>315</v>
      </c>
      <c r="C109" s="10">
        <v>7500</v>
      </c>
      <c r="D109" s="10">
        <v>6431.09</v>
      </c>
      <c r="E109" s="13">
        <f t="shared" si="4"/>
        <v>85.747866666666667</v>
      </c>
      <c r="L109" s="17"/>
      <c r="M109" s="17">
        <v>216000</v>
      </c>
      <c r="N109" s="17">
        <v>125420</v>
      </c>
      <c r="O109" s="17"/>
      <c r="P109" s="17"/>
      <c r="Q109" s="17"/>
    </row>
    <row r="110" spans="1:17" s="3" customFormat="1" ht="18.75" customHeight="1">
      <c r="A110" s="8" t="s">
        <v>312</v>
      </c>
      <c r="B110" s="12" t="s">
        <v>318</v>
      </c>
      <c r="C110" s="10">
        <v>30000</v>
      </c>
      <c r="D110" s="10">
        <v>23253.87</v>
      </c>
      <c r="E110" s="13">
        <f t="shared" si="4"/>
        <v>77.512900000000002</v>
      </c>
      <c r="L110" s="17"/>
      <c r="M110" s="17">
        <v>1506847</v>
      </c>
      <c r="N110" s="17">
        <v>719858.72000000009</v>
      </c>
      <c r="O110" s="17"/>
      <c r="P110" s="17"/>
      <c r="Q110" s="17"/>
    </row>
    <row r="111" spans="1:17" s="3" customFormat="1" ht="18.75" customHeight="1">
      <c r="A111" s="8" t="s">
        <v>313</v>
      </c>
      <c r="B111" s="12" t="s">
        <v>424</v>
      </c>
      <c r="C111" s="10">
        <v>1500</v>
      </c>
      <c r="D111" s="10">
        <v>1838.81</v>
      </c>
      <c r="E111" s="13">
        <f t="shared" si="4"/>
        <v>122.58733333333333</v>
      </c>
      <c r="L111" s="17"/>
      <c r="M111" s="17"/>
      <c r="N111" s="17"/>
      <c r="O111" s="17"/>
      <c r="P111" s="17"/>
      <c r="Q111" s="17"/>
    </row>
    <row r="112" spans="1:17" s="3" customFormat="1" ht="18.75" customHeight="1">
      <c r="A112" s="8" t="s">
        <v>171</v>
      </c>
      <c r="B112" s="12" t="s">
        <v>318</v>
      </c>
      <c r="C112" s="10">
        <v>3000</v>
      </c>
      <c r="D112" s="10">
        <v>4287.55</v>
      </c>
      <c r="E112" s="13">
        <f t="shared" si="4"/>
        <v>142.91833333333335</v>
      </c>
      <c r="L112" s="17"/>
      <c r="M112" s="17"/>
      <c r="N112" s="17"/>
      <c r="O112" s="17"/>
      <c r="P112" s="17"/>
      <c r="Q112" s="17"/>
    </row>
    <row r="113" spans="1:18" s="3" customFormat="1" ht="18.75" customHeight="1">
      <c r="A113" s="8" t="s">
        <v>151</v>
      </c>
      <c r="B113" s="12" t="s">
        <v>187</v>
      </c>
      <c r="C113" s="10">
        <v>2000</v>
      </c>
      <c r="D113" s="10">
        <v>1821.82</v>
      </c>
      <c r="E113" s="13">
        <f t="shared" si="4"/>
        <v>91.090999999999994</v>
      </c>
      <c r="M113" s="87"/>
      <c r="N113" s="87"/>
      <c r="O113" s="87"/>
      <c r="P113" s="87"/>
      <c r="Q113" s="87"/>
    </row>
    <row r="114" spans="1:18" s="3" customFormat="1" ht="18.75" customHeight="1">
      <c r="A114" s="8" t="s">
        <v>345</v>
      </c>
      <c r="B114" s="12" t="s">
        <v>241</v>
      </c>
      <c r="C114" s="10">
        <v>30000</v>
      </c>
      <c r="D114" s="10">
        <v>23540.74</v>
      </c>
      <c r="E114" s="13">
        <f t="shared" si="4"/>
        <v>78.469133333333346</v>
      </c>
      <c r="M114" s="17"/>
      <c r="N114" s="17"/>
      <c r="O114" s="17"/>
      <c r="P114" s="17"/>
      <c r="Q114" s="17"/>
      <c r="R114" s="17"/>
    </row>
    <row r="115" spans="1:18" s="3" customFormat="1" ht="18.75" customHeight="1">
      <c r="A115" s="8" t="s">
        <v>152</v>
      </c>
      <c r="B115" s="12" t="s">
        <v>429</v>
      </c>
      <c r="C115" s="10">
        <v>0</v>
      </c>
      <c r="D115" s="10">
        <v>45.1</v>
      </c>
      <c r="E115" s="13"/>
      <c r="M115" s="17">
        <v>901348</v>
      </c>
      <c r="N115" s="17">
        <v>427342</v>
      </c>
      <c r="O115" s="17" t="s">
        <v>395</v>
      </c>
      <c r="P115" s="17">
        <v>854</v>
      </c>
      <c r="Q115" s="17"/>
      <c r="R115" s="17"/>
    </row>
    <row r="116" spans="1:18" s="3" customFormat="1" ht="18.75" customHeight="1">
      <c r="A116" s="8" t="s">
        <v>55</v>
      </c>
      <c r="B116" s="12" t="s">
        <v>188</v>
      </c>
      <c r="C116" s="10">
        <v>125000</v>
      </c>
      <c r="D116" s="10">
        <v>73947.16</v>
      </c>
      <c r="E116" s="13">
        <f t="shared" si="4"/>
        <v>59.157727999999999</v>
      </c>
      <c r="M116" s="87"/>
      <c r="N116" s="87"/>
      <c r="O116" s="87"/>
      <c r="P116" s="87"/>
      <c r="Q116" s="87"/>
    </row>
    <row r="117" spans="1:18" s="3" customFormat="1" ht="18.75" customHeight="1">
      <c r="A117" s="8" t="s">
        <v>425</v>
      </c>
      <c r="B117" s="12" t="s">
        <v>281</v>
      </c>
      <c r="C117" s="10">
        <v>0</v>
      </c>
      <c r="D117" s="10">
        <v>90</v>
      </c>
      <c r="E117" s="13"/>
    </row>
    <row r="118" spans="1:18" s="3" customFormat="1" ht="18.75" customHeight="1">
      <c r="A118" s="8" t="s">
        <v>131</v>
      </c>
      <c r="B118" s="12" t="s">
        <v>189</v>
      </c>
      <c r="C118" s="10">
        <v>223000</v>
      </c>
      <c r="D118" s="10">
        <v>125204</v>
      </c>
      <c r="E118" s="13">
        <f t="shared" si="4"/>
        <v>56.145291479820628</v>
      </c>
    </row>
    <row r="119" spans="1:18" s="3" customFormat="1" ht="18.75" customHeight="1">
      <c r="A119" s="8" t="s">
        <v>236</v>
      </c>
      <c r="B119" s="12" t="s">
        <v>237</v>
      </c>
      <c r="C119" s="10">
        <v>700</v>
      </c>
      <c r="D119" s="10">
        <v>0</v>
      </c>
      <c r="E119" s="13">
        <f t="shared" si="4"/>
        <v>0</v>
      </c>
    </row>
    <row r="120" spans="1:18" s="3" customFormat="1" ht="18.75" customHeight="1">
      <c r="A120" s="8" t="s">
        <v>321</v>
      </c>
      <c r="B120" s="12" t="s">
        <v>309</v>
      </c>
      <c r="C120" s="10">
        <v>390.07</v>
      </c>
      <c r="D120" s="10">
        <v>390.07</v>
      </c>
      <c r="E120" s="13">
        <f t="shared" si="4"/>
        <v>100</v>
      </c>
    </row>
    <row r="121" spans="1:18" s="3" customFormat="1" ht="18.75" customHeight="1">
      <c r="A121" s="8" t="s">
        <v>397</v>
      </c>
      <c r="B121" s="12" t="s">
        <v>347</v>
      </c>
      <c r="C121" s="10">
        <v>1000</v>
      </c>
      <c r="D121" s="10">
        <v>0</v>
      </c>
      <c r="E121" s="13">
        <f t="shared" si="4"/>
        <v>0</v>
      </c>
    </row>
    <row r="122" spans="1:18" s="3" customFormat="1" ht="18.75" customHeight="1">
      <c r="A122" s="8" t="s">
        <v>346</v>
      </c>
      <c r="B122" s="12" t="s">
        <v>347</v>
      </c>
      <c r="C122" s="10">
        <v>7000</v>
      </c>
      <c r="D122" s="10">
        <v>1713.42</v>
      </c>
      <c r="E122" s="13">
        <f t="shared" si="4"/>
        <v>24.477428571428572</v>
      </c>
    </row>
    <row r="123" spans="1:18" s="3" customFormat="1" ht="18.75" customHeight="1">
      <c r="A123" s="8" t="s">
        <v>348</v>
      </c>
      <c r="B123" s="12" t="s">
        <v>371</v>
      </c>
      <c r="C123" s="10">
        <v>260000</v>
      </c>
      <c r="D123" s="10">
        <v>127874.3</v>
      </c>
      <c r="E123" s="13">
        <f t="shared" si="4"/>
        <v>49.182423076923079</v>
      </c>
    </row>
    <row r="124" spans="1:18" s="3" customFormat="1" ht="18.75" customHeight="1">
      <c r="A124" s="8" t="s">
        <v>406</v>
      </c>
      <c r="B124" s="12" t="s">
        <v>426</v>
      </c>
      <c r="C124" s="10">
        <v>300</v>
      </c>
      <c r="D124" s="10">
        <v>208.7</v>
      </c>
      <c r="E124" s="13">
        <f t="shared" si="4"/>
        <v>69.566666666666663</v>
      </c>
    </row>
    <row r="125" spans="1:18" s="3" customFormat="1" ht="18.75" customHeight="1">
      <c r="A125" s="8" t="s">
        <v>427</v>
      </c>
      <c r="B125" s="12" t="s">
        <v>428</v>
      </c>
      <c r="C125" s="10">
        <v>0</v>
      </c>
      <c r="D125" s="10">
        <v>16700.439999999999</v>
      </c>
      <c r="E125" s="13"/>
    </row>
    <row r="126" spans="1:18" s="3" customFormat="1" ht="18.75" customHeight="1">
      <c r="A126" s="8" t="s">
        <v>332</v>
      </c>
      <c r="B126" s="12" t="s">
        <v>371</v>
      </c>
      <c r="C126" s="10">
        <v>800</v>
      </c>
      <c r="D126" s="10">
        <v>800</v>
      </c>
      <c r="E126" s="13">
        <f t="shared" si="4"/>
        <v>100</v>
      </c>
    </row>
    <row r="127" spans="1:18" s="3" customFormat="1" ht="18.75" customHeight="1">
      <c r="A127" s="8" t="s">
        <v>153</v>
      </c>
      <c r="B127" s="12" t="s">
        <v>190</v>
      </c>
      <c r="C127" s="10">
        <v>400000</v>
      </c>
      <c r="D127" s="10">
        <v>163115.92000000001</v>
      </c>
      <c r="E127" s="13">
        <f t="shared" si="4"/>
        <v>40.778980000000004</v>
      </c>
    </row>
    <row r="128" spans="1:18" s="3" customFormat="1" ht="18.75" customHeight="1">
      <c r="A128" s="8" t="s">
        <v>149</v>
      </c>
      <c r="B128" s="12" t="s">
        <v>430</v>
      </c>
      <c r="C128" s="10">
        <v>32014.78</v>
      </c>
      <c r="D128" s="10">
        <v>40945.06</v>
      </c>
      <c r="E128" s="13">
        <f t="shared" si="4"/>
        <v>127.89424134727771</v>
      </c>
    </row>
    <row r="129" spans="1:6" s="3" customFormat="1" ht="18.75" customHeight="1">
      <c r="A129" s="8" t="s">
        <v>149</v>
      </c>
      <c r="B129" s="12" t="s">
        <v>329</v>
      </c>
      <c r="C129" s="10">
        <v>0</v>
      </c>
      <c r="D129" s="10">
        <v>500000</v>
      </c>
      <c r="E129" s="13"/>
    </row>
    <row r="130" spans="1:6" s="3" customFormat="1" ht="18.75" customHeight="1">
      <c r="A130" s="8" t="s">
        <v>269</v>
      </c>
      <c r="B130" s="12" t="s">
        <v>309</v>
      </c>
      <c r="C130" s="10">
        <v>43297.22</v>
      </c>
      <c r="D130" s="10">
        <v>32028.23</v>
      </c>
      <c r="E130" s="13">
        <f t="shared" si="4"/>
        <v>73.972947916748467</v>
      </c>
    </row>
    <row r="131" spans="1:6" s="3" customFormat="1" ht="18.75" customHeight="1">
      <c r="A131" s="8" t="s">
        <v>132</v>
      </c>
      <c r="B131" s="12" t="s">
        <v>191</v>
      </c>
      <c r="C131" s="10">
        <v>204000</v>
      </c>
      <c r="D131" s="10">
        <v>59333.94</v>
      </c>
      <c r="E131" s="13">
        <f t="shared" si="4"/>
        <v>29.085264705882352</v>
      </c>
    </row>
    <row r="132" spans="1:6" s="3" customFormat="1" ht="18.75" customHeight="1">
      <c r="A132" s="8" t="s">
        <v>133</v>
      </c>
      <c r="B132" s="12" t="s">
        <v>192</v>
      </c>
      <c r="C132" s="10">
        <v>1469000</v>
      </c>
      <c r="D132" s="10">
        <v>647893.39</v>
      </c>
      <c r="E132" s="13">
        <f t="shared" si="4"/>
        <v>44.104383253914229</v>
      </c>
    </row>
    <row r="133" spans="1:6" s="3" customFormat="1" ht="18.75" customHeight="1">
      <c r="A133" s="8" t="s">
        <v>333</v>
      </c>
      <c r="B133" s="12" t="s">
        <v>372</v>
      </c>
      <c r="C133" s="10">
        <v>0</v>
      </c>
      <c r="D133" s="10">
        <v>2035.89</v>
      </c>
      <c r="E133" s="13"/>
    </row>
    <row r="134" spans="1:6" s="3" customFormat="1" ht="18.75" customHeight="1">
      <c r="A134" s="8" t="s">
        <v>165</v>
      </c>
      <c r="B134" s="12" t="s">
        <v>193</v>
      </c>
      <c r="C134" s="10">
        <v>72000</v>
      </c>
      <c r="D134" s="10">
        <v>106694.22</v>
      </c>
      <c r="E134" s="13">
        <f t="shared" si="4"/>
        <v>148.18641666666667</v>
      </c>
      <c r="F134" s="17"/>
    </row>
    <row r="135" spans="1:6" s="3" customFormat="1" ht="18.75" customHeight="1">
      <c r="A135" s="8" t="s">
        <v>361</v>
      </c>
      <c r="B135" s="12" t="s">
        <v>241</v>
      </c>
      <c r="C135" s="10">
        <v>17666.2</v>
      </c>
      <c r="D135" s="10">
        <v>17666.2</v>
      </c>
      <c r="E135" s="13">
        <f t="shared" si="4"/>
        <v>100</v>
      </c>
      <c r="F135" s="17"/>
    </row>
    <row r="136" spans="1:6" s="3" customFormat="1" ht="20.25" customHeight="1">
      <c r="A136" s="8"/>
      <c r="B136" s="12"/>
      <c r="C136" s="10"/>
      <c r="D136" s="9"/>
      <c r="E136" s="10"/>
    </row>
    <row r="137" spans="1:6" s="3" customFormat="1" ht="18.75" customHeight="1">
      <c r="A137" s="8"/>
      <c r="B137" s="34" t="s">
        <v>238</v>
      </c>
      <c r="C137" s="7">
        <f>SUM(C138)</f>
        <v>181300</v>
      </c>
      <c r="D137" s="7">
        <f>SUM(D138)</f>
        <v>100928.53000000001</v>
      </c>
      <c r="E137" s="11">
        <f t="shared" ref="E137:E142" si="5">D137/C137*100</f>
        <v>55.669349145063443</v>
      </c>
    </row>
    <row r="138" spans="1:6" s="3" customFormat="1" ht="18.75" customHeight="1">
      <c r="A138" s="8"/>
      <c r="B138" s="28" t="s">
        <v>219</v>
      </c>
      <c r="C138" s="7">
        <f>SUM(C139:C142)</f>
        <v>181300</v>
      </c>
      <c r="D138" s="7">
        <f>SUM(D139:D142)</f>
        <v>100928.53000000001</v>
      </c>
      <c r="E138" s="11">
        <f t="shared" si="5"/>
        <v>55.669349145063443</v>
      </c>
    </row>
    <row r="139" spans="1:6" s="3" customFormat="1" ht="18.75" customHeight="1">
      <c r="A139" s="8" t="s">
        <v>116</v>
      </c>
      <c r="B139" s="12" t="s">
        <v>37</v>
      </c>
      <c r="C139" s="10">
        <v>300</v>
      </c>
      <c r="D139" s="10">
        <v>172.05</v>
      </c>
      <c r="E139" s="13">
        <f t="shared" si="5"/>
        <v>57.35</v>
      </c>
    </row>
    <row r="140" spans="1:6" s="3" customFormat="1" ht="18.75" customHeight="1">
      <c r="A140" s="8" t="s">
        <v>117</v>
      </c>
      <c r="B140" s="12" t="s">
        <v>37</v>
      </c>
      <c r="C140" s="10">
        <v>250</v>
      </c>
      <c r="D140" s="10">
        <v>136.77000000000001</v>
      </c>
      <c r="E140" s="13">
        <f t="shared" si="5"/>
        <v>54.707999999999998</v>
      </c>
    </row>
    <row r="141" spans="1:6" s="3" customFormat="1" ht="18.75" customHeight="1">
      <c r="A141" s="8" t="s">
        <v>120</v>
      </c>
      <c r="B141" s="12" t="s">
        <v>37</v>
      </c>
      <c r="C141" s="10">
        <v>179900</v>
      </c>
      <c r="D141" s="10">
        <v>100152.24</v>
      </c>
      <c r="E141" s="13">
        <f t="shared" si="5"/>
        <v>55.671061700944968</v>
      </c>
    </row>
    <row r="142" spans="1:6" s="3" customFormat="1" ht="18.75" customHeight="1">
      <c r="A142" s="8" t="s">
        <v>118</v>
      </c>
      <c r="B142" s="12" t="s">
        <v>37</v>
      </c>
      <c r="C142" s="10">
        <v>850</v>
      </c>
      <c r="D142" s="10">
        <v>467.47</v>
      </c>
      <c r="E142" s="13">
        <f t="shared" si="5"/>
        <v>54.996470588235304</v>
      </c>
    </row>
    <row r="143" spans="1:6" s="3" customFormat="1" ht="18.75" customHeight="1">
      <c r="A143" s="8"/>
      <c r="B143" s="12"/>
      <c r="C143" s="10"/>
      <c r="D143" s="9"/>
      <c r="E143" s="8"/>
    </row>
    <row r="144" spans="1:6" s="3" customFormat="1" ht="18.75" customHeight="1">
      <c r="A144" s="8"/>
      <c r="B144" s="29" t="s">
        <v>253</v>
      </c>
      <c r="C144" s="7">
        <f>SUM(C146:C147)</f>
        <v>36086278</v>
      </c>
      <c r="D144" s="7">
        <f>SUM(D146:D147)</f>
        <v>22032766</v>
      </c>
      <c r="E144" s="11">
        <f>D144/C144*100</f>
        <v>61.055800767261168</v>
      </c>
    </row>
    <row r="145" spans="1:5" s="3" customFormat="1" ht="18.75" customHeight="1">
      <c r="A145" s="8"/>
      <c r="B145" s="28" t="s">
        <v>219</v>
      </c>
      <c r="C145" s="7">
        <f>SUM(C146:C147)</f>
        <v>36086278</v>
      </c>
      <c r="D145" s="7">
        <f>SUM(D146:D147)</f>
        <v>22032766</v>
      </c>
      <c r="E145" s="11">
        <f>D145/C145*100</f>
        <v>61.055800767261168</v>
      </c>
    </row>
    <row r="146" spans="1:5" s="3" customFormat="1" ht="18.75" customHeight="1">
      <c r="A146" s="8" t="s">
        <v>62</v>
      </c>
      <c r="B146" s="26" t="s">
        <v>15</v>
      </c>
      <c r="C146" s="10">
        <v>34576764</v>
      </c>
      <c r="D146" s="10">
        <v>21278008</v>
      </c>
      <c r="E146" s="13">
        <f>D146/C146*100</f>
        <v>61.538459758698075</v>
      </c>
    </row>
    <row r="147" spans="1:5" s="3" customFormat="1" ht="18.75" customHeight="1">
      <c r="A147" s="19" t="s">
        <v>63</v>
      </c>
      <c r="B147" s="26" t="s">
        <v>38</v>
      </c>
      <c r="C147" s="10">
        <v>1509514</v>
      </c>
      <c r="D147" s="10">
        <v>754758</v>
      </c>
      <c r="E147" s="13">
        <f>D147/C147*100</f>
        <v>50.000066246487286</v>
      </c>
    </row>
    <row r="148" spans="1:5" s="3" customFormat="1" ht="21" customHeight="1">
      <c r="A148" s="8"/>
      <c r="B148" s="26"/>
      <c r="C148" s="10"/>
      <c r="D148" s="9"/>
      <c r="E148" s="8"/>
    </row>
    <row r="149" spans="1:5" s="3" customFormat="1" ht="24" customHeight="1">
      <c r="A149" s="8"/>
      <c r="B149" s="28" t="s">
        <v>239</v>
      </c>
      <c r="C149" s="7">
        <f>SUM(C150:C151)</f>
        <v>26656074.02</v>
      </c>
      <c r="D149" s="7">
        <f>SUM(D150:D151)</f>
        <v>14698436.26</v>
      </c>
      <c r="E149" s="11">
        <f>D149/C149*100</f>
        <v>55.141039332993266</v>
      </c>
    </row>
    <row r="150" spans="1:5" s="3" customFormat="1" ht="18" customHeight="1">
      <c r="A150" s="8"/>
      <c r="B150" s="28" t="s">
        <v>220</v>
      </c>
      <c r="C150" s="7">
        <f>C167</f>
        <v>804128.13</v>
      </c>
      <c r="D150" s="7">
        <f>D167</f>
        <v>57725</v>
      </c>
      <c r="E150" s="11">
        <f>D150/C150*100</f>
        <v>7.1785823485617888</v>
      </c>
    </row>
    <row r="151" spans="1:5" s="3" customFormat="1" ht="18" customHeight="1">
      <c r="A151" s="8"/>
      <c r="B151" s="28" t="s">
        <v>219</v>
      </c>
      <c r="C151" s="7">
        <f>C154+C171+C184</f>
        <v>25851945.890000001</v>
      </c>
      <c r="D151" s="7">
        <f>D154+D171+D184</f>
        <v>14640711.26</v>
      </c>
      <c r="E151" s="11">
        <f>D151/C151*100</f>
        <v>56.632917778399381</v>
      </c>
    </row>
    <row r="152" spans="1:5" s="3" customFormat="1" ht="20.25" customHeight="1">
      <c r="A152" s="8"/>
      <c r="B152" s="28"/>
      <c r="C152" s="7"/>
      <c r="D152" s="6"/>
      <c r="E152" s="7"/>
    </row>
    <row r="153" spans="1:5" s="3" customFormat="1" ht="41.25" customHeight="1">
      <c r="A153" s="8"/>
      <c r="B153" s="28" t="s">
        <v>305</v>
      </c>
      <c r="C153" s="7">
        <f>C154</f>
        <v>18441298.989999998</v>
      </c>
      <c r="D153" s="7">
        <f>D154</f>
        <v>9398145.9900000002</v>
      </c>
      <c r="E153" s="11">
        <f t="shared" ref="E153:E164" si="6">D153/C153*100</f>
        <v>50.962494535207369</v>
      </c>
    </row>
    <row r="154" spans="1:5" s="3" customFormat="1" ht="18" customHeight="1">
      <c r="A154" s="8"/>
      <c r="B154" s="28" t="s">
        <v>219</v>
      </c>
      <c r="C154" s="7">
        <f>SUM(C155:C164)</f>
        <v>18441298.989999998</v>
      </c>
      <c r="D154" s="7">
        <f>SUM(D155:D164)</f>
        <v>9398145.9900000002</v>
      </c>
      <c r="E154" s="11">
        <f t="shared" si="6"/>
        <v>50.962494535207369</v>
      </c>
    </row>
    <row r="155" spans="1:5" s="3" customFormat="1" ht="18" customHeight="1">
      <c r="A155" s="10" t="s">
        <v>223</v>
      </c>
      <c r="B155" s="32" t="s">
        <v>306</v>
      </c>
      <c r="C155" s="13">
        <v>4626.99</v>
      </c>
      <c r="D155" s="13">
        <v>4626.99</v>
      </c>
      <c r="E155" s="13">
        <f t="shared" si="6"/>
        <v>100</v>
      </c>
    </row>
    <row r="156" spans="1:5" s="3" customFormat="1" ht="18" customHeight="1">
      <c r="A156" s="10" t="s">
        <v>64</v>
      </c>
      <c r="B156" s="27" t="s">
        <v>25</v>
      </c>
      <c r="C156" s="10">
        <v>476053</v>
      </c>
      <c r="D156" s="10">
        <v>256333</v>
      </c>
      <c r="E156" s="13">
        <f t="shared" si="6"/>
        <v>53.845475188686976</v>
      </c>
    </row>
    <row r="157" spans="1:5" s="3" customFormat="1" ht="18" customHeight="1">
      <c r="A157" s="10" t="s">
        <v>380</v>
      </c>
      <c r="B157" s="27" t="s">
        <v>381</v>
      </c>
      <c r="C157" s="10">
        <v>73777</v>
      </c>
      <c r="D157" s="10">
        <v>73777</v>
      </c>
      <c r="E157" s="13">
        <f t="shared" si="6"/>
        <v>100</v>
      </c>
    </row>
    <row r="158" spans="1:5" s="3" customFormat="1" ht="18" customHeight="1">
      <c r="A158" s="10" t="s">
        <v>65</v>
      </c>
      <c r="B158" s="27" t="s">
        <v>16</v>
      </c>
      <c r="C158" s="10">
        <v>13111</v>
      </c>
      <c r="D158" s="10">
        <v>6558</v>
      </c>
      <c r="E158" s="13">
        <f t="shared" si="6"/>
        <v>50.019067958203031</v>
      </c>
    </row>
    <row r="159" spans="1:5" s="3" customFormat="1" ht="18" customHeight="1">
      <c r="A159" s="10" t="s">
        <v>399</v>
      </c>
      <c r="B159" s="27" t="s">
        <v>400</v>
      </c>
      <c r="C159" s="10">
        <v>855</v>
      </c>
      <c r="D159" s="10">
        <v>855</v>
      </c>
      <c r="E159" s="13">
        <f t="shared" si="6"/>
        <v>100</v>
      </c>
    </row>
    <row r="160" spans="1:5" s="3" customFormat="1" ht="18" customHeight="1">
      <c r="A160" s="10" t="s">
        <v>66</v>
      </c>
      <c r="B160" s="27" t="s">
        <v>19</v>
      </c>
      <c r="C160" s="10">
        <v>320659</v>
      </c>
      <c r="D160" s="10">
        <v>169459</v>
      </c>
      <c r="E160" s="13">
        <f t="shared" si="6"/>
        <v>52.847105492127156</v>
      </c>
    </row>
    <row r="161" spans="1:8" s="3" customFormat="1" ht="18" customHeight="1">
      <c r="A161" s="10" t="s">
        <v>110</v>
      </c>
      <c r="B161" s="27" t="s">
        <v>111</v>
      </c>
      <c r="C161" s="10">
        <v>17375384</v>
      </c>
      <c r="D161" s="10">
        <v>8783469</v>
      </c>
      <c r="E161" s="13">
        <f t="shared" si="6"/>
        <v>50.551222349963595</v>
      </c>
    </row>
    <row r="162" spans="1:8" s="3" customFormat="1" ht="18" customHeight="1">
      <c r="A162" s="10" t="s">
        <v>67</v>
      </c>
      <c r="B162" s="27" t="s">
        <v>32</v>
      </c>
      <c r="C162" s="10">
        <v>38352</v>
      </c>
      <c r="D162" s="10">
        <v>28782</v>
      </c>
      <c r="E162" s="13">
        <f t="shared" si="6"/>
        <v>75.046933667083863</v>
      </c>
    </row>
    <row r="163" spans="1:8" s="3" customFormat="1" ht="18" customHeight="1">
      <c r="A163" s="10" t="s">
        <v>414</v>
      </c>
      <c r="B163" s="27" t="s">
        <v>17</v>
      </c>
      <c r="C163" s="10">
        <v>10972</v>
      </c>
      <c r="D163" s="10">
        <v>10972</v>
      </c>
      <c r="E163" s="13">
        <f t="shared" si="6"/>
        <v>100</v>
      </c>
    </row>
    <row r="164" spans="1:8" s="3" customFormat="1" ht="18" customHeight="1">
      <c r="A164" s="10" t="s">
        <v>68</v>
      </c>
      <c r="B164" s="27" t="s">
        <v>18</v>
      </c>
      <c r="C164" s="10">
        <v>127509</v>
      </c>
      <c r="D164" s="10">
        <v>63314</v>
      </c>
      <c r="E164" s="13">
        <f t="shared" si="6"/>
        <v>49.654534189743472</v>
      </c>
    </row>
    <row r="165" spans="1:8" s="3" customFormat="1" ht="19.5" customHeight="1">
      <c r="A165" s="20"/>
      <c r="B165" s="27"/>
      <c r="C165" s="20"/>
      <c r="D165" s="24"/>
      <c r="E165" s="20"/>
    </row>
    <row r="166" spans="1:8" s="3" customFormat="1" ht="18" customHeight="1">
      <c r="A166" s="10"/>
      <c r="B166" s="35" t="s">
        <v>254</v>
      </c>
      <c r="C166" s="7">
        <f>C171+C167</f>
        <v>7920275.0300000003</v>
      </c>
      <c r="D166" s="7">
        <f>D171+D167</f>
        <v>5133038.6500000004</v>
      </c>
      <c r="E166" s="11">
        <f t="shared" ref="E166:E181" si="7">D166/C166*100</f>
        <v>64.808843513102104</v>
      </c>
    </row>
    <row r="167" spans="1:8" s="3" customFormat="1" ht="18" customHeight="1">
      <c r="A167" s="10"/>
      <c r="B167" s="28" t="s">
        <v>220</v>
      </c>
      <c r="C167" s="7">
        <f>SUM(C168:C170)</f>
        <v>804128.13</v>
      </c>
      <c r="D167" s="7">
        <f>SUM(D168:D170)</f>
        <v>57725</v>
      </c>
      <c r="E167" s="11">
        <f t="shared" si="7"/>
        <v>7.1785823485617888</v>
      </c>
    </row>
    <row r="168" spans="1:8" s="3" customFormat="1" ht="18" customHeight="1">
      <c r="A168" s="10" t="s">
        <v>382</v>
      </c>
      <c r="B168" s="62" t="s">
        <v>383</v>
      </c>
      <c r="C168" s="59">
        <v>115450</v>
      </c>
      <c r="D168" s="59">
        <v>57725</v>
      </c>
      <c r="E168" s="59">
        <f t="shared" si="7"/>
        <v>50</v>
      </c>
    </row>
    <row r="169" spans="1:8" s="3" customFormat="1" ht="18" customHeight="1">
      <c r="A169" s="10" t="s">
        <v>407</v>
      </c>
      <c r="B169" s="62" t="s">
        <v>431</v>
      </c>
      <c r="C169" s="59">
        <v>423478.13</v>
      </c>
      <c r="D169" s="59">
        <v>0</v>
      </c>
      <c r="E169" s="59">
        <f t="shared" si="7"/>
        <v>0</v>
      </c>
    </row>
    <row r="170" spans="1:8" s="3" customFormat="1" ht="18" customHeight="1">
      <c r="A170" s="10" t="s">
        <v>401</v>
      </c>
      <c r="B170" s="67" t="s">
        <v>408</v>
      </c>
      <c r="C170" s="59">
        <v>265200</v>
      </c>
      <c r="D170" s="59">
        <v>0</v>
      </c>
      <c r="E170" s="59">
        <f t="shared" si="7"/>
        <v>0</v>
      </c>
    </row>
    <row r="171" spans="1:8" s="3" customFormat="1" ht="18" customHeight="1">
      <c r="A171" s="10"/>
      <c r="B171" s="35" t="s">
        <v>219</v>
      </c>
      <c r="C171" s="7">
        <f>SUM(C172:C181)</f>
        <v>7116146.9000000004</v>
      </c>
      <c r="D171" s="7">
        <f>SUM(D172:D181)</f>
        <v>5075313.6500000004</v>
      </c>
      <c r="E171" s="11">
        <f t="shared" si="7"/>
        <v>71.321091614901874</v>
      </c>
    </row>
    <row r="172" spans="1:8" s="3" customFormat="1" ht="18" customHeight="1">
      <c r="A172" s="10" t="s">
        <v>384</v>
      </c>
      <c r="B172" s="61" t="s">
        <v>383</v>
      </c>
      <c r="C172" s="59">
        <v>12000</v>
      </c>
      <c r="D172" s="59">
        <v>11999.17</v>
      </c>
      <c r="E172" s="11">
        <f t="shared" si="7"/>
        <v>99.993083333333331</v>
      </c>
    </row>
    <row r="173" spans="1:8" s="3" customFormat="1" ht="28.5" customHeight="1">
      <c r="A173" s="10" t="s">
        <v>349</v>
      </c>
      <c r="B173" s="72" t="s">
        <v>432</v>
      </c>
      <c r="C173" s="13">
        <v>41131.57</v>
      </c>
      <c r="D173" s="13">
        <v>74.53</v>
      </c>
      <c r="E173" s="59">
        <f t="shared" si="7"/>
        <v>0.18119901574386779</v>
      </c>
      <c r="G173" s="17"/>
      <c r="H173" s="17"/>
    </row>
    <row r="174" spans="1:8" s="3" customFormat="1" ht="37.5" customHeight="1">
      <c r="A174" s="10" t="s">
        <v>349</v>
      </c>
      <c r="B174" s="72" t="s">
        <v>452</v>
      </c>
      <c r="C174" s="13">
        <v>69661.33</v>
      </c>
      <c r="D174" s="13">
        <v>146.94999999999999</v>
      </c>
      <c r="E174" s="59">
        <f t="shared" si="7"/>
        <v>0.21094917366636551</v>
      </c>
      <c r="G174" s="17"/>
      <c r="H174" s="17"/>
    </row>
    <row r="175" spans="1:8" s="3" customFormat="1" ht="18" customHeight="1">
      <c r="A175" s="10" t="s">
        <v>350</v>
      </c>
      <c r="B175" s="36" t="s">
        <v>304</v>
      </c>
      <c r="C175" s="13">
        <v>10509</v>
      </c>
      <c r="D175" s="13">
        <v>0</v>
      </c>
      <c r="E175" s="13">
        <f t="shared" si="7"/>
        <v>0</v>
      </c>
      <c r="G175" s="17"/>
      <c r="H175" s="17"/>
    </row>
    <row r="176" spans="1:8" s="3" customFormat="1" ht="18" customHeight="1">
      <c r="A176" s="10" t="s">
        <v>337</v>
      </c>
      <c r="B176" s="67" t="s">
        <v>32</v>
      </c>
      <c r="C176" s="13">
        <v>171387</v>
      </c>
      <c r="D176" s="13">
        <v>83896</v>
      </c>
      <c r="E176" s="13">
        <f t="shared" si="7"/>
        <v>48.951204000303406</v>
      </c>
    </row>
    <row r="177" spans="1:10" s="3" customFormat="1" ht="18" customHeight="1">
      <c r="A177" s="10" t="s">
        <v>112</v>
      </c>
      <c r="B177" s="27" t="s">
        <v>11</v>
      </c>
      <c r="C177" s="10">
        <v>1474464</v>
      </c>
      <c r="D177" s="10">
        <v>1335000</v>
      </c>
      <c r="E177" s="13">
        <f t="shared" si="7"/>
        <v>90.541376391692168</v>
      </c>
    </row>
    <row r="178" spans="1:10" s="3" customFormat="1" ht="18" customHeight="1">
      <c r="A178" s="10" t="s">
        <v>342</v>
      </c>
      <c r="B178" s="27" t="s">
        <v>343</v>
      </c>
      <c r="C178" s="10">
        <v>1938899</v>
      </c>
      <c r="D178" s="10">
        <v>1043000</v>
      </c>
      <c r="E178" s="13">
        <f t="shared" si="7"/>
        <v>53.793415747803266</v>
      </c>
    </row>
    <row r="179" spans="1:10" s="3" customFormat="1" ht="18" customHeight="1">
      <c r="A179" s="10" t="s">
        <v>119</v>
      </c>
      <c r="B179" s="27" t="s">
        <v>17</v>
      </c>
      <c r="C179" s="10">
        <v>1239205</v>
      </c>
      <c r="D179" s="10">
        <v>659247</v>
      </c>
      <c r="E179" s="13">
        <f t="shared" si="7"/>
        <v>53.199188189201948</v>
      </c>
    </row>
    <row r="180" spans="1:10" s="3" customFormat="1" ht="18" customHeight="1">
      <c r="A180" s="10" t="s">
        <v>113</v>
      </c>
      <c r="B180" s="27" t="s">
        <v>173</v>
      </c>
      <c r="C180" s="10">
        <v>1513860</v>
      </c>
      <c r="D180" s="10">
        <v>1296920</v>
      </c>
      <c r="E180" s="13">
        <f t="shared" si="7"/>
        <v>85.669744890544692</v>
      </c>
    </row>
    <row r="181" spans="1:10" s="3" customFormat="1" ht="18" customHeight="1">
      <c r="A181" s="10" t="s">
        <v>154</v>
      </c>
      <c r="B181" s="27" t="s">
        <v>31</v>
      </c>
      <c r="C181" s="10">
        <v>645030</v>
      </c>
      <c r="D181" s="10">
        <v>645030</v>
      </c>
      <c r="E181" s="13">
        <f t="shared" si="7"/>
        <v>100</v>
      </c>
    </row>
    <row r="182" spans="1:10" s="3" customFormat="1" ht="15" customHeight="1">
      <c r="A182" s="10"/>
      <c r="B182" s="27"/>
      <c r="C182" s="10"/>
      <c r="D182" s="9"/>
      <c r="E182" s="10"/>
    </row>
    <row r="183" spans="1:10" s="3" customFormat="1" ht="18" customHeight="1">
      <c r="A183" s="10"/>
      <c r="B183" s="35" t="s">
        <v>255</v>
      </c>
      <c r="C183" s="7">
        <f>C184</f>
        <v>294500</v>
      </c>
      <c r="D183" s="7">
        <f>D184</f>
        <v>167251.62</v>
      </c>
      <c r="E183" s="11">
        <f>D183/C183*100</f>
        <v>56.791721561969432</v>
      </c>
      <c r="I183" s="17"/>
      <c r="J183" s="17"/>
    </row>
    <row r="184" spans="1:10" s="3" customFormat="1" ht="18" customHeight="1">
      <c r="A184" s="20"/>
      <c r="B184" s="35" t="s">
        <v>219</v>
      </c>
      <c r="C184" s="11">
        <f>SUM(C185:C187)</f>
        <v>294500</v>
      </c>
      <c r="D184" s="11">
        <f>SUM(D185:D187)</f>
        <v>167251.62</v>
      </c>
      <c r="E184" s="11">
        <f>D184/C184*100</f>
        <v>56.791721561969432</v>
      </c>
    </row>
    <row r="185" spans="1:10" s="3" customFormat="1" ht="18" customHeight="1">
      <c r="A185" s="20" t="s">
        <v>69</v>
      </c>
      <c r="B185" s="27" t="s">
        <v>33</v>
      </c>
      <c r="C185" s="10">
        <v>30000</v>
      </c>
      <c r="D185" s="10">
        <v>30000</v>
      </c>
      <c r="E185" s="13">
        <f>D185/C185*100</f>
        <v>100</v>
      </c>
    </row>
    <row r="186" spans="1:10" s="3" customFormat="1" ht="18" customHeight="1">
      <c r="A186" s="20" t="s">
        <v>413</v>
      </c>
      <c r="B186" s="27" t="s">
        <v>373</v>
      </c>
      <c r="C186" s="10">
        <v>4500</v>
      </c>
      <c r="D186" s="10">
        <v>1521.84</v>
      </c>
      <c r="E186" s="13">
        <f>D186/C186*100</f>
        <v>33.818666666666665</v>
      </c>
    </row>
    <row r="187" spans="1:10" s="3" customFormat="1" ht="18" customHeight="1">
      <c r="A187" s="20" t="s">
        <v>311</v>
      </c>
      <c r="B187" s="27" t="s">
        <v>310</v>
      </c>
      <c r="C187" s="10">
        <v>260000</v>
      </c>
      <c r="D187" s="10">
        <v>135729.78</v>
      </c>
      <c r="E187" s="13">
        <f>D187/C187*100</f>
        <v>52.203761538461535</v>
      </c>
    </row>
    <row r="188" spans="1:10" s="3" customFormat="1" ht="21" customHeight="1">
      <c r="A188" s="20"/>
      <c r="B188" s="27"/>
      <c r="C188" s="10"/>
      <c r="D188" s="9"/>
      <c r="E188" s="10"/>
    </row>
    <row r="189" spans="1:10" s="3" customFormat="1" ht="18" customHeight="1">
      <c r="A189" s="10"/>
      <c r="B189" s="37" t="s">
        <v>256</v>
      </c>
      <c r="C189" s="11">
        <f>C190+C196</f>
        <v>29703145.630000003</v>
      </c>
      <c r="D189" s="11">
        <f>D190+D196</f>
        <v>3061498.4000000004</v>
      </c>
      <c r="E189" s="11">
        <f t="shared" ref="E189:E198" si="8">D189/C189*100</f>
        <v>10.30698377247932</v>
      </c>
    </row>
    <row r="190" spans="1:10" s="3" customFormat="1" ht="18" customHeight="1">
      <c r="A190" s="10"/>
      <c r="B190" s="28" t="s">
        <v>220</v>
      </c>
      <c r="C190" s="11">
        <f>SUM(C191:C194)</f>
        <v>29075319.130000003</v>
      </c>
      <c r="D190" s="11">
        <f>SUM(D191:D194)</f>
        <v>3060243.2800000003</v>
      </c>
      <c r="E190" s="11">
        <f t="shared" si="8"/>
        <v>10.525226795679199</v>
      </c>
    </row>
    <row r="191" spans="1:10" s="3" customFormat="1" ht="27.75" customHeight="1">
      <c r="A191" s="10" t="s">
        <v>369</v>
      </c>
      <c r="B191" s="63" t="s">
        <v>453</v>
      </c>
      <c r="C191" s="59">
        <v>1152646.24</v>
      </c>
      <c r="D191" s="59">
        <v>184008</v>
      </c>
      <c r="E191" s="59">
        <f t="shared" si="8"/>
        <v>15.963961327805137</v>
      </c>
    </row>
    <row r="192" spans="1:10" s="3" customFormat="1" ht="26.25" customHeight="1">
      <c r="A192" s="10" t="s">
        <v>365</v>
      </c>
      <c r="B192" s="38" t="s">
        <v>374</v>
      </c>
      <c r="C192" s="10">
        <v>16918380.920000002</v>
      </c>
      <c r="D192" s="10">
        <v>884494.17</v>
      </c>
      <c r="E192" s="13">
        <f t="shared" si="8"/>
        <v>5.2280071845078186</v>
      </c>
    </row>
    <row r="193" spans="1:11" s="3" customFormat="1" ht="27.75" customHeight="1">
      <c r="A193" s="10" t="s">
        <v>365</v>
      </c>
      <c r="B193" s="38" t="s">
        <v>433</v>
      </c>
      <c r="C193" s="10">
        <v>218713.51</v>
      </c>
      <c r="D193" s="10">
        <v>91553.49</v>
      </c>
      <c r="E193" s="13">
        <f t="shared" si="8"/>
        <v>41.860006727522233</v>
      </c>
    </row>
    <row r="194" spans="1:11" s="3" customFormat="1" ht="18" customHeight="1">
      <c r="A194" s="10" t="s">
        <v>366</v>
      </c>
      <c r="B194" s="38" t="s">
        <v>375</v>
      </c>
      <c r="C194" s="10">
        <v>10785578.460000001</v>
      </c>
      <c r="D194" s="10">
        <v>1900187.62</v>
      </c>
      <c r="E194" s="13">
        <f t="shared" si="8"/>
        <v>17.617855426550761</v>
      </c>
    </row>
    <row r="195" spans="1:11" s="3" customFormat="1" ht="22.5" customHeight="1">
      <c r="A195" s="10"/>
      <c r="B195" s="38"/>
      <c r="C195" s="10"/>
      <c r="D195" s="10"/>
      <c r="E195" s="13"/>
    </row>
    <row r="196" spans="1:11" s="3" customFormat="1" ht="18" customHeight="1">
      <c r="A196" s="10"/>
      <c r="B196" s="35" t="s">
        <v>219</v>
      </c>
      <c r="C196" s="11">
        <f>SUM(C197:C198)</f>
        <v>627826.5</v>
      </c>
      <c r="D196" s="11">
        <f>SUM(D197:D198)</f>
        <v>1255.1199999999999</v>
      </c>
      <c r="E196" s="11">
        <f t="shared" si="8"/>
        <v>0.19991510393396902</v>
      </c>
    </row>
    <row r="197" spans="1:11" s="3" customFormat="1" ht="38.25" customHeight="1">
      <c r="A197" s="10" t="s">
        <v>367</v>
      </c>
      <c r="B197" s="38" t="s">
        <v>434</v>
      </c>
      <c r="C197" s="10">
        <v>233078.93</v>
      </c>
      <c r="D197" s="10">
        <v>422.37</v>
      </c>
      <c r="E197" s="13">
        <f t="shared" si="8"/>
        <v>0.18121329113704102</v>
      </c>
    </row>
    <row r="198" spans="1:11" s="3" customFormat="1" ht="41.25" customHeight="1">
      <c r="A198" s="89" t="s">
        <v>367</v>
      </c>
      <c r="B198" s="90" t="s">
        <v>435</v>
      </c>
      <c r="C198" s="89">
        <v>394747.57</v>
      </c>
      <c r="D198" s="89">
        <v>832.75</v>
      </c>
      <c r="E198" s="91">
        <f t="shared" si="8"/>
        <v>0.21095760006831707</v>
      </c>
      <c r="I198" s="17"/>
      <c r="J198" s="17"/>
      <c r="K198" s="17"/>
    </row>
    <row r="199" spans="1:11" s="3" customFormat="1" ht="54" customHeight="1">
      <c r="A199" s="92"/>
      <c r="B199" s="93"/>
      <c r="C199" s="92"/>
      <c r="D199" s="94"/>
      <c r="E199" s="92"/>
    </row>
    <row r="200" spans="1:11" s="3" customFormat="1" ht="30" customHeight="1">
      <c r="A200" s="101" t="s">
        <v>86</v>
      </c>
      <c r="B200" s="102"/>
      <c r="C200" s="102"/>
      <c r="D200" s="102"/>
      <c r="E200" s="103"/>
    </row>
    <row r="201" spans="1:11" s="3" customFormat="1" ht="25.5" customHeight="1">
      <c r="A201" s="10"/>
      <c r="B201" s="39" t="s">
        <v>273</v>
      </c>
      <c r="C201" s="7">
        <f>SUM(C202:C203)</f>
        <v>99217776.830000013</v>
      </c>
      <c r="D201" s="7">
        <f>SUM(D202:D203)</f>
        <v>54838468.719999999</v>
      </c>
      <c r="E201" s="11">
        <f>D201/C201*100</f>
        <v>55.270809800506186</v>
      </c>
    </row>
    <row r="202" spans="1:11" s="3" customFormat="1" ht="18" customHeight="1">
      <c r="A202" s="10"/>
      <c r="B202" s="39" t="s">
        <v>220</v>
      </c>
      <c r="C202" s="7">
        <f>C206+C287+C326</f>
        <v>3489384.67</v>
      </c>
      <c r="D202" s="7">
        <f>D206+D287+D326</f>
        <v>233859.06</v>
      </c>
      <c r="E202" s="11">
        <f>D202/C202*100</f>
        <v>6.7020143124546943</v>
      </c>
    </row>
    <row r="203" spans="1:11" s="3" customFormat="1" ht="18" customHeight="1">
      <c r="A203" s="10"/>
      <c r="B203" s="39" t="s">
        <v>243</v>
      </c>
      <c r="C203" s="7">
        <f>C207+C282+C288+C329</f>
        <v>95728392.160000011</v>
      </c>
      <c r="D203" s="7">
        <f>D207+D282+D288+D329</f>
        <v>54604609.659999996</v>
      </c>
      <c r="E203" s="11">
        <f>D203/C203*100</f>
        <v>57.041185407913353</v>
      </c>
    </row>
    <row r="204" spans="1:11" s="3" customFormat="1" ht="20.25" customHeight="1">
      <c r="A204" s="10"/>
      <c r="B204" s="39"/>
      <c r="C204" s="7"/>
      <c r="D204" s="6"/>
      <c r="E204" s="7"/>
    </row>
    <row r="205" spans="1:11" s="3" customFormat="1" ht="18" customHeight="1">
      <c r="A205" s="10"/>
      <c r="B205" s="39" t="s">
        <v>257</v>
      </c>
      <c r="C205" s="7">
        <f>SUM(C206:C207)</f>
        <v>23001171.649999999</v>
      </c>
      <c r="D205" s="7">
        <f>SUM(D206:D207)</f>
        <v>10781950.289999999</v>
      </c>
      <c r="E205" s="11">
        <f t="shared" ref="E205:E214" si="9">D205/C205*100</f>
        <v>46.87565683202925</v>
      </c>
      <c r="F205" s="22"/>
    </row>
    <row r="206" spans="1:11" s="3" customFormat="1" ht="18" customHeight="1">
      <c r="A206" s="10"/>
      <c r="B206" s="39" t="s">
        <v>220</v>
      </c>
      <c r="C206" s="7">
        <f>C217</f>
        <v>157000</v>
      </c>
      <c r="D206" s="7">
        <f>D217</f>
        <v>0</v>
      </c>
      <c r="E206" s="11">
        <f t="shared" si="9"/>
        <v>0</v>
      </c>
      <c r="F206" s="22"/>
    </row>
    <row r="207" spans="1:11" s="3" customFormat="1" ht="18" customHeight="1">
      <c r="A207" s="10"/>
      <c r="B207" s="39" t="s">
        <v>243</v>
      </c>
      <c r="C207" s="7">
        <f>C209+C219+C223+C228+C276</f>
        <v>22844171.649999999</v>
      </c>
      <c r="D207" s="7">
        <f>D209+D219+D223+D228+D276</f>
        <v>10781950.289999999</v>
      </c>
      <c r="E207" s="11">
        <f t="shared" si="9"/>
        <v>47.197816822567958</v>
      </c>
    </row>
    <row r="208" spans="1:11" s="3" customFormat="1" ht="18" customHeight="1">
      <c r="A208" s="8"/>
      <c r="B208" s="29" t="s">
        <v>244</v>
      </c>
      <c r="C208" s="7">
        <f>SUM(C210:C214)</f>
        <v>1555500</v>
      </c>
      <c r="D208" s="7">
        <f>SUM(D210:D214)</f>
        <v>690127.01</v>
      </c>
      <c r="E208" s="11">
        <f t="shared" si="9"/>
        <v>44.366892317582774</v>
      </c>
    </row>
    <row r="209" spans="1:5" s="3" customFormat="1" ht="18" customHeight="1">
      <c r="A209" s="8"/>
      <c r="B209" s="29" t="s">
        <v>243</v>
      </c>
      <c r="C209" s="7">
        <f>SUM(C210:C214)</f>
        <v>1555500</v>
      </c>
      <c r="D209" s="7">
        <f>SUM(D210:D214)</f>
        <v>690127.01</v>
      </c>
      <c r="E209" s="11">
        <f t="shared" si="9"/>
        <v>44.366892317582774</v>
      </c>
    </row>
    <row r="210" spans="1:5" s="3" customFormat="1" ht="18" customHeight="1">
      <c r="A210" s="8" t="s">
        <v>222</v>
      </c>
      <c r="B210" s="33" t="s">
        <v>270</v>
      </c>
      <c r="C210" s="13">
        <v>2000</v>
      </c>
      <c r="D210" s="13">
        <v>0</v>
      </c>
      <c r="E210" s="13">
        <f t="shared" si="9"/>
        <v>0</v>
      </c>
    </row>
    <row r="211" spans="1:5" s="3" customFormat="1" ht="18" customHeight="1">
      <c r="A211" s="8" t="s">
        <v>50</v>
      </c>
      <c r="B211" s="26" t="s">
        <v>34</v>
      </c>
      <c r="C211" s="10">
        <v>20000</v>
      </c>
      <c r="D211" s="10">
        <v>14965</v>
      </c>
      <c r="E211" s="13">
        <f t="shared" si="9"/>
        <v>74.825000000000003</v>
      </c>
    </row>
    <row r="212" spans="1:5" s="3" customFormat="1" ht="18" customHeight="1">
      <c r="A212" s="8" t="s">
        <v>71</v>
      </c>
      <c r="B212" s="26" t="s">
        <v>35</v>
      </c>
      <c r="C212" s="10">
        <v>10000</v>
      </c>
      <c r="D212" s="10">
        <v>5700</v>
      </c>
      <c r="E212" s="13">
        <f t="shared" si="9"/>
        <v>56.999999999999993</v>
      </c>
    </row>
    <row r="213" spans="1:5" s="3" customFormat="1" ht="18" customHeight="1">
      <c r="A213" s="8" t="s">
        <v>72</v>
      </c>
      <c r="B213" s="26" t="s">
        <v>20</v>
      </c>
      <c r="C213" s="10">
        <v>1521000</v>
      </c>
      <c r="D213" s="10">
        <v>668716</v>
      </c>
      <c r="E213" s="13">
        <f t="shared" si="9"/>
        <v>43.965548980933598</v>
      </c>
    </row>
    <row r="214" spans="1:5" s="3" customFormat="1" ht="18" customHeight="1">
      <c r="A214" s="8" t="s">
        <v>73</v>
      </c>
      <c r="B214" s="26" t="s">
        <v>122</v>
      </c>
      <c r="C214" s="10">
        <v>2500</v>
      </c>
      <c r="D214" s="10">
        <v>746.01</v>
      </c>
      <c r="E214" s="13">
        <f t="shared" si="9"/>
        <v>29.840399999999999</v>
      </c>
    </row>
    <row r="215" spans="1:5" s="3" customFormat="1" ht="18" customHeight="1">
      <c r="A215" s="8"/>
      <c r="B215" s="26"/>
      <c r="C215" s="10"/>
      <c r="D215" s="9"/>
      <c r="E215" s="10"/>
    </row>
    <row r="216" spans="1:5" s="3" customFormat="1" ht="18" customHeight="1">
      <c r="A216" s="8"/>
      <c r="B216" s="29" t="s">
        <v>258</v>
      </c>
      <c r="C216" s="7">
        <f>C219+C217</f>
        <v>171300</v>
      </c>
      <c r="D216" s="7">
        <f>D219+D217</f>
        <v>14305.63</v>
      </c>
      <c r="E216" s="11">
        <f>D216/C216*100</f>
        <v>8.3512142440163437</v>
      </c>
    </row>
    <row r="217" spans="1:5" s="3" customFormat="1" ht="18" customHeight="1">
      <c r="A217" s="8"/>
      <c r="B217" s="29" t="s">
        <v>220</v>
      </c>
      <c r="C217" s="7">
        <f>SUM(C218:C218)</f>
        <v>157000</v>
      </c>
      <c r="D217" s="7">
        <f>SUM(D218:D218)</f>
        <v>0</v>
      </c>
      <c r="E217" s="11">
        <f>D217/C217*100</f>
        <v>0</v>
      </c>
    </row>
    <row r="218" spans="1:5" s="3" customFormat="1" ht="18" customHeight="1">
      <c r="A218" s="8" t="s">
        <v>58</v>
      </c>
      <c r="B218" s="41" t="s">
        <v>387</v>
      </c>
      <c r="C218" s="59">
        <v>157000</v>
      </c>
      <c r="D218" s="59">
        <v>0</v>
      </c>
      <c r="E218" s="59">
        <f>D218/C218*100</f>
        <v>0</v>
      </c>
    </row>
    <row r="219" spans="1:5" s="3" customFormat="1" ht="18" customHeight="1">
      <c r="A219" s="8"/>
      <c r="B219" s="29" t="s">
        <v>219</v>
      </c>
      <c r="C219" s="7">
        <f>C220</f>
        <v>14300</v>
      </c>
      <c r="D219" s="7">
        <f>D220</f>
        <v>14305.63</v>
      </c>
      <c r="E219" s="11">
        <f>D219/C219*100</f>
        <v>100.03937062937062</v>
      </c>
    </row>
    <row r="220" spans="1:5" s="3" customFormat="1" ht="18" customHeight="1">
      <c r="A220" s="8" t="s">
        <v>56</v>
      </c>
      <c r="B220" s="26" t="s">
        <v>39</v>
      </c>
      <c r="C220" s="10">
        <v>14300</v>
      </c>
      <c r="D220" s="10">
        <v>14305.63</v>
      </c>
      <c r="E220" s="13">
        <f>D220/C220*100</f>
        <v>100.03937062937062</v>
      </c>
    </row>
    <row r="221" spans="1:5" s="3" customFormat="1" ht="23.25" customHeight="1">
      <c r="A221" s="8"/>
      <c r="B221" s="26"/>
      <c r="C221" s="13"/>
      <c r="D221" s="14"/>
      <c r="E221" s="13"/>
    </row>
    <row r="222" spans="1:5" s="3" customFormat="1" ht="18" customHeight="1">
      <c r="A222" s="8"/>
      <c r="B222" s="29" t="s">
        <v>259</v>
      </c>
      <c r="C222" s="7">
        <f>SUM(C224:C225)</f>
        <v>13753792</v>
      </c>
      <c r="D222" s="7">
        <f>SUM(D224:D225)</f>
        <v>5979820.4400000004</v>
      </c>
      <c r="E222" s="11">
        <f>D222/C222*100</f>
        <v>43.477612864873919</v>
      </c>
    </row>
    <row r="223" spans="1:5" s="3" customFormat="1" ht="18" customHeight="1">
      <c r="A223" s="8"/>
      <c r="B223" s="29" t="s">
        <v>219</v>
      </c>
      <c r="C223" s="7">
        <f>C224+C225</f>
        <v>13753792</v>
      </c>
      <c r="D223" s="7">
        <f>D224+D225</f>
        <v>5979820.4400000004</v>
      </c>
      <c r="E223" s="11">
        <f>D223/C223*100</f>
        <v>43.477612864873919</v>
      </c>
    </row>
    <row r="224" spans="1:5" s="3" customFormat="1" ht="18" customHeight="1">
      <c r="A224" s="8" t="s">
        <v>91</v>
      </c>
      <c r="B224" s="26" t="s">
        <v>174</v>
      </c>
      <c r="C224" s="10">
        <v>13317792</v>
      </c>
      <c r="D224" s="10">
        <v>5705443</v>
      </c>
      <c r="E224" s="13">
        <f>D224/C224*100</f>
        <v>42.840757687160149</v>
      </c>
    </row>
    <row r="225" spans="1:5" s="3" customFormat="1" ht="18" customHeight="1">
      <c r="A225" s="8" t="s">
        <v>92</v>
      </c>
      <c r="B225" s="26" t="s">
        <v>221</v>
      </c>
      <c r="C225" s="10">
        <v>436000</v>
      </c>
      <c r="D225" s="10">
        <v>274377.44</v>
      </c>
      <c r="E225" s="13">
        <f>D225/C225*100</f>
        <v>62.930605504587156</v>
      </c>
    </row>
    <row r="226" spans="1:5" s="3" customFormat="1" ht="21.75" customHeight="1">
      <c r="A226" s="8"/>
      <c r="B226" s="26"/>
      <c r="C226" s="10"/>
      <c r="D226" s="9"/>
      <c r="E226" s="13"/>
    </row>
    <row r="227" spans="1:5" s="3" customFormat="1" ht="18" customHeight="1">
      <c r="A227" s="15"/>
      <c r="B227" s="40" t="s">
        <v>260</v>
      </c>
      <c r="C227" s="11">
        <f>SUM(C228)</f>
        <v>6529576.6500000004</v>
      </c>
      <c r="D227" s="11">
        <f>SUM(D228)</f>
        <v>3255848.8699999996</v>
      </c>
      <c r="E227" s="11">
        <f t="shared" ref="E227:E273" si="10">D227/C227*100</f>
        <v>49.86309288520259</v>
      </c>
    </row>
    <row r="228" spans="1:5" s="3" customFormat="1" ht="18" customHeight="1">
      <c r="A228" s="15"/>
      <c r="B228" s="40" t="s">
        <v>219</v>
      </c>
      <c r="C228" s="11">
        <f>SUM(C229:C273)</f>
        <v>6529576.6500000004</v>
      </c>
      <c r="D228" s="11">
        <f>SUM(D229:D273)</f>
        <v>3255848.8699999996</v>
      </c>
      <c r="E228" s="11">
        <f t="shared" si="10"/>
        <v>49.86309288520259</v>
      </c>
    </row>
    <row r="229" spans="1:5" s="3" customFormat="1" ht="18" customHeight="1">
      <c r="A229" s="16" t="s">
        <v>148</v>
      </c>
      <c r="B229" s="33" t="s">
        <v>194</v>
      </c>
      <c r="C229" s="13">
        <v>1300000</v>
      </c>
      <c r="D229" s="13">
        <v>658251.25</v>
      </c>
      <c r="E229" s="13">
        <f t="shared" si="10"/>
        <v>50.634711538461538</v>
      </c>
    </row>
    <row r="230" spans="1:5" s="3" customFormat="1" ht="18" customHeight="1">
      <c r="A230" s="60" t="s">
        <v>402</v>
      </c>
      <c r="B230" s="41" t="s">
        <v>351</v>
      </c>
      <c r="C230" s="13">
        <v>360000</v>
      </c>
      <c r="D230" s="13">
        <v>131039.45</v>
      </c>
      <c r="E230" s="13"/>
    </row>
    <row r="231" spans="1:5" s="3" customFormat="1" ht="18" customHeight="1">
      <c r="A231" s="60" t="s">
        <v>409</v>
      </c>
      <c r="B231" s="41" t="s">
        <v>341</v>
      </c>
      <c r="C231" s="13">
        <v>100</v>
      </c>
      <c r="D231" s="13">
        <v>46.07</v>
      </c>
      <c r="E231" s="13"/>
    </row>
    <row r="232" spans="1:5" s="3" customFormat="1" ht="18" customHeight="1">
      <c r="A232" s="60" t="s">
        <v>436</v>
      </c>
      <c r="B232" s="41" t="s">
        <v>309</v>
      </c>
      <c r="C232" s="13">
        <v>174563.31</v>
      </c>
      <c r="D232" s="13">
        <v>174576.05</v>
      </c>
      <c r="E232" s="13"/>
    </row>
    <row r="233" spans="1:5" s="3" customFormat="1" ht="18" customHeight="1">
      <c r="A233" s="60" t="s">
        <v>275</v>
      </c>
      <c r="B233" s="41" t="s">
        <v>274</v>
      </c>
      <c r="C233" s="13">
        <v>5284</v>
      </c>
      <c r="D233" s="13">
        <v>0</v>
      </c>
      <c r="E233" s="13">
        <f t="shared" si="10"/>
        <v>0</v>
      </c>
    </row>
    <row r="234" spans="1:5" s="3" customFormat="1" ht="18" customHeight="1">
      <c r="A234" s="60" t="s">
        <v>410</v>
      </c>
      <c r="B234" s="41" t="s">
        <v>155</v>
      </c>
      <c r="C234" s="13">
        <v>53456.17</v>
      </c>
      <c r="D234" s="13">
        <v>53496.66</v>
      </c>
      <c r="E234" s="13"/>
    </row>
    <row r="235" spans="1:5" s="3" customFormat="1" ht="18" customHeight="1">
      <c r="A235" s="60" t="s">
        <v>322</v>
      </c>
      <c r="B235" s="41" t="s">
        <v>12</v>
      </c>
      <c r="C235" s="13">
        <v>43280</v>
      </c>
      <c r="D235" s="13">
        <v>17092.759999999998</v>
      </c>
      <c r="E235" s="13">
        <f t="shared" si="10"/>
        <v>39.493438077634011</v>
      </c>
    </row>
    <row r="236" spans="1:5" s="3" customFormat="1" ht="18" customHeight="1">
      <c r="A236" s="16" t="s">
        <v>53</v>
      </c>
      <c r="B236" s="26" t="s">
        <v>241</v>
      </c>
      <c r="C236" s="13">
        <v>5881</v>
      </c>
      <c r="D236" s="13">
        <v>3259</v>
      </c>
      <c r="E236" s="13">
        <f t="shared" si="10"/>
        <v>55.415745621492938</v>
      </c>
    </row>
    <row r="237" spans="1:5" s="3" customFormat="1" ht="18" customHeight="1">
      <c r="A237" s="8" t="s">
        <v>134</v>
      </c>
      <c r="B237" s="26" t="s">
        <v>388</v>
      </c>
      <c r="C237" s="10">
        <v>3020</v>
      </c>
      <c r="D237" s="10">
        <v>1086</v>
      </c>
      <c r="E237" s="13">
        <f t="shared" si="10"/>
        <v>35.960264900662253</v>
      </c>
    </row>
    <row r="238" spans="1:5" s="3" customFormat="1" ht="18" customHeight="1">
      <c r="A238" s="8" t="s">
        <v>135</v>
      </c>
      <c r="B238" s="26" t="s">
        <v>195</v>
      </c>
      <c r="C238" s="10">
        <v>344440</v>
      </c>
      <c r="D238" s="10">
        <v>197998.16</v>
      </c>
      <c r="E238" s="13">
        <f t="shared" si="10"/>
        <v>57.484078504238767</v>
      </c>
    </row>
    <row r="239" spans="1:5" s="3" customFormat="1" ht="18" customHeight="1">
      <c r="A239" s="8" t="s">
        <v>136</v>
      </c>
      <c r="B239" s="26" t="s">
        <v>196</v>
      </c>
      <c r="C239" s="10">
        <v>4757</v>
      </c>
      <c r="D239" s="10">
        <v>2092.5</v>
      </c>
      <c r="E239" s="13">
        <f t="shared" si="10"/>
        <v>43.98780744166492</v>
      </c>
    </row>
    <row r="240" spans="1:5" s="3" customFormat="1" ht="18" customHeight="1">
      <c r="A240" s="8" t="s">
        <v>166</v>
      </c>
      <c r="B240" s="26" t="s">
        <v>197</v>
      </c>
      <c r="C240" s="10">
        <v>2600</v>
      </c>
      <c r="D240" s="10">
        <v>1650</v>
      </c>
      <c r="E240" s="13">
        <f t="shared" si="10"/>
        <v>63.46153846153846</v>
      </c>
    </row>
    <row r="241" spans="1:9" s="3" customFormat="1" ht="18" customHeight="1">
      <c r="A241" s="8" t="s">
        <v>137</v>
      </c>
      <c r="B241" s="26" t="s">
        <v>198</v>
      </c>
      <c r="C241" s="10">
        <v>8490</v>
      </c>
      <c r="D241" s="10">
        <v>2779.79</v>
      </c>
      <c r="E241" s="13">
        <f t="shared" si="10"/>
        <v>32.74193168433451</v>
      </c>
    </row>
    <row r="242" spans="1:9" s="3" customFormat="1" ht="18" customHeight="1">
      <c r="A242" s="8" t="s">
        <v>138</v>
      </c>
      <c r="B242" s="26" t="s">
        <v>396</v>
      </c>
      <c r="C242" s="10">
        <v>3130</v>
      </c>
      <c r="D242" s="10">
        <v>1458</v>
      </c>
      <c r="E242" s="13">
        <f t="shared" si="10"/>
        <v>46.581469648562305</v>
      </c>
      <c r="H242" s="17"/>
      <c r="I242" s="17"/>
    </row>
    <row r="243" spans="1:9" s="3" customFormat="1" ht="18" customHeight="1">
      <c r="A243" s="8" t="s">
        <v>139</v>
      </c>
      <c r="B243" s="26" t="s">
        <v>199</v>
      </c>
      <c r="C243" s="10">
        <v>244100</v>
      </c>
      <c r="D243" s="10">
        <v>148333.45000000001</v>
      </c>
      <c r="E243" s="13">
        <f t="shared" si="10"/>
        <v>60.767492830807043</v>
      </c>
      <c r="H243" s="17"/>
      <c r="I243" s="17"/>
    </row>
    <row r="244" spans="1:9" s="3" customFormat="1" ht="18" customHeight="1">
      <c r="A244" s="8" t="s">
        <v>140</v>
      </c>
      <c r="B244" s="26" t="s">
        <v>200</v>
      </c>
      <c r="C244" s="10">
        <v>9000</v>
      </c>
      <c r="D244" s="10">
        <v>1303.19</v>
      </c>
      <c r="E244" s="13">
        <f t="shared" si="10"/>
        <v>14.479888888888889</v>
      </c>
      <c r="H244" s="17"/>
      <c r="I244" s="17"/>
    </row>
    <row r="245" spans="1:9" s="3" customFormat="1" ht="18" customHeight="1">
      <c r="A245" s="8" t="s">
        <v>156</v>
      </c>
      <c r="B245" s="26" t="s">
        <v>201</v>
      </c>
      <c r="C245" s="10">
        <v>1200</v>
      </c>
      <c r="D245" s="10">
        <v>0</v>
      </c>
      <c r="E245" s="13">
        <f t="shared" si="10"/>
        <v>0</v>
      </c>
    </row>
    <row r="246" spans="1:9" s="3" customFormat="1" ht="18" customHeight="1">
      <c r="A246" s="8" t="s">
        <v>141</v>
      </c>
      <c r="B246" s="26" t="s">
        <v>202</v>
      </c>
      <c r="C246" s="10">
        <v>1500</v>
      </c>
      <c r="D246" s="10">
        <v>745.03</v>
      </c>
      <c r="E246" s="13">
        <f t="shared" si="10"/>
        <v>49.668666666666667</v>
      </c>
    </row>
    <row r="247" spans="1:9" s="3" customFormat="1" ht="18" customHeight="1">
      <c r="A247" s="8" t="s">
        <v>411</v>
      </c>
      <c r="B247" s="26" t="s">
        <v>437</v>
      </c>
      <c r="C247" s="10">
        <v>6200</v>
      </c>
      <c r="D247" s="10">
        <v>6200</v>
      </c>
      <c r="E247" s="13">
        <f t="shared" si="10"/>
        <v>100</v>
      </c>
    </row>
    <row r="248" spans="1:9" s="3" customFormat="1" ht="18" customHeight="1">
      <c r="A248" s="8" t="s">
        <v>142</v>
      </c>
      <c r="B248" s="26" t="s">
        <v>203</v>
      </c>
      <c r="C248" s="10">
        <v>520000</v>
      </c>
      <c r="D248" s="10">
        <v>128438</v>
      </c>
      <c r="E248" s="13">
        <f t="shared" si="10"/>
        <v>24.699615384615385</v>
      </c>
    </row>
    <row r="249" spans="1:9" s="3" customFormat="1" ht="18" customHeight="1">
      <c r="A249" s="8" t="s">
        <v>157</v>
      </c>
      <c r="B249" s="26" t="s">
        <v>204</v>
      </c>
      <c r="C249" s="10">
        <v>6700</v>
      </c>
      <c r="D249" s="10">
        <v>4600</v>
      </c>
      <c r="E249" s="13">
        <f t="shared" si="10"/>
        <v>68.656716417910445</v>
      </c>
    </row>
    <row r="250" spans="1:9" s="3" customFormat="1" ht="18" customHeight="1">
      <c r="A250" s="8" t="s">
        <v>143</v>
      </c>
      <c r="B250" s="26" t="s">
        <v>292</v>
      </c>
      <c r="C250" s="10">
        <v>31410</v>
      </c>
      <c r="D250" s="10">
        <v>18877</v>
      </c>
      <c r="E250" s="13">
        <f t="shared" si="10"/>
        <v>60.098694683221908</v>
      </c>
    </row>
    <row r="251" spans="1:9" s="3" customFormat="1" ht="18" customHeight="1">
      <c r="A251" s="8" t="s">
        <v>234</v>
      </c>
      <c r="B251" s="26" t="s">
        <v>389</v>
      </c>
      <c r="C251" s="10">
        <v>61000</v>
      </c>
      <c r="D251" s="10">
        <v>49222.1</v>
      </c>
      <c r="E251" s="13">
        <f t="shared" si="10"/>
        <v>80.691967213114751</v>
      </c>
    </row>
    <row r="252" spans="1:9" s="3" customFormat="1" ht="18" customHeight="1">
      <c r="A252" s="8" t="s">
        <v>235</v>
      </c>
      <c r="B252" s="26" t="s">
        <v>390</v>
      </c>
      <c r="C252" s="10">
        <v>43300</v>
      </c>
      <c r="D252" s="10">
        <v>29655.5</v>
      </c>
      <c r="E252" s="13">
        <f t="shared" si="10"/>
        <v>68.488452655889148</v>
      </c>
    </row>
    <row r="253" spans="1:9" s="3" customFormat="1" ht="18" customHeight="1">
      <c r="A253" s="8" t="s">
        <v>379</v>
      </c>
      <c r="B253" s="26" t="s">
        <v>293</v>
      </c>
      <c r="C253" s="10">
        <v>3200</v>
      </c>
      <c r="D253" s="10">
        <v>1048.8900000000001</v>
      </c>
      <c r="E253" s="13">
        <f t="shared" si="10"/>
        <v>32.777812500000003</v>
      </c>
    </row>
    <row r="254" spans="1:9" s="3" customFormat="1" ht="18" customHeight="1">
      <c r="A254" s="8" t="s">
        <v>158</v>
      </c>
      <c r="B254" s="33" t="s">
        <v>205</v>
      </c>
      <c r="C254" s="10">
        <v>7000</v>
      </c>
      <c r="D254" s="10">
        <v>1300</v>
      </c>
      <c r="E254" s="13">
        <f t="shared" si="10"/>
        <v>18.571428571428573</v>
      </c>
    </row>
    <row r="255" spans="1:9" s="3" customFormat="1" ht="18" customHeight="1">
      <c r="A255" s="8" t="s">
        <v>121</v>
      </c>
      <c r="B255" s="26" t="s">
        <v>206</v>
      </c>
      <c r="C255" s="10">
        <v>5800</v>
      </c>
      <c r="D255" s="10">
        <v>1122.5</v>
      </c>
      <c r="E255" s="13">
        <f t="shared" si="10"/>
        <v>19.353448275862071</v>
      </c>
    </row>
    <row r="256" spans="1:9" s="3" customFormat="1" ht="18" customHeight="1">
      <c r="A256" s="8" t="s">
        <v>376</v>
      </c>
      <c r="B256" s="26" t="s">
        <v>377</v>
      </c>
      <c r="C256" s="10">
        <v>0</v>
      </c>
      <c r="D256" s="10">
        <v>0.5</v>
      </c>
      <c r="E256" s="13"/>
    </row>
    <row r="257" spans="1:5" s="3" customFormat="1" ht="18" customHeight="1">
      <c r="A257" s="8" t="s">
        <v>224</v>
      </c>
      <c r="B257" s="26" t="s">
        <v>391</v>
      </c>
      <c r="C257" s="10">
        <v>32300</v>
      </c>
      <c r="D257" s="10">
        <v>23032.400000000001</v>
      </c>
      <c r="E257" s="13">
        <f t="shared" si="10"/>
        <v>71.307739938080488</v>
      </c>
    </row>
    <row r="258" spans="1:5" s="3" customFormat="1" ht="18" customHeight="1">
      <c r="A258" s="8" t="s">
        <v>287</v>
      </c>
      <c r="B258" s="26" t="s">
        <v>294</v>
      </c>
      <c r="C258" s="10">
        <v>807.16</v>
      </c>
      <c r="D258" s="10">
        <v>1306.42</v>
      </c>
      <c r="E258" s="13">
        <f t="shared" si="10"/>
        <v>161.85390752762774</v>
      </c>
    </row>
    <row r="259" spans="1:5" s="3" customFormat="1" ht="18" customHeight="1">
      <c r="A259" s="8" t="s">
        <v>70</v>
      </c>
      <c r="B259" s="26" t="s">
        <v>185</v>
      </c>
      <c r="C259" s="10">
        <v>2811840</v>
      </c>
      <c r="D259" s="10">
        <v>1389695.88</v>
      </c>
      <c r="E259" s="13">
        <f t="shared" si="10"/>
        <v>49.423006998975758</v>
      </c>
    </row>
    <row r="260" spans="1:5" s="3" customFormat="1" ht="18" customHeight="1">
      <c r="A260" s="8" t="s">
        <v>87</v>
      </c>
      <c r="B260" s="26" t="s">
        <v>207</v>
      </c>
      <c r="C260" s="10">
        <v>76000</v>
      </c>
      <c r="D260" s="10">
        <v>10971.11</v>
      </c>
      <c r="E260" s="13">
        <f t="shared" si="10"/>
        <v>14.43567105263158</v>
      </c>
    </row>
    <row r="261" spans="1:5" s="3" customFormat="1" ht="18" customHeight="1">
      <c r="A261" s="8" t="s">
        <v>282</v>
      </c>
      <c r="B261" s="26" t="s">
        <v>295</v>
      </c>
      <c r="C261" s="10">
        <v>650</v>
      </c>
      <c r="D261" s="10">
        <v>197.64</v>
      </c>
      <c r="E261" s="13">
        <f t="shared" si="10"/>
        <v>30.406153846153845</v>
      </c>
    </row>
    <row r="262" spans="1:5" s="3" customFormat="1" ht="18" customHeight="1">
      <c r="A262" s="8" t="s">
        <v>283</v>
      </c>
      <c r="B262" s="26" t="s">
        <v>284</v>
      </c>
      <c r="C262" s="10">
        <v>3152</v>
      </c>
      <c r="D262" s="10">
        <v>3152.46</v>
      </c>
      <c r="E262" s="13">
        <f t="shared" si="10"/>
        <v>100.01459390862944</v>
      </c>
    </row>
    <row r="263" spans="1:5" s="3" customFormat="1" ht="18" customHeight="1">
      <c r="A263" s="8" t="s">
        <v>280</v>
      </c>
      <c r="B263" s="26" t="s">
        <v>393</v>
      </c>
      <c r="C263" s="10">
        <v>4000</v>
      </c>
      <c r="D263" s="10">
        <v>254</v>
      </c>
      <c r="E263" s="13">
        <f t="shared" si="10"/>
        <v>6.35</v>
      </c>
    </row>
    <row r="264" spans="1:5" s="3" customFormat="1" ht="18" customHeight="1">
      <c r="A264" s="8" t="s">
        <v>227</v>
      </c>
      <c r="B264" s="26" t="s">
        <v>392</v>
      </c>
      <c r="C264" s="10">
        <v>5100</v>
      </c>
      <c r="D264" s="10">
        <v>1600</v>
      </c>
      <c r="E264" s="13">
        <f t="shared" si="10"/>
        <v>31.372549019607842</v>
      </c>
    </row>
    <row r="265" spans="1:5" s="3" customFormat="1" ht="18" customHeight="1">
      <c r="A265" s="8" t="s">
        <v>320</v>
      </c>
      <c r="B265" s="26" t="s">
        <v>438</v>
      </c>
      <c r="C265" s="10">
        <v>1.01</v>
      </c>
      <c r="D265" s="10">
        <v>1.01</v>
      </c>
      <c r="E265" s="13">
        <f t="shared" si="10"/>
        <v>100</v>
      </c>
    </row>
    <row r="266" spans="1:5" s="3" customFormat="1" ht="18" customHeight="1">
      <c r="A266" s="8" t="s">
        <v>321</v>
      </c>
      <c r="B266" s="26" t="s">
        <v>438</v>
      </c>
      <c r="C266" s="10">
        <v>315</v>
      </c>
      <c r="D266" s="10">
        <v>315</v>
      </c>
      <c r="E266" s="13">
        <f t="shared" si="10"/>
        <v>100</v>
      </c>
    </row>
    <row r="267" spans="1:5" s="3" customFormat="1" ht="18" customHeight="1">
      <c r="A267" s="8" t="s">
        <v>175</v>
      </c>
      <c r="B267" s="33" t="s">
        <v>208</v>
      </c>
      <c r="C267" s="10">
        <v>200</v>
      </c>
      <c r="D267" s="10">
        <v>115</v>
      </c>
      <c r="E267" s="13">
        <f t="shared" si="10"/>
        <v>57.499999999999993</v>
      </c>
    </row>
    <row r="268" spans="1:5" s="3" customFormat="1" ht="18" customHeight="1">
      <c r="A268" s="8" t="s">
        <v>176</v>
      </c>
      <c r="B268" s="33" t="s">
        <v>209</v>
      </c>
      <c r="C268" s="10">
        <v>4500</v>
      </c>
      <c r="D268" s="10">
        <v>2166</v>
      </c>
      <c r="E268" s="13">
        <f t="shared" si="10"/>
        <v>48.133333333333333</v>
      </c>
    </row>
    <row r="269" spans="1:5" s="3" customFormat="1" ht="18" customHeight="1">
      <c r="A269" s="8" t="s">
        <v>144</v>
      </c>
      <c r="B269" s="26" t="s">
        <v>210</v>
      </c>
      <c r="C269" s="10">
        <v>50000</v>
      </c>
      <c r="D269" s="10">
        <v>32077</v>
      </c>
      <c r="E269" s="13">
        <f t="shared" si="10"/>
        <v>64.153999999999996</v>
      </c>
    </row>
    <row r="270" spans="1:5" s="3" customFormat="1" ht="18" customHeight="1">
      <c r="A270" s="8" t="s">
        <v>159</v>
      </c>
      <c r="B270" s="26" t="s">
        <v>211</v>
      </c>
      <c r="C270" s="10">
        <v>11300</v>
      </c>
      <c r="D270" s="10">
        <v>2900</v>
      </c>
      <c r="E270" s="13">
        <f t="shared" si="10"/>
        <v>25.663716814159294</v>
      </c>
    </row>
    <row r="271" spans="1:5" s="3" customFormat="1" ht="18" customHeight="1">
      <c r="A271" s="8" t="s">
        <v>145</v>
      </c>
      <c r="B271" s="26" t="s">
        <v>212</v>
      </c>
      <c r="C271" s="10">
        <v>30000</v>
      </c>
      <c r="D271" s="10">
        <v>17658</v>
      </c>
      <c r="E271" s="13">
        <f t="shared" si="10"/>
        <v>58.86</v>
      </c>
    </row>
    <row r="272" spans="1:5" s="3" customFormat="1" ht="18" customHeight="1">
      <c r="A272" s="8" t="s">
        <v>146</v>
      </c>
      <c r="B272" s="26" t="s">
        <v>213</v>
      </c>
      <c r="C272" s="10">
        <v>120000</v>
      </c>
      <c r="D272" s="10">
        <v>70504</v>
      </c>
      <c r="E272" s="13">
        <f t="shared" si="10"/>
        <v>58.753333333333337</v>
      </c>
    </row>
    <row r="273" spans="1:5" s="3" customFormat="1" ht="18" customHeight="1">
      <c r="A273" s="8" t="s">
        <v>348</v>
      </c>
      <c r="B273" s="26" t="s">
        <v>122</v>
      </c>
      <c r="C273" s="10">
        <v>130000</v>
      </c>
      <c r="D273" s="10">
        <v>64231.1</v>
      </c>
      <c r="E273" s="13">
        <f t="shared" si="10"/>
        <v>49.408538461538463</v>
      </c>
    </row>
    <row r="274" spans="1:5" s="3" customFormat="1" ht="23.25" customHeight="1">
      <c r="A274" s="8"/>
      <c r="B274" s="26"/>
      <c r="C274" s="10"/>
      <c r="D274" s="9"/>
      <c r="E274" s="13"/>
    </row>
    <row r="275" spans="1:5" s="3" customFormat="1" ht="20.25" customHeight="1">
      <c r="A275" s="8"/>
      <c r="B275" s="34" t="s">
        <v>261</v>
      </c>
      <c r="C275" s="7">
        <f>SUM(C277:C279)</f>
        <v>991003</v>
      </c>
      <c r="D275" s="7">
        <f>SUM(D277:D279)</f>
        <v>841848.34000000008</v>
      </c>
      <c r="E275" s="11">
        <f>D275/C275*100</f>
        <v>84.949121243830746</v>
      </c>
    </row>
    <row r="276" spans="1:5" s="3" customFormat="1" ht="18" customHeight="1">
      <c r="A276" s="8"/>
      <c r="B276" s="34" t="s">
        <v>219</v>
      </c>
      <c r="C276" s="7">
        <f>SUM(C277:C279)</f>
        <v>991003</v>
      </c>
      <c r="D276" s="7">
        <f>SUM(D277:D279)</f>
        <v>841848.34000000008</v>
      </c>
      <c r="E276" s="11">
        <f>D276/C276*100</f>
        <v>84.949121243830746</v>
      </c>
    </row>
    <row r="277" spans="1:5" s="3" customFormat="1" ht="18" customHeight="1">
      <c r="A277" s="8" t="s">
        <v>114</v>
      </c>
      <c r="B277" s="12" t="s">
        <v>89</v>
      </c>
      <c r="C277" s="10">
        <v>990000</v>
      </c>
      <c r="D277" s="10">
        <v>841389.54</v>
      </c>
      <c r="E277" s="13">
        <f>D277/C277*100</f>
        <v>84.988842424242421</v>
      </c>
    </row>
    <row r="278" spans="1:5" s="3" customFormat="1" ht="18" customHeight="1">
      <c r="A278" s="8" t="s">
        <v>177</v>
      </c>
      <c r="B278" s="12" t="s">
        <v>37</v>
      </c>
      <c r="C278" s="10">
        <v>3</v>
      </c>
      <c r="D278" s="10">
        <v>3.52</v>
      </c>
      <c r="E278" s="13">
        <f>D278/C278*100</f>
        <v>117.33333333333333</v>
      </c>
    </row>
    <row r="279" spans="1:5" s="3" customFormat="1" ht="18" customHeight="1">
      <c r="A279" s="8" t="s">
        <v>115</v>
      </c>
      <c r="B279" s="12" t="s">
        <v>37</v>
      </c>
      <c r="C279" s="10">
        <v>1000</v>
      </c>
      <c r="D279" s="10">
        <v>455.28</v>
      </c>
      <c r="E279" s="13">
        <f>D279/C279*100</f>
        <v>45.527999999999999</v>
      </c>
    </row>
    <row r="280" spans="1:5" s="3" customFormat="1" ht="18" customHeight="1">
      <c r="A280" s="8"/>
      <c r="B280" s="26"/>
      <c r="C280" s="10"/>
      <c r="D280" s="9"/>
      <c r="E280" s="13"/>
    </row>
    <row r="281" spans="1:5" s="3" customFormat="1" ht="18" customHeight="1">
      <c r="A281" s="8"/>
      <c r="B281" s="29" t="s">
        <v>262</v>
      </c>
      <c r="C281" s="7">
        <f>C282</f>
        <v>62035277</v>
      </c>
      <c r="D281" s="7">
        <f>D282</f>
        <v>37661784</v>
      </c>
      <c r="E281" s="11">
        <f>D281/C281*100</f>
        <v>60.710269738942245</v>
      </c>
    </row>
    <row r="282" spans="1:5" s="3" customFormat="1" ht="18" customHeight="1">
      <c r="A282" s="8"/>
      <c r="B282" s="29" t="s">
        <v>219</v>
      </c>
      <c r="C282" s="7">
        <f>SUM(C283:C284)</f>
        <v>62035277</v>
      </c>
      <c r="D282" s="7">
        <f>SUM(D283:D284)</f>
        <v>37661784</v>
      </c>
      <c r="E282" s="11">
        <f>D282/C282*100</f>
        <v>60.710269738942245</v>
      </c>
    </row>
    <row r="283" spans="1:5" s="3" customFormat="1" ht="18" customHeight="1">
      <c r="A283" s="8" t="s">
        <v>62</v>
      </c>
      <c r="B283" s="26" t="s">
        <v>15</v>
      </c>
      <c r="C283" s="10">
        <v>57582648</v>
      </c>
      <c r="D283" s="10">
        <v>35435472</v>
      </c>
      <c r="E283" s="13">
        <f>D283/C283*100</f>
        <v>61.538455126273462</v>
      </c>
    </row>
    <row r="284" spans="1:5" s="3" customFormat="1" ht="18" customHeight="1">
      <c r="A284" s="8" t="s">
        <v>90</v>
      </c>
      <c r="B284" s="26" t="s">
        <v>38</v>
      </c>
      <c r="C284" s="10">
        <v>4452629</v>
      </c>
      <c r="D284" s="10">
        <v>2226312</v>
      </c>
      <c r="E284" s="13">
        <f>D284/C284*100</f>
        <v>49.999943853395379</v>
      </c>
    </row>
    <row r="285" spans="1:5" s="3" customFormat="1" ht="18" customHeight="1">
      <c r="A285" s="8"/>
      <c r="B285" s="26"/>
      <c r="C285" s="10"/>
      <c r="D285" s="9"/>
      <c r="E285" s="13"/>
    </row>
    <row r="286" spans="1:5" s="3" customFormat="1" ht="18" customHeight="1">
      <c r="A286" s="8"/>
      <c r="B286" s="28" t="s">
        <v>263</v>
      </c>
      <c r="C286" s="7">
        <f>C287+C288</f>
        <v>10670167.58</v>
      </c>
      <c r="D286" s="7">
        <f>D287+D288</f>
        <v>5919374.4400000004</v>
      </c>
      <c r="E286" s="11">
        <f>D286/C286*100</f>
        <v>55.475927586134496</v>
      </c>
    </row>
    <row r="287" spans="1:5" s="3" customFormat="1" ht="18" customHeight="1">
      <c r="A287" s="8"/>
      <c r="B287" s="28" t="s">
        <v>245</v>
      </c>
      <c r="C287" s="7">
        <f>C291+C305+C312</f>
        <v>92725</v>
      </c>
      <c r="D287" s="7">
        <f>D291+D305+D312</f>
        <v>30000</v>
      </c>
      <c r="E287" s="11">
        <f>D287/C287*100</f>
        <v>32.353734160150985</v>
      </c>
    </row>
    <row r="288" spans="1:5" s="3" customFormat="1" ht="18" customHeight="1">
      <c r="A288" s="8"/>
      <c r="B288" s="28" t="s">
        <v>219</v>
      </c>
      <c r="C288" s="7">
        <f>C293+C307+C314</f>
        <v>10577442.58</v>
      </c>
      <c r="D288" s="7">
        <f>D293+D307+D314</f>
        <v>5889374.4400000004</v>
      </c>
      <c r="E288" s="11">
        <f>D288/C288*100</f>
        <v>55.678623594097544</v>
      </c>
    </row>
    <row r="289" spans="1:5" s="3" customFormat="1" ht="24" customHeight="1">
      <c r="A289" s="8"/>
      <c r="B289" s="28"/>
      <c r="C289" s="7"/>
      <c r="D289" s="6"/>
      <c r="E289" s="13"/>
    </row>
    <row r="290" spans="1:5" s="3" customFormat="1" ht="39.75" customHeight="1">
      <c r="A290" s="8"/>
      <c r="B290" s="28" t="s">
        <v>308</v>
      </c>
      <c r="C290" s="7">
        <f>C291+C293</f>
        <v>8028247</v>
      </c>
      <c r="D290" s="7">
        <f>D291+D293</f>
        <v>4798069</v>
      </c>
      <c r="E290" s="11">
        <f t="shared" ref="E290:E302" si="11">D290/C290*100</f>
        <v>59.764840319437106</v>
      </c>
    </row>
    <row r="291" spans="1:5" s="3" customFormat="1" ht="18" customHeight="1">
      <c r="A291" s="8"/>
      <c r="B291" s="28" t="s">
        <v>246</v>
      </c>
      <c r="C291" s="7">
        <f>SUM(C292:C292)</f>
        <v>13000</v>
      </c>
      <c r="D291" s="7">
        <f>SUM(D292:D292)</f>
        <v>0</v>
      </c>
      <c r="E291" s="11">
        <f t="shared" si="11"/>
        <v>0</v>
      </c>
    </row>
    <row r="292" spans="1:5" s="3" customFormat="1" ht="18" customHeight="1">
      <c r="A292" s="8" t="s">
        <v>160</v>
      </c>
      <c r="B292" s="26" t="s">
        <v>307</v>
      </c>
      <c r="C292" s="10">
        <v>13000</v>
      </c>
      <c r="D292" s="10">
        <v>0</v>
      </c>
      <c r="E292" s="13">
        <f t="shared" si="11"/>
        <v>0</v>
      </c>
    </row>
    <row r="293" spans="1:5" s="3" customFormat="1" ht="18" customHeight="1">
      <c r="A293" s="8"/>
      <c r="B293" s="40" t="s">
        <v>243</v>
      </c>
      <c r="C293" s="11">
        <f>SUM(C294:C302)</f>
        <v>8015247</v>
      </c>
      <c r="D293" s="11">
        <f>SUM(D294:D302)</f>
        <v>4798069</v>
      </c>
      <c r="E293" s="11">
        <f t="shared" si="11"/>
        <v>59.861773442540198</v>
      </c>
    </row>
    <row r="294" spans="1:5" s="3" customFormat="1" ht="18" customHeight="1">
      <c r="A294" s="8" t="s">
        <v>74</v>
      </c>
      <c r="B294" s="26" t="s">
        <v>24</v>
      </c>
      <c r="C294" s="10">
        <v>35802</v>
      </c>
      <c r="D294" s="10">
        <v>20968</v>
      </c>
      <c r="E294" s="13">
        <f t="shared" si="11"/>
        <v>58.566560527344848</v>
      </c>
    </row>
    <row r="295" spans="1:5" s="3" customFormat="1" ht="18" customHeight="1">
      <c r="A295" s="8" t="s">
        <v>75</v>
      </c>
      <c r="B295" s="26" t="s">
        <v>22</v>
      </c>
      <c r="C295" s="10">
        <v>25000</v>
      </c>
      <c r="D295" s="10">
        <v>1908</v>
      </c>
      <c r="E295" s="13">
        <f t="shared" si="11"/>
        <v>7.6319999999999997</v>
      </c>
    </row>
    <row r="296" spans="1:5" s="3" customFormat="1" ht="18" customHeight="1">
      <c r="A296" s="8" t="s">
        <v>76</v>
      </c>
      <c r="B296" s="26" t="s">
        <v>23</v>
      </c>
      <c r="C296" s="10">
        <v>404700</v>
      </c>
      <c r="D296" s="10">
        <v>214057</v>
      </c>
      <c r="E296" s="13">
        <f t="shared" si="11"/>
        <v>52.892760069187048</v>
      </c>
    </row>
    <row r="297" spans="1:5" s="3" customFormat="1" ht="18" customHeight="1">
      <c r="A297" s="8" t="s">
        <v>77</v>
      </c>
      <c r="B297" s="26" t="s">
        <v>25</v>
      </c>
      <c r="C297" s="10">
        <v>177546</v>
      </c>
      <c r="D297" s="10">
        <v>95599</v>
      </c>
      <c r="E297" s="13">
        <f t="shared" si="11"/>
        <v>53.844637446070308</v>
      </c>
    </row>
    <row r="298" spans="1:5" s="3" customFormat="1" ht="18" customHeight="1">
      <c r="A298" s="8" t="s">
        <v>78</v>
      </c>
      <c r="B298" s="26" t="s">
        <v>394</v>
      </c>
      <c r="C298" s="10">
        <v>19000</v>
      </c>
      <c r="D298" s="10">
        <v>19000</v>
      </c>
      <c r="E298" s="13">
        <f t="shared" si="11"/>
        <v>100</v>
      </c>
    </row>
    <row r="299" spans="1:5" s="3" customFormat="1" ht="18" customHeight="1">
      <c r="A299" s="8" t="s">
        <v>79</v>
      </c>
      <c r="B299" s="26" t="s">
        <v>26</v>
      </c>
      <c r="C299" s="10">
        <v>7132449</v>
      </c>
      <c r="D299" s="10">
        <v>4330249</v>
      </c>
      <c r="E299" s="13">
        <f t="shared" si="11"/>
        <v>60.711951813465468</v>
      </c>
    </row>
    <row r="300" spans="1:5" s="3" customFormat="1" ht="18" customHeight="1">
      <c r="A300" s="8" t="s">
        <v>80</v>
      </c>
      <c r="B300" s="26" t="s">
        <v>27</v>
      </c>
      <c r="C300" s="10">
        <v>38750</v>
      </c>
      <c r="D300" s="10">
        <v>15933</v>
      </c>
      <c r="E300" s="13">
        <f t="shared" si="11"/>
        <v>41.117419354838709</v>
      </c>
    </row>
    <row r="301" spans="1:5" s="3" customFormat="1" ht="18" customHeight="1">
      <c r="A301" s="8" t="s">
        <v>352</v>
      </c>
      <c r="B301" s="26" t="s">
        <v>378</v>
      </c>
      <c r="C301" s="10">
        <v>5100</v>
      </c>
      <c r="D301" s="10">
        <v>5100</v>
      </c>
      <c r="E301" s="13">
        <f t="shared" si="11"/>
        <v>100</v>
      </c>
    </row>
    <row r="302" spans="1:5" s="3" customFormat="1" ht="18" customHeight="1">
      <c r="A302" s="8" t="s">
        <v>81</v>
      </c>
      <c r="B302" s="26" t="s">
        <v>28</v>
      </c>
      <c r="C302" s="10">
        <v>176900</v>
      </c>
      <c r="D302" s="10">
        <v>95255</v>
      </c>
      <c r="E302" s="13">
        <f t="shared" si="11"/>
        <v>53.846806105144154</v>
      </c>
    </row>
    <row r="303" spans="1:5" s="3" customFormat="1" ht="22.5" customHeight="1">
      <c r="A303" s="8"/>
      <c r="B303" s="26"/>
      <c r="C303" s="10"/>
      <c r="D303" s="9"/>
      <c r="E303" s="13"/>
    </row>
    <row r="304" spans="1:5" s="3" customFormat="1" ht="18" customHeight="1">
      <c r="A304" s="8"/>
      <c r="B304" s="29" t="s">
        <v>264</v>
      </c>
      <c r="C304" s="7">
        <f>C307+C305</f>
        <v>761833.58</v>
      </c>
      <c r="D304" s="7">
        <f>D307+D305</f>
        <v>347308.58</v>
      </c>
      <c r="E304" s="11">
        <f t="shared" ref="E304:E309" si="12">D304/C304*100</f>
        <v>45.588510288559355</v>
      </c>
    </row>
    <row r="305" spans="1:8" s="3" customFormat="1" ht="18" customHeight="1">
      <c r="A305" s="8"/>
      <c r="B305" s="28" t="s">
        <v>246</v>
      </c>
      <c r="C305" s="7">
        <f>SUM(C306:C306)</f>
        <v>49725</v>
      </c>
      <c r="D305" s="7">
        <f>SUM(D306:D306)</f>
        <v>0</v>
      </c>
      <c r="E305" s="11">
        <f t="shared" si="12"/>
        <v>0</v>
      </c>
    </row>
    <row r="306" spans="1:8" s="3" customFormat="1" ht="21.75" customHeight="1">
      <c r="A306" s="8" t="s">
        <v>401</v>
      </c>
      <c r="B306" s="68" t="s">
        <v>439</v>
      </c>
      <c r="C306" s="59">
        <v>49725</v>
      </c>
      <c r="D306" s="59">
        <v>0</v>
      </c>
      <c r="E306" s="59">
        <f t="shared" si="12"/>
        <v>0</v>
      </c>
    </row>
    <row r="307" spans="1:8" s="3" customFormat="1" ht="15.75" customHeight="1">
      <c r="A307" s="8"/>
      <c r="B307" s="29" t="s">
        <v>243</v>
      </c>
      <c r="C307" s="7">
        <f>SUM(C308:C309)</f>
        <v>712108.58</v>
      </c>
      <c r="D307" s="7">
        <f>SUM(D308:D309)</f>
        <v>347308.58</v>
      </c>
      <c r="E307" s="11">
        <f t="shared" si="12"/>
        <v>48.771857235591803</v>
      </c>
    </row>
    <row r="308" spans="1:8" s="3" customFormat="1" ht="18" customHeight="1">
      <c r="A308" s="8" t="s">
        <v>82</v>
      </c>
      <c r="B308" s="26" t="s">
        <v>242</v>
      </c>
      <c r="C308" s="10">
        <v>697735</v>
      </c>
      <c r="D308" s="10">
        <v>332935</v>
      </c>
      <c r="E308" s="13">
        <f t="shared" si="12"/>
        <v>47.716539947114597</v>
      </c>
    </row>
    <row r="309" spans="1:8" s="3" customFormat="1" ht="27.75" customHeight="1">
      <c r="A309" s="8" t="s">
        <v>325</v>
      </c>
      <c r="B309" s="73" t="s">
        <v>440</v>
      </c>
      <c r="C309" s="10">
        <v>14373.58</v>
      </c>
      <c r="D309" s="10">
        <v>14373.58</v>
      </c>
      <c r="E309" s="13">
        <f t="shared" si="12"/>
        <v>100</v>
      </c>
    </row>
    <row r="310" spans="1:8" s="3" customFormat="1" ht="20.25" customHeight="1">
      <c r="A310" s="8"/>
      <c r="B310" s="33"/>
      <c r="C310" s="13"/>
      <c r="D310" s="14"/>
      <c r="E310" s="13"/>
    </row>
    <row r="311" spans="1:8" s="3" customFormat="1" ht="18" customHeight="1">
      <c r="A311" s="8"/>
      <c r="B311" s="29" t="s">
        <v>265</v>
      </c>
      <c r="C311" s="7">
        <f>C312+C314</f>
        <v>1880087</v>
      </c>
      <c r="D311" s="7">
        <f>D312+D314</f>
        <v>773996.86</v>
      </c>
      <c r="E311" s="11">
        <f t="shared" ref="E311:E319" si="13">D311/C311*100</f>
        <v>41.168140623279662</v>
      </c>
    </row>
    <row r="312" spans="1:8" s="3" customFormat="1" ht="18" customHeight="1">
      <c r="A312" s="8"/>
      <c r="B312" s="28" t="s">
        <v>246</v>
      </c>
      <c r="C312" s="7">
        <f>SUM(C313)</f>
        <v>30000</v>
      </c>
      <c r="D312" s="7">
        <f>SUM(D313)</f>
        <v>30000</v>
      </c>
      <c r="E312" s="11">
        <f t="shared" si="13"/>
        <v>100</v>
      </c>
    </row>
    <row r="313" spans="1:8" s="3" customFormat="1" ht="18" customHeight="1">
      <c r="A313" s="8" t="s">
        <v>415</v>
      </c>
      <c r="B313" s="26" t="s">
        <v>26</v>
      </c>
      <c r="C313" s="59">
        <v>30000</v>
      </c>
      <c r="D313" s="59">
        <v>30000</v>
      </c>
      <c r="E313" s="59">
        <f t="shared" si="13"/>
        <v>100</v>
      </c>
    </row>
    <row r="314" spans="1:8" s="3" customFormat="1" ht="18" customHeight="1">
      <c r="A314" s="8"/>
      <c r="B314" s="40" t="s">
        <v>219</v>
      </c>
      <c r="C314" s="11">
        <f>SUM(C315:C323)</f>
        <v>1850087</v>
      </c>
      <c r="D314" s="11">
        <f>SUM(D315:D323)</f>
        <v>743996.86</v>
      </c>
      <c r="E314" s="11">
        <f t="shared" si="13"/>
        <v>40.214155334316708</v>
      </c>
    </row>
    <row r="315" spans="1:8" s="3" customFormat="1" ht="18" customHeight="1">
      <c r="A315" s="8" t="s">
        <v>83</v>
      </c>
      <c r="B315" s="26" t="s">
        <v>338</v>
      </c>
      <c r="C315" s="10">
        <v>8000</v>
      </c>
      <c r="D315" s="10">
        <v>8000</v>
      </c>
      <c r="E315" s="13">
        <f t="shared" si="13"/>
        <v>100</v>
      </c>
    </row>
    <row r="316" spans="1:8" s="3" customFormat="1" ht="18" customHeight="1">
      <c r="A316" s="8" t="s">
        <v>358</v>
      </c>
      <c r="B316" s="26" t="s">
        <v>26</v>
      </c>
      <c r="C316" s="10">
        <v>14575</v>
      </c>
      <c r="D316" s="10">
        <v>14575</v>
      </c>
      <c r="E316" s="13">
        <f t="shared" si="13"/>
        <v>100</v>
      </c>
    </row>
    <row r="317" spans="1:8" s="3" customFormat="1" ht="18" customHeight="1">
      <c r="A317" s="8" t="s">
        <v>161</v>
      </c>
      <c r="B317" s="26" t="s">
        <v>21</v>
      </c>
      <c r="C317" s="10">
        <v>770000</v>
      </c>
      <c r="D317" s="10">
        <v>219044.56</v>
      </c>
      <c r="E317" s="13">
        <f t="shared" si="13"/>
        <v>28.447345454545452</v>
      </c>
    </row>
    <row r="318" spans="1:8" s="3" customFormat="1" ht="18" customHeight="1">
      <c r="A318" s="8" t="s">
        <v>162</v>
      </c>
      <c r="B318" s="26" t="s">
        <v>163</v>
      </c>
      <c r="C318" s="10">
        <v>70000</v>
      </c>
      <c r="D318" s="10">
        <v>39017.300000000003</v>
      </c>
      <c r="E318" s="13">
        <f t="shared" si="13"/>
        <v>55.739000000000004</v>
      </c>
      <c r="G318" s="17"/>
      <c r="H318" s="17"/>
    </row>
    <row r="319" spans="1:8" s="3" customFormat="1" ht="18" customHeight="1">
      <c r="A319" s="8" t="s">
        <v>339</v>
      </c>
      <c r="B319" s="26" t="s">
        <v>340</v>
      </c>
      <c r="C319" s="10">
        <v>19060</v>
      </c>
      <c r="D319" s="10">
        <v>0</v>
      </c>
      <c r="E319" s="13">
        <f t="shared" si="13"/>
        <v>0</v>
      </c>
    </row>
    <row r="320" spans="1:8" s="3" customFormat="1" ht="18" customHeight="1">
      <c r="A320" s="8" t="s">
        <v>290</v>
      </c>
      <c r="B320" s="26" t="s">
        <v>291</v>
      </c>
      <c r="C320" s="10">
        <v>0</v>
      </c>
      <c r="D320" s="10">
        <v>2466</v>
      </c>
      <c r="E320" s="13"/>
    </row>
    <row r="321" spans="1:5" s="3" customFormat="1" ht="18" customHeight="1">
      <c r="A321" s="8" t="s">
        <v>84</v>
      </c>
      <c r="B321" s="26" t="s">
        <v>29</v>
      </c>
      <c r="C321" s="10">
        <v>895419</v>
      </c>
      <c r="D321" s="10">
        <v>427342</v>
      </c>
      <c r="E321" s="13">
        <f>D321/C321*100</f>
        <v>47.72536656023604</v>
      </c>
    </row>
    <row r="322" spans="1:5" s="3" customFormat="1" ht="18" customHeight="1">
      <c r="A322" s="8" t="s">
        <v>362</v>
      </c>
      <c r="B322" s="26" t="s">
        <v>363</v>
      </c>
      <c r="C322" s="10">
        <v>5929</v>
      </c>
      <c r="D322" s="10">
        <v>0</v>
      </c>
      <c r="E322" s="13">
        <f>D322/C322*100</f>
        <v>0</v>
      </c>
    </row>
    <row r="323" spans="1:5" s="3" customFormat="1" ht="18" customHeight="1">
      <c r="A323" s="8" t="s">
        <v>316</v>
      </c>
      <c r="B323" s="26" t="s">
        <v>317</v>
      </c>
      <c r="C323" s="10">
        <v>67104</v>
      </c>
      <c r="D323" s="10">
        <v>33552</v>
      </c>
      <c r="E323" s="13">
        <f>D323/C323*100</f>
        <v>50</v>
      </c>
    </row>
    <row r="324" spans="1:5" s="3" customFormat="1" ht="18" customHeight="1">
      <c r="A324" s="8"/>
      <c r="B324" s="26"/>
      <c r="C324" s="10"/>
      <c r="D324" s="9"/>
      <c r="E324" s="13"/>
    </row>
    <row r="325" spans="1:5" s="3" customFormat="1" ht="18" customHeight="1">
      <c r="A325" s="10"/>
      <c r="B325" s="37" t="s">
        <v>276</v>
      </c>
      <c r="C325" s="11">
        <f>C326+C329</f>
        <v>3511160.6</v>
      </c>
      <c r="D325" s="11">
        <f>D326+D329</f>
        <v>475359.99</v>
      </c>
      <c r="E325" s="11">
        <f t="shared" ref="E325:E330" si="14">D325/C325*100</f>
        <v>13.538543067497397</v>
      </c>
    </row>
    <row r="326" spans="1:5" s="3" customFormat="1" ht="18" customHeight="1">
      <c r="A326" s="10"/>
      <c r="B326" s="37" t="s">
        <v>245</v>
      </c>
      <c r="C326" s="11">
        <f>SUM(C327:C328)</f>
        <v>3239659.67</v>
      </c>
      <c r="D326" s="11">
        <f>SUM(D327:D328)</f>
        <v>203859.06</v>
      </c>
      <c r="E326" s="11">
        <f t="shared" si="14"/>
        <v>6.2926072725410691</v>
      </c>
    </row>
    <row r="327" spans="1:5" s="3" customFormat="1" ht="40.5" customHeight="1">
      <c r="A327" s="10" t="s">
        <v>412</v>
      </c>
      <c r="B327" s="38" t="s">
        <v>441</v>
      </c>
      <c r="C327" s="10">
        <v>2497710.17</v>
      </c>
      <c r="D327" s="10">
        <v>0</v>
      </c>
      <c r="E327" s="13">
        <f t="shared" si="14"/>
        <v>0</v>
      </c>
    </row>
    <row r="328" spans="1:5" s="3" customFormat="1" ht="18.75" customHeight="1">
      <c r="A328" s="10" t="s">
        <v>368</v>
      </c>
      <c r="B328" s="38" t="s">
        <v>353</v>
      </c>
      <c r="C328" s="10">
        <v>741949.5</v>
      </c>
      <c r="D328" s="10">
        <v>203859.06</v>
      </c>
      <c r="E328" s="13">
        <f t="shared" si="14"/>
        <v>27.476136852979888</v>
      </c>
    </row>
    <row r="329" spans="1:5" ht="21" customHeight="1">
      <c r="A329" s="64"/>
      <c r="B329" s="29" t="s">
        <v>243</v>
      </c>
      <c r="C329" s="11">
        <f>SUM(C330)</f>
        <v>271500.93</v>
      </c>
      <c r="D329" s="11">
        <f>SUM(D330)</f>
        <v>271500.93</v>
      </c>
      <c r="E329" s="11">
        <f t="shared" si="14"/>
        <v>100</v>
      </c>
    </row>
    <row r="330" spans="1:5" ht="25.5" customHeight="1">
      <c r="A330" s="78" t="s">
        <v>364</v>
      </c>
      <c r="B330" s="65" t="s">
        <v>336</v>
      </c>
      <c r="C330" s="66">
        <v>271500.93</v>
      </c>
      <c r="D330" s="66">
        <v>271500.93</v>
      </c>
      <c r="E330" s="13">
        <f t="shared" si="14"/>
        <v>100</v>
      </c>
    </row>
  </sheetData>
  <mergeCells count="4">
    <mergeCell ref="A4:E4"/>
    <mergeCell ref="A6:E6"/>
    <mergeCell ref="A12:E12"/>
    <mergeCell ref="A200:E200"/>
  </mergeCells>
  <phoneticPr fontId="11" type="noConversion"/>
  <pageMargins left="0.62992125984251968" right="0" top="0.55118110236220474" bottom="0.55118110236220474" header="0.19685039370078741" footer="0.23622047244094491"/>
  <pageSetup paperSize="9" scale="95" orientation="portrait" r:id="rId1"/>
  <headerFooter alignWithMargins="0"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 1 wyk.doch.</vt:lpstr>
      <vt:lpstr>tabela nr 2 wyk.doch</vt:lpstr>
      <vt:lpstr>'tabela nr 2 wyk.doch'!Print_Titles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Urząd Miasta w Piotrkowie T.</dc:creator>
  <cp:lastModifiedBy>UM w Piotrkowie Tryb.</cp:lastModifiedBy>
  <cp:lastPrinted>2011-08-22T12:03:17Z</cp:lastPrinted>
  <dcterms:created xsi:type="dcterms:W3CDTF">2000-11-07T09:34:16Z</dcterms:created>
  <dcterms:modified xsi:type="dcterms:W3CDTF">2011-08-30T12:52:33Z</dcterms:modified>
</cp:coreProperties>
</file>