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Arkusz1" sheetId="1" r:id="rId1"/>
    <sheet name="Arkusz2" sheetId="3" r:id="rId2"/>
    <sheet name="Arkusz3" sheetId="4" r:id="rId3"/>
  </sheets>
  <calcPr calcId="125725"/>
</workbook>
</file>

<file path=xl/calcChain.xml><?xml version="1.0" encoding="utf-8"?>
<calcChain xmlns="http://schemas.openxmlformats.org/spreadsheetml/2006/main">
  <c r="C26" i="1"/>
  <c r="C23"/>
  <c r="C22"/>
  <c r="D21"/>
  <c r="C21"/>
  <c r="D20"/>
  <c r="C20"/>
  <c r="C14"/>
  <c r="I13"/>
  <c r="D13"/>
  <c r="C13"/>
  <c r="C12"/>
  <c r="E9"/>
  <c r="H9" s="1"/>
  <c r="I6"/>
  <c r="D6"/>
  <c r="C6"/>
  <c r="C8"/>
  <c r="C7"/>
  <c r="I5"/>
  <c r="G5"/>
  <c r="D5"/>
  <c r="C5"/>
  <c r="D4"/>
  <c r="I4"/>
  <c r="C4"/>
  <c r="E4" l="1"/>
  <c r="F27"/>
  <c r="E11"/>
  <c r="H11" s="1"/>
  <c r="E8"/>
  <c r="H8" s="1"/>
  <c r="E5"/>
  <c r="H5" s="1"/>
  <c r="E6"/>
  <c r="H6" s="1"/>
  <c r="E7"/>
  <c r="H7" s="1"/>
  <c r="E12"/>
  <c r="H12" s="1"/>
  <c r="E13"/>
  <c r="H13" s="1"/>
  <c r="E14"/>
  <c r="H14" s="1"/>
  <c r="E20"/>
  <c r="G20" s="1"/>
  <c r="E21"/>
  <c r="G21" s="1"/>
  <c r="E22"/>
  <c r="G22" s="1"/>
  <c r="E23"/>
  <c r="G23" s="1"/>
  <c r="E24"/>
  <c r="G24" s="1"/>
  <c r="E25"/>
  <c r="G25" s="1"/>
  <c r="I15"/>
  <c r="H27"/>
  <c r="J15"/>
  <c r="I27"/>
  <c r="G15"/>
  <c r="D15"/>
  <c r="D27"/>
  <c r="E10"/>
  <c r="H10" s="1"/>
  <c r="C15"/>
  <c r="F15"/>
  <c r="C5" i="3"/>
  <c r="F5"/>
  <c r="G5" s="1"/>
  <c r="F6"/>
  <c r="G6" s="1"/>
  <c r="G10" s="1"/>
  <c r="F7"/>
  <c r="G7" s="1"/>
  <c r="C8"/>
  <c r="C11" s="1"/>
  <c r="D8"/>
  <c r="E8"/>
  <c r="E11" s="1"/>
  <c r="G9"/>
  <c r="C10"/>
  <c r="D10"/>
  <c r="E10"/>
  <c r="D11"/>
  <c r="F12"/>
  <c r="G12" s="1"/>
  <c r="G16" s="1"/>
  <c r="C13"/>
  <c r="F13"/>
  <c r="G13"/>
  <c r="D14"/>
  <c r="D20" s="1"/>
  <c r="F15"/>
  <c r="G15" s="1"/>
  <c r="C16"/>
  <c r="D16"/>
  <c r="E16"/>
  <c r="D17"/>
  <c r="G18"/>
  <c r="G19"/>
  <c r="G21"/>
  <c r="C22"/>
  <c r="D22"/>
  <c r="E22"/>
  <c r="F22"/>
  <c r="G22"/>
  <c r="C24"/>
  <c r="D24"/>
  <c r="E24"/>
  <c r="F24"/>
  <c r="G24"/>
  <c r="C25"/>
  <c r="D25"/>
  <c r="G25" s="1"/>
  <c r="G28" s="1"/>
  <c r="G27"/>
  <c r="C28"/>
  <c r="E28"/>
  <c r="F28"/>
  <c r="C30"/>
  <c r="C34" s="1"/>
  <c r="D30"/>
  <c r="E30"/>
  <c r="E34" s="1"/>
  <c r="F30"/>
  <c r="G30"/>
  <c r="G34" s="1"/>
  <c r="C31"/>
  <c r="G31"/>
  <c r="G33"/>
  <c r="D34"/>
  <c r="F34"/>
  <c r="E36"/>
  <c r="G36"/>
  <c r="C37"/>
  <c r="E37"/>
  <c r="G37" s="1"/>
  <c r="G40" s="1"/>
  <c r="G39"/>
  <c r="C40"/>
  <c r="D40"/>
  <c r="E40"/>
  <c r="F40"/>
  <c r="D26" l="1"/>
  <c r="D23"/>
  <c r="H4" i="1"/>
  <c r="H15" s="1"/>
  <c r="E15"/>
  <c r="D28" i="3"/>
  <c r="F16"/>
  <c r="E14"/>
  <c r="C14"/>
  <c r="F10"/>
  <c r="F8"/>
  <c r="E17" l="1"/>
  <c r="E20"/>
  <c r="D29"/>
  <c r="D32"/>
  <c r="F14"/>
  <c r="G8"/>
  <c r="G11" s="1"/>
  <c r="F11"/>
  <c r="C17"/>
  <c r="G14"/>
  <c r="G17" s="1"/>
  <c r="C20"/>
  <c r="F20" l="1"/>
  <c r="F17"/>
  <c r="C23"/>
  <c r="G20"/>
  <c r="G23" s="1"/>
  <c r="C26"/>
  <c r="D35"/>
  <c r="D38"/>
  <c r="D41" s="1"/>
  <c r="E23"/>
  <c r="E26"/>
  <c r="E29" l="1"/>
  <c r="E32"/>
  <c r="C29"/>
  <c r="C32"/>
  <c r="F26"/>
  <c r="F23"/>
  <c r="F29" l="1"/>
  <c r="F32"/>
  <c r="G26"/>
  <c r="G29" s="1"/>
  <c r="G32"/>
  <c r="G35" s="1"/>
  <c r="C35"/>
  <c r="C38"/>
  <c r="E35"/>
  <c r="E38"/>
  <c r="E41" s="1"/>
  <c r="C41" l="1"/>
  <c r="F35"/>
  <c r="F38"/>
  <c r="F41" s="1"/>
  <c r="G38" l="1"/>
  <c r="G41" s="1"/>
  <c r="E26" i="1" l="1"/>
  <c r="G26" s="1"/>
  <c r="G27" s="1"/>
  <c r="C27"/>
  <c r="E27" l="1"/>
</calcChain>
</file>

<file path=xl/sharedStrings.xml><?xml version="1.0" encoding="utf-8"?>
<sst xmlns="http://schemas.openxmlformats.org/spreadsheetml/2006/main" count="116" uniqueCount="83">
  <si>
    <t>Lp.</t>
  </si>
  <si>
    <t>Rodzaj podatku</t>
  </si>
  <si>
    <t>Zaległości na 31.12.2004</t>
  </si>
  <si>
    <t>Potrącenia zgodnie z art. 66 § 1 pkt.2 Ordynacji podatkowej</t>
  </si>
  <si>
    <t>Ilość i wartość wystawionych upomnień</t>
  </si>
  <si>
    <t>Ilość i wartość wystawionych tytułów wykonawczych</t>
  </si>
  <si>
    <t>Ilość i wartość zastawów skarbowych</t>
  </si>
  <si>
    <t>Podatek od nieruchomości od osób prawnych</t>
  </si>
  <si>
    <t>Podatek od nieruchomości od osób fizycznych</t>
  </si>
  <si>
    <t>Podatek od nieruchomości od osób fizycznych (płatny w formie łącznego zobowiązania pieniężnego)</t>
  </si>
  <si>
    <t>Podatek rolny od osób fizycznych (płatny w formie łącznego zobowiązania pieniężnego)</t>
  </si>
  <si>
    <t>Podatek leśny od osób fizycznych (płatny w formie łącznego zobowiązania pieniężnego)</t>
  </si>
  <si>
    <t>Podatek rolny od osób prawnych</t>
  </si>
  <si>
    <t>Podatek leśny od osób prawnych</t>
  </si>
  <si>
    <t>Podatek od środków transportowych os.prawne</t>
  </si>
  <si>
    <t>Podatek od środków transportowych os.fizyczne</t>
  </si>
  <si>
    <t>RAZEM</t>
  </si>
  <si>
    <t>Rodzaj należności</t>
  </si>
  <si>
    <t>Użytkowanie wieczyste – opłata roczna</t>
  </si>
  <si>
    <t>Opłata adiacencka</t>
  </si>
  <si>
    <t>Przekształcenie prawa uż.wiecz.w pr.własności</t>
  </si>
  <si>
    <t>Przypisy – odpisy</t>
  </si>
  <si>
    <t>Zaległości na 31.12.1999</t>
  </si>
  <si>
    <t>Zaległości na 31.12.2000</t>
  </si>
  <si>
    <t>Zaległości na 31.12.2001</t>
  </si>
  <si>
    <t>Zaległości na 31.12.2002</t>
  </si>
  <si>
    <t>Zaległości na 31.12.2003</t>
  </si>
  <si>
    <t>Łączne zobowiązanie pieniężne</t>
  </si>
  <si>
    <t>Podatek od środków transportowych</t>
  </si>
  <si>
    <t>ZESTAWIENIE ZALEGŁOŚCI W PODATKACH ZA OKRES 1999 – 2004</t>
  </si>
  <si>
    <t>Rok</t>
  </si>
  <si>
    <t>Bilans otwarcia</t>
  </si>
  <si>
    <t>Wpłaty i potrącenia</t>
  </si>
  <si>
    <t>Nadpłaty na 31.12.1999</t>
  </si>
  <si>
    <t>Przypisy: wpłaty (%)</t>
  </si>
  <si>
    <t>Zaległości : przypisy (%)</t>
  </si>
  <si>
    <t>Nadpłaty na 31.12.2000</t>
  </si>
  <si>
    <t>Nadpłaty na 31.12.2001</t>
  </si>
  <si>
    <t>Nadpłaty na 31.12.2002</t>
  </si>
  <si>
    <t>Nadpłaty na 31.12.2003</t>
  </si>
  <si>
    <t>Nadpłaty na 31.12.2004</t>
  </si>
  <si>
    <t xml:space="preserve">Ilość i wartość wpisów na hipotekę </t>
  </si>
  <si>
    <t>Mandaty</t>
  </si>
  <si>
    <t>Ilość i wartość wystawionych tytulów wykonawczych</t>
  </si>
  <si>
    <t>Renta planistyczna</t>
  </si>
  <si>
    <t>Inne należności Miasta (w tym odsetki od nieterminowych wpłat)</t>
  </si>
  <si>
    <t>Ilość i wartość wystawionych wezwań do zapłaty (upomnień)</t>
  </si>
  <si>
    <t>Opłata od posiadania psów</t>
  </si>
  <si>
    <t xml:space="preserve">Należności </t>
  </si>
  <si>
    <t>ZALEGŁOŚCI W PODATKACH NA DZIEŃ 31 GRUDNIA 2010 ROKU</t>
  </si>
  <si>
    <t>ZALEGŁOŚCI Z TYTUŁU POZOSTAŁYCH NALEŻNOŚCI NA DZIEŃ 31 GRUDNIA 2010 ROKU</t>
  </si>
  <si>
    <t>Saldo początkowe na 01.01.2010</t>
  </si>
  <si>
    <t>Przypisy – odpisy 2010</t>
  </si>
  <si>
    <t>Wpłaty w 2010</t>
  </si>
  <si>
    <t>Należności pozostałe do zapłaty na 31.12.2010</t>
  </si>
  <si>
    <t>Zaległości na 31.12.2010</t>
  </si>
  <si>
    <t>Nadpłaty na 31.12.2010</t>
  </si>
  <si>
    <t>Łączne zobowiązanie pieniężne (zaległości zabezpieczone hipotecznie)</t>
  </si>
  <si>
    <t>Dzierżawa i najem</t>
  </si>
  <si>
    <t>242 szt.                 458.717,65 zł</t>
  </si>
  <si>
    <t>134 szt.                 296.891,65 zł</t>
  </si>
  <si>
    <t>1 szt.                 14.086,18 zł</t>
  </si>
  <si>
    <t>333 szt.                 2.779.302,50 zł</t>
  </si>
  <si>
    <t>140 szt.                1.865.228,00 zł</t>
  </si>
  <si>
    <t>9 szt.                 1.000.130,08 zł</t>
  </si>
  <si>
    <t>3499 szt.               1.389.525,53 zł</t>
  </si>
  <si>
    <t>1042 szt.              434.410,40 zł</t>
  </si>
  <si>
    <t>10 szt.               233.764,14 zł</t>
  </si>
  <si>
    <t>505 szt.                 72.083,70 zł</t>
  </si>
  <si>
    <t>1538 szt.                 319.495,80 zł</t>
  </si>
  <si>
    <t>2 szt.                 17.366,00 zł</t>
  </si>
  <si>
    <t>586 szt.                 88.795,00 zł</t>
  </si>
  <si>
    <t>1085 szt.             238.208,77 zł</t>
  </si>
  <si>
    <t>121 szt.               204.864,83 zł</t>
  </si>
  <si>
    <t>23 szt.                9.629,01 zł</t>
  </si>
  <si>
    <t>6 szt.                    5.288,90 zł</t>
  </si>
  <si>
    <t>6 szt.                  2.039,67 zł</t>
  </si>
  <si>
    <t>1235 szt.             454.742,28 zł</t>
  </si>
  <si>
    <t>592 szt.                 94.083,90 zł</t>
  </si>
  <si>
    <t>2 szt.                     957,00 zł</t>
  </si>
  <si>
    <t>5614 szt.               4.947.998,48 zł</t>
  </si>
  <si>
    <t>1821 szt.               2.668.613,75 zł</t>
  </si>
  <si>
    <t>22 szt.               1.265.346,40 zł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</si>
</sst>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2"/>
  <sheetViews>
    <sheetView tabSelected="1" workbookViewId="0">
      <selection activeCell="M5" sqref="M5"/>
    </sheetView>
  </sheetViews>
  <sheetFormatPr defaultColWidth="11.5703125" defaultRowHeight="12.75"/>
  <cols>
    <col min="1" max="1" width="5.42578125" customWidth="1"/>
    <col min="2" max="2" width="41.28515625" customWidth="1"/>
    <col min="3" max="9" width="13.42578125" customWidth="1"/>
    <col min="10" max="10" width="15.28515625" customWidth="1"/>
    <col min="11" max="11" width="16.5703125" customWidth="1"/>
    <col min="12" max="12" width="16.140625" customWidth="1"/>
    <col min="13" max="13" width="14.42578125" customWidth="1"/>
    <col min="14" max="14" width="12.7109375" customWidth="1"/>
  </cols>
  <sheetData>
    <row r="1" spans="1:247" s="2" customFormat="1" ht="44.1" customHeight="1">
      <c r="A1" s="1" t="s">
        <v>49</v>
      </c>
      <c r="IK1"/>
      <c r="IL1"/>
      <c r="IM1"/>
    </row>
    <row r="2" spans="1:247" s="5" customFormat="1" ht="72.400000000000006" customHeight="1">
      <c r="A2" s="3" t="s">
        <v>0</v>
      </c>
      <c r="B2" s="3" t="s">
        <v>1</v>
      </c>
      <c r="C2" s="3" t="s">
        <v>51</v>
      </c>
      <c r="D2" s="3" t="s">
        <v>52</v>
      </c>
      <c r="E2" s="3" t="s">
        <v>48</v>
      </c>
      <c r="F2" s="4" t="s">
        <v>3</v>
      </c>
      <c r="G2" s="3" t="s">
        <v>53</v>
      </c>
      <c r="H2" s="3" t="s">
        <v>54</v>
      </c>
      <c r="I2" s="3" t="s">
        <v>55</v>
      </c>
      <c r="J2" s="3" t="s">
        <v>56</v>
      </c>
      <c r="K2" s="3" t="s">
        <v>4</v>
      </c>
      <c r="L2" s="3" t="s">
        <v>5</v>
      </c>
      <c r="M2" s="3" t="s">
        <v>41</v>
      </c>
      <c r="N2" s="3" t="s">
        <v>6</v>
      </c>
      <c r="IK2"/>
      <c r="IL2"/>
      <c r="IM2"/>
    </row>
    <row r="3" spans="1:247" s="7" customForma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IK3"/>
      <c r="IL3"/>
      <c r="IM3"/>
    </row>
    <row r="4" spans="1:247" s="2" customFormat="1" ht="27.95" customHeight="1">
      <c r="A4" s="8">
        <v>1</v>
      </c>
      <c r="B4" s="9" t="s">
        <v>7</v>
      </c>
      <c r="C4" s="10">
        <f>1590805.62+1495720.52-25626.34</f>
        <v>3060899.8000000003</v>
      </c>
      <c r="D4" s="10">
        <f>27454459.64+775900.67</f>
        <v>28230360.310000002</v>
      </c>
      <c r="E4" s="10">
        <f>C4+D4</f>
        <v>31291260.110000003</v>
      </c>
      <c r="F4" s="10"/>
      <c r="G4" s="10">
        <v>27784519.280000001</v>
      </c>
      <c r="H4" s="10">
        <f>E4-F4-G4+J4</f>
        <v>3531284.160000002</v>
      </c>
      <c r="I4" s="10">
        <f>1259662.97+2271621.19</f>
        <v>3531284.16</v>
      </c>
      <c r="J4" s="10">
        <v>24543.33</v>
      </c>
      <c r="K4" s="40" t="s">
        <v>62</v>
      </c>
      <c r="L4" s="40" t="s">
        <v>63</v>
      </c>
      <c r="M4" s="40" t="s">
        <v>64</v>
      </c>
      <c r="N4" s="9"/>
      <c r="IK4"/>
      <c r="IL4"/>
      <c r="IM4"/>
    </row>
    <row r="5" spans="1:247" s="2" customFormat="1" ht="27.95" customHeight="1">
      <c r="A5" s="8">
        <v>2</v>
      </c>
      <c r="B5" s="9" t="s">
        <v>8</v>
      </c>
      <c r="C5" s="10">
        <f>479311.89+629092.88-6917.48</f>
        <v>1101487.29</v>
      </c>
      <c r="D5" s="10">
        <f>6530072.79+219916.93</f>
        <v>6749989.7199999997</v>
      </c>
      <c r="E5" s="10">
        <f t="shared" ref="E5:E14" si="0">C5+D5</f>
        <v>7851477.0099999998</v>
      </c>
      <c r="F5" s="10"/>
      <c r="G5" s="10">
        <f>6505892.96</f>
        <v>6505892.96</v>
      </c>
      <c r="H5" s="10">
        <f t="shared" ref="H5:H14" si="1">E5-F5-G5+J5</f>
        <v>1352749.7599999998</v>
      </c>
      <c r="I5" s="10">
        <f>500103.95+849009.81</f>
        <v>1349113.76</v>
      </c>
      <c r="J5" s="10">
        <v>7165.71</v>
      </c>
      <c r="K5" s="40" t="s">
        <v>65</v>
      </c>
      <c r="L5" s="40" t="s">
        <v>66</v>
      </c>
      <c r="M5" s="40" t="s">
        <v>67</v>
      </c>
      <c r="N5" s="9"/>
      <c r="IK5"/>
      <c r="IL5"/>
      <c r="IM5"/>
    </row>
    <row r="6" spans="1:247" s="2" customFormat="1" ht="39" customHeight="1">
      <c r="A6" s="8">
        <v>3</v>
      </c>
      <c r="B6" s="9" t="s">
        <v>9</v>
      </c>
      <c r="C6" s="10">
        <f>55089.12-641.67+34087.7</f>
        <v>88535.15</v>
      </c>
      <c r="D6" s="10">
        <f>1691256.03+17299.02</f>
        <v>1708555.05</v>
      </c>
      <c r="E6" s="10">
        <f t="shared" si="0"/>
        <v>1797090.2</v>
      </c>
      <c r="F6" s="10"/>
      <c r="G6" s="10">
        <v>1696338.07</v>
      </c>
      <c r="H6" s="10">
        <f t="shared" si="1"/>
        <v>102430.43999999989</v>
      </c>
      <c r="I6" s="10">
        <f>50878.6</f>
        <v>50878.6</v>
      </c>
      <c r="J6" s="10">
        <v>1678.31</v>
      </c>
      <c r="K6" s="45" t="s">
        <v>69</v>
      </c>
      <c r="L6" s="45" t="s">
        <v>68</v>
      </c>
      <c r="M6" s="45" t="s">
        <v>70</v>
      </c>
      <c r="N6" s="41"/>
      <c r="IK6"/>
      <c r="IL6"/>
      <c r="IM6"/>
    </row>
    <row r="7" spans="1:247" s="2" customFormat="1" ht="27.95" customHeight="1">
      <c r="A7" s="8">
        <v>4</v>
      </c>
      <c r="B7" s="9" t="s">
        <v>10</v>
      </c>
      <c r="C7" s="10">
        <f>22618.89-2150.99</f>
        <v>20467.900000000001</v>
      </c>
      <c r="D7" s="10">
        <v>203330.95</v>
      </c>
      <c r="E7" s="10">
        <f t="shared" si="0"/>
        <v>223798.85</v>
      </c>
      <c r="F7" s="10"/>
      <c r="G7" s="10">
        <v>203899.04</v>
      </c>
      <c r="H7" s="10">
        <f t="shared" si="1"/>
        <v>20576.349999999999</v>
      </c>
      <c r="I7" s="10">
        <v>20509.79</v>
      </c>
      <c r="J7" s="10">
        <v>676.54</v>
      </c>
      <c r="K7" s="46"/>
      <c r="L7" s="46"/>
      <c r="M7" s="46"/>
      <c r="N7" s="42"/>
      <c r="IK7"/>
      <c r="IL7"/>
      <c r="IM7"/>
    </row>
    <row r="8" spans="1:247" s="2" customFormat="1" ht="27.95" customHeight="1">
      <c r="A8" s="8">
        <v>5</v>
      </c>
      <c r="B8" s="9" t="s">
        <v>11</v>
      </c>
      <c r="C8" s="10">
        <f>101.51-8.13</f>
        <v>93.38000000000001</v>
      </c>
      <c r="D8" s="10">
        <v>1129.0999999999999</v>
      </c>
      <c r="E8" s="10">
        <f t="shared" si="0"/>
        <v>1222.48</v>
      </c>
      <c r="F8" s="10"/>
      <c r="G8" s="10">
        <v>1125.8599999999999</v>
      </c>
      <c r="H8" s="10">
        <f t="shared" si="1"/>
        <v>99.900000000000119</v>
      </c>
      <c r="I8" s="10">
        <v>99.58</v>
      </c>
      <c r="J8" s="10">
        <v>3.28</v>
      </c>
      <c r="K8" s="46"/>
      <c r="L8" s="46"/>
      <c r="M8" s="46"/>
      <c r="N8" s="42"/>
      <c r="IK8"/>
      <c r="IL8"/>
      <c r="IM8"/>
    </row>
    <row r="9" spans="1:247" s="2" customFormat="1" ht="27.95" customHeight="1">
      <c r="A9" s="8">
        <v>6</v>
      </c>
      <c r="B9" s="40" t="s">
        <v>57</v>
      </c>
      <c r="C9" s="10">
        <v>34087.699999999997</v>
      </c>
      <c r="D9" s="10">
        <v>17299.02</v>
      </c>
      <c r="E9" s="10">
        <f t="shared" si="0"/>
        <v>51386.720000000001</v>
      </c>
      <c r="F9" s="10"/>
      <c r="G9" s="10"/>
      <c r="H9" s="10">
        <f t="shared" si="1"/>
        <v>51386.720000000001</v>
      </c>
      <c r="I9" s="10">
        <v>51386.720000000001</v>
      </c>
      <c r="J9" s="10"/>
      <c r="K9" s="47"/>
      <c r="L9" s="47"/>
      <c r="M9" s="47"/>
      <c r="N9" s="43"/>
      <c r="IK9"/>
      <c r="IL9"/>
      <c r="IM9"/>
    </row>
    <row r="10" spans="1:247" s="2" customFormat="1" ht="27.95" customHeight="1">
      <c r="A10" s="8">
        <v>7</v>
      </c>
      <c r="B10" s="9" t="s">
        <v>12</v>
      </c>
      <c r="C10" s="10">
        <v>1014.8</v>
      </c>
      <c r="D10" s="10">
        <v>6492</v>
      </c>
      <c r="E10" s="10">
        <f t="shared" si="0"/>
        <v>7506.8</v>
      </c>
      <c r="F10" s="10"/>
      <c r="G10" s="10">
        <v>6571.8</v>
      </c>
      <c r="H10" s="10">
        <f t="shared" si="1"/>
        <v>935</v>
      </c>
      <c r="I10" s="10">
        <v>935</v>
      </c>
      <c r="J10" s="10"/>
      <c r="K10" s="40" t="s">
        <v>79</v>
      </c>
      <c r="L10" s="9"/>
      <c r="M10" s="9"/>
      <c r="N10" s="9"/>
      <c r="IK10"/>
      <c r="IL10"/>
      <c r="IM10"/>
    </row>
    <row r="11" spans="1:247" s="2" customFormat="1" ht="27.95" customHeight="1">
      <c r="A11" s="8">
        <v>8</v>
      </c>
      <c r="B11" s="9" t="s">
        <v>13</v>
      </c>
      <c r="C11" s="10">
        <v>-0.1</v>
      </c>
      <c r="D11" s="10">
        <v>19246</v>
      </c>
      <c r="E11" s="10">
        <f t="shared" si="0"/>
        <v>19245.900000000001</v>
      </c>
      <c r="F11" s="10"/>
      <c r="G11" s="10">
        <v>19246</v>
      </c>
      <c r="H11" s="10">
        <f t="shared" si="1"/>
        <v>1.4551970739518083E-12</v>
      </c>
      <c r="I11" s="10"/>
      <c r="J11" s="10">
        <v>0.1</v>
      </c>
      <c r="K11" s="9"/>
      <c r="L11" s="9"/>
      <c r="M11" s="9"/>
      <c r="N11" s="9"/>
      <c r="IK11"/>
      <c r="IL11"/>
      <c r="IM11"/>
    </row>
    <row r="12" spans="1:247" s="2" customFormat="1" ht="27.95" customHeight="1">
      <c r="A12" s="8">
        <v>9</v>
      </c>
      <c r="B12" s="9" t="s">
        <v>14</v>
      </c>
      <c r="C12" s="10">
        <f>12040.1-21</f>
        <v>12019.1</v>
      </c>
      <c r="D12" s="10">
        <v>1107145.2</v>
      </c>
      <c r="E12" s="10">
        <f t="shared" si="0"/>
        <v>1119164.3</v>
      </c>
      <c r="F12" s="10"/>
      <c r="G12" s="10">
        <v>1115919.0900000001</v>
      </c>
      <c r="H12" s="10">
        <f t="shared" si="1"/>
        <v>3805.2099999999627</v>
      </c>
      <c r="I12" s="10">
        <v>3805.21</v>
      </c>
      <c r="J12" s="10">
        <v>560</v>
      </c>
      <c r="K12" s="48" t="s">
        <v>59</v>
      </c>
      <c r="L12" s="48" t="s">
        <v>60</v>
      </c>
      <c r="M12" s="45" t="s">
        <v>61</v>
      </c>
      <c r="N12" s="45"/>
      <c r="IK12"/>
      <c r="IL12"/>
      <c r="IM12"/>
    </row>
    <row r="13" spans="1:247" s="2" customFormat="1" ht="27.95" customHeight="1">
      <c r="A13" s="8">
        <v>10</v>
      </c>
      <c r="B13" s="9" t="s">
        <v>15</v>
      </c>
      <c r="C13" s="10">
        <f>398940.86-1637.09</f>
        <v>397303.76999999996</v>
      </c>
      <c r="D13" s="10">
        <f>1105028.76+7208.23</f>
        <v>1112236.99</v>
      </c>
      <c r="E13" s="10">
        <f t="shared" si="0"/>
        <v>1509540.76</v>
      </c>
      <c r="F13" s="10"/>
      <c r="G13" s="10">
        <v>1052822.3</v>
      </c>
      <c r="H13" s="10">
        <f t="shared" si="1"/>
        <v>457548.97</v>
      </c>
      <c r="I13" s="10">
        <f>450340.74+7208.23</f>
        <v>457548.97</v>
      </c>
      <c r="J13" s="10">
        <v>830.51</v>
      </c>
      <c r="K13" s="49"/>
      <c r="L13" s="49"/>
      <c r="M13" s="43"/>
      <c r="N13" s="43"/>
      <c r="IK13"/>
      <c r="IL13"/>
      <c r="IM13"/>
    </row>
    <row r="14" spans="1:247" s="2" customFormat="1" ht="27.95" customHeight="1">
      <c r="A14" s="8">
        <v>11</v>
      </c>
      <c r="B14" s="38" t="s">
        <v>47</v>
      </c>
      <c r="C14" s="10">
        <f>24117.87-141.08</f>
        <v>23976.789999999997</v>
      </c>
      <c r="D14" s="10">
        <v>17024.599999999999</v>
      </c>
      <c r="E14" s="10">
        <f t="shared" si="0"/>
        <v>41001.39</v>
      </c>
      <c r="F14" s="10"/>
      <c r="G14" s="10">
        <v>16837.939999999999</v>
      </c>
      <c r="H14" s="10">
        <f t="shared" si="1"/>
        <v>24231.670000000002</v>
      </c>
      <c r="I14" s="10">
        <v>24231.67</v>
      </c>
      <c r="J14" s="10">
        <v>68.22</v>
      </c>
      <c r="K14" s="11"/>
      <c r="L14" s="11"/>
      <c r="M14" s="9"/>
      <c r="N14" s="9"/>
      <c r="IK14"/>
      <c r="IL14"/>
      <c r="IM14"/>
    </row>
    <row r="15" spans="1:247" s="15" customFormat="1" ht="25.35" customHeight="1">
      <c r="A15" s="44" t="s">
        <v>16</v>
      </c>
      <c r="B15" s="44"/>
      <c r="C15" s="12">
        <f>SUM(C4:C14)</f>
        <v>4739885.58</v>
      </c>
      <c r="D15" s="12">
        <f t="shared" ref="D15:J15" si="2">SUM(D4:D14)</f>
        <v>39172808.940000013</v>
      </c>
      <c r="E15" s="12">
        <f t="shared" si="2"/>
        <v>43912694.519999996</v>
      </c>
      <c r="F15" s="12">
        <f t="shared" si="2"/>
        <v>0</v>
      </c>
      <c r="G15" s="12">
        <f t="shared" si="2"/>
        <v>38403172.339999996</v>
      </c>
      <c r="H15" s="12">
        <f t="shared" si="2"/>
        <v>5545048.1800000006</v>
      </c>
      <c r="I15" s="12">
        <f t="shared" si="2"/>
        <v>5489793.459999999</v>
      </c>
      <c r="J15" s="12">
        <f t="shared" si="2"/>
        <v>35526</v>
      </c>
      <c r="K15" s="13" t="s">
        <v>80</v>
      </c>
      <c r="L15" s="13" t="s">
        <v>81</v>
      </c>
      <c r="M15" s="14" t="s">
        <v>82</v>
      </c>
      <c r="N15" s="14"/>
      <c r="IK15"/>
      <c r="IL15"/>
      <c r="IM15"/>
    </row>
    <row r="16" spans="1:247" s="2" customFormat="1">
      <c r="B16" s="16"/>
      <c r="IK16"/>
      <c r="IL16"/>
      <c r="IM16"/>
    </row>
    <row r="17" spans="1:247" s="2" customFormat="1" ht="36.4" customHeight="1">
      <c r="A17" s="1" t="s">
        <v>50</v>
      </c>
      <c r="I17" s="36"/>
      <c r="IK17"/>
      <c r="IL17"/>
      <c r="IM17"/>
    </row>
    <row r="18" spans="1:247" s="2" customFormat="1" ht="63.75" customHeight="1">
      <c r="A18" s="3" t="s">
        <v>0</v>
      </c>
      <c r="B18" s="3" t="s">
        <v>17</v>
      </c>
      <c r="C18" s="3" t="s">
        <v>51</v>
      </c>
      <c r="D18" s="3" t="s">
        <v>52</v>
      </c>
      <c r="E18" s="3" t="s">
        <v>48</v>
      </c>
      <c r="F18" s="3" t="s">
        <v>53</v>
      </c>
      <c r="G18" s="3" t="s">
        <v>54</v>
      </c>
      <c r="H18" s="3" t="s">
        <v>55</v>
      </c>
      <c r="I18" s="3" t="s">
        <v>56</v>
      </c>
      <c r="J18" s="29" t="s">
        <v>46</v>
      </c>
      <c r="K18" s="32" t="s">
        <v>43</v>
      </c>
      <c r="IK18"/>
      <c r="IL18"/>
      <c r="IM18"/>
    </row>
    <row r="19" spans="1:247" s="2" customForma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30">
        <v>10</v>
      </c>
      <c r="K19" s="33">
        <v>11</v>
      </c>
      <c r="IK19"/>
      <c r="IL19"/>
      <c r="IM19"/>
    </row>
    <row r="20" spans="1:247" s="2" customFormat="1" ht="26.25" customHeight="1">
      <c r="A20" s="8">
        <v>1</v>
      </c>
      <c r="B20" s="9" t="s">
        <v>18</v>
      </c>
      <c r="C20" s="10">
        <f>152661.31-2034.37</f>
        <v>150626.94</v>
      </c>
      <c r="D20" s="10">
        <f>2357987.91-C20</f>
        <v>2207360.9700000002</v>
      </c>
      <c r="E20" s="10">
        <f t="shared" ref="E20:E26" si="3">C20+D20</f>
        <v>2357987.91</v>
      </c>
      <c r="F20" s="10">
        <v>2179023.4</v>
      </c>
      <c r="G20" s="10">
        <f t="shared" ref="G20:G26" si="4">E20-F20+I20</f>
        <v>181937.20000000024</v>
      </c>
      <c r="H20" s="10">
        <v>181499.69</v>
      </c>
      <c r="I20" s="10">
        <v>2972.69</v>
      </c>
      <c r="J20" s="31" t="s">
        <v>72</v>
      </c>
      <c r="K20" s="34"/>
      <c r="IK20"/>
      <c r="IL20"/>
      <c r="IM20"/>
    </row>
    <row r="21" spans="1:247" s="2" customFormat="1" ht="26.25" customHeight="1">
      <c r="A21" s="8">
        <v>2</v>
      </c>
      <c r="B21" s="40" t="s">
        <v>58</v>
      </c>
      <c r="C21" s="10">
        <f>218149.86-13848.44</f>
        <v>204301.41999999998</v>
      </c>
      <c r="D21" s="10">
        <f>7244030.42-C21</f>
        <v>7039729</v>
      </c>
      <c r="E21" s="10">
        <f t="shared" si="3"/>
        <v>7244030.4199999999</v>
      </c>
      <c r="F21" s="10">
        <v>6972419.54</v>
      </c>
      <c r="G21" s="10">
        <f t="shared" si="4"/>
        <v>293357.30999999988</v>
      </c>
      <c r="H21" s="10">
        <v>293357.31</v>
      </c>
      <c r="I21" s="10">
        <v>21746.43</v>
      </c>
      <c r="J21" s="31" t="s">
        <v>73</v>
      </c>
      <c r="K21" s="34"/>
      <c r="IK21"/>
      <c r="IL21"/>
      <c r="IM21"/>
    </row>
    <row r="22" spans="1:247" s="2" customFormat="1" ht="26.25" customHeight="1">
      <c r="A22" s="8">
        <v>3</v>
      </c>
      <c r="B22" s="9" t="s">
        <v>19</v>
      </c>
      <c r="C22" s="10">
        <f>5995.56-727.8</f>
        <v>5267.76</v>
      </c>
      <c r="D22" s="10">
        <v>83788.67</v>
      </c>
      <c r="E22" s="10">
        <f t="shared" si="3"/>
        <v>89056.43</v>
      </c>
      <c r="F22" s="10">
        <v>65564.58</v>
      </c>
      <c r="G22" s="10">
        <f t="shared" si="4"/>
        <v>25910.739999999991</v>
      </c>
      <c r="H22" s="10">
        <v>25910.74</v>
      </c>
      <c r="I22" s="10">
        <v>2418.89</v>
      </c>
      <c r="J22" s="37" t="s">
        <v>74</v>
      </c>
      <c r="K22" s="34" t="s">
        <v>75</v>
      </c>
      <c r="IK22"/>
      <c r="IL22"/>
      <c r="IM22"/>
    </row>
    <row r="23" spans="1:247" s="2" customFormat="1" ht="26.25" customHeight="1">
      <c r="A23" s="8">
        <v>4</v>
      </c>
      <c r="B23" s="28" t="s">
        <v>42</v>
      </c>
      <c r="C23" s="10">
        <f>120651.3-690.41</f>
        <v>119960.89</v>
      </c>
      <c r="D23" s="10">
        <v>291382.5</v>
      </c>
      <c r="E23" s="10">
        <f t="shared" si="3"/>
        <v>411343.39</v>
      </c>
      <c r="F23" s="10">
        <v>302506.27</v>
      </c>
      <c r="G23" s="10">
        <f t="shared" si="4"/>
        <v>108994.73</v>
      </c>
      <c r="H23" s="10">
        <v>108694.73</v>
      </c>
      <c r="I23" s="10">
        <v>157.61000000000001</v>
      </c>
      <c r="J23" s="10"/>
      <c r="K23" s="34" t="s">
        <v>71</v>
      </c>
      <c r="IK23"/>
      <c r="IL23"/>
      <c r="IM23"/>
    </row>
    <row r="24" spans="1:247" s="2" customFormat="1" ht="26.25" customHeight="1">
      <c r="A24" s="8">
        <v>5</v>
      </c>
      <c r="B24" s="28" t="s">
        <v>44</v>
      </c>
      <c r="C24" s="10">
        <v>12214.1</v>
      </c>
      <c r="D24" s="10">
        <v>-6430.43</v>
      </c>
      <c r="E24" s="10">
        <f t="shared" si="3"/>
        <v>5783.67</v>
      </c>
      <c r="F24" s="10">
        <v>2652.57</v>
      </c>
      <c r="G24" s="10">
        <f t="shared" si="4"/>
        <v>3131.1</v>
      </c>
      <c r="H24" s="10">
        <v>3131.1</v>
      </c>
      <c r="I24" s="10"/>
      <c r="J24" s="37"/>
      <c r="K24" s="34"/>
      <c r="IK24"/>
      <c r="IL24"/>
      <c r="IM24"/>
    </row>
    <row r="25" spans="1:247" s="2" customFormat="1" ht="26.25" customHeight="1">
      <c r="A25" s="8">
        <v>6</v>
      </c>
      <c r="B25" s="9" t="s">
        <v>20</v>
      </c>
      <c r="C25" s="10">
        <v>599.87</v>
      </c>
      <c r="D25" s="10">
        <v>197833.11</v>
      </c>
      <c r="E25" s="10">
        <f t="shared" si="3"/>
        <v>198432.97999999998</v>
      </c>
      <c r="F25" s="10">
        <v>198212.96</v>
      </c>
      <c r="G25" s="10">
        <f t="shared" si="4"/>
        <v>220.01999999998952</v>
      </c>
      <c r="H25" s="10">
        <v>220.02</v>
      </c>
      <c r="I25" s="10"/>
      <c r="J25" s="37" t="s">
        <v>76</v>
      </c>
      <c r="K25" s="34"/>
      <c r="IK25"/>
      <c r="IL25"/>
      <c r="IM25"/>
    </row>
    <row r="26" spans="1:247" s="2" customFormat="1" ht="26.25" customHeight="1">
      <c r="A26" s="8">
        <v>7</v>
      </c>
      <c r="B26" s="28" t="s">
        <v>45</v>
      </c>
      <c r="C26" s="10">
        <f>3284916.52</f>
        <v>3284916.52</v>
      </c>
      <c r="D26" s="10">
        <v>16452256.279999999</v>
      </c>
      <c r="E26" s="10">
        <f t="shared" si="3"/>
        <v>19737172.800000001</v>
      </c>
      <c r="F26" s="10">
        <v>15686449.859999999</v>
      </c>
      <c r="G26" s="10">
        <f t="shared" si="4"/>
        <v>4061219.9500000011</v>
      </c>
      <c r="H26" s="10">
        <v>1957306.54</v>
      </c>
      <c r="I26" s="10">
        <v>10497.01</v>
      </c>
      <c r="J26" s="10"/>
      <c r="K26" s="34"/>
      <c r="IK26"/>
      <c r="IL26"/>
      <c r="IM26"/>
    </row>
    <row r="27" spans="1:247" s="2" customFormat="1" ht="26.25" customHeight="1">
      <c r="A27" s="44" t="s">
        <v>16</v>
      </c>
      <c r="B27" s="44"/>
      <c r="C27" s="12">
        <f t="shared" ref="C27:I27" si="5">SUM(C20:C26)</f>
        <v>3777887.5</v>
      </c>
      <c r="D27" s="12">
        <f t="shared" si="5"/>
        <v>26265920.100000001</v>
      </c>
      <c r="E27" s="12">
        <f t="shared" si="5"/>
        <v>30043807.600000001</v>
      </c>
      <c r="F27" s="12">
        <f t="shared" si="5"/>
        <v>25406829.18</v>
      </c>
      <c r="G27" s="12">
        <f t="shared" si="5"/>
        <v>4674771.0500000007</v>
      </c>
      <c r="H27" s="12">
        <f t="shared" si="5"/>
        <v>2570120.13</v>
      </c>
      <c r="I27" s="12">
        <f t="shared" si="5"/>
        <v>37792.629999999997</v>
      </c>
      <c r="J27" s="39" t="s">
        <v>77</v>
      </c>
      <c r="K27" s="35" t="s">
        <v>78</v>
      </c>
      <c r="IK27"/>
      <c r="IL27"/>
      <c r="IM27"/>
    </row>
    <row r="28" spans="1:247" s="2" customFormat="1">
      <c r="B28" s="16"/>
      <c r="C28" s="36"/>
      <c r="D28" s="36"/>
      <c r="E28" s="36"/>
      <c r="F28" s="36"/>
      <c r="G28" s="36"/>
      <c r="H28" s="36"/>
      <c r="I28" s="36"/>
      <c r="IK28"/>
      <c r="IL28"/>
      <c r="IM28"/>
    </row>
    <row r="29" spans="1:247" s="2" customFormat="1">
      <c r="IK29"/>
      <c r="IL29"/>
      <c r="IM29"/>
    </row>
    <row r="30" spans="1:247" s="2" customFormat="1">
      <c r="IK30"/>
      <c r="IL30"/>
      <c r="IM30"/>
    </row>
    <row r="31" spans="1:247" s="2" customFormat="1">
      <c r="IK31"/>
      <c r="IL31"/>
      <c r="IM31"/>
    </row>
    <row r="32" spans="1:247" s="2" customFormat="1">
      <c r="IK32"/>
      <c r="IL32"/>
      <c r="IM32"/>
    </row>
  </sheetData>
  <mergeCells count="10">
    <mergeCell ref="N6:N9"/>
    <mergeCell ref="A27:B27"/>
    <mergeCell ref="A15:B15"/>
    <mergeCell ref="K6:K9"/>
    <mergeCell ref="L6:L9"/>
    <mergeCell ref="M6:M9"/>
    <mergeCell ref="K12:K13"/>
    <mergeCell ref="L12:L13"/>
    <mergeCell ref="M12:M13"/>
    <mergeCell ref="N12:N13"/>
  </mergeCells>
  <phoneticPr fontId="5" type="noConversion"/>
  <pageMargins left="0.59055118110236227" right="0.23622047244094491" top="0.43307086614173229" bottom="0.43307086614173229" header="0.31496062992125984" footer="0.19685039370078741"/>
  <pageSetup paperSize="9" scale="65" orientation="landscape" useFirstPageNumber="1" verticalDpi="300" r:id="rId1"/>
  <headerFooter alignWithMargins="0"/>
  <ignoredErrors>
    <ignoredError sqref="F27 H27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workbookViewId="0"/>
  </sheetViews>
  <sheetFormatPr defaultColWidth="11.5703125" defaultRowHeight="12.75"/>
  <cols>
    <col min="1" max="1" width="10.42578125" customWidth="1"/>
    <col min="2" max="2" width="27.42578125" customWidth="1"/>
    <col min="3" max="6" width="22" customWidth="1"/>
    <col min="7" max="7" width="24" customWidth="1"/>
  </cols>
  <sheetData>
    <row r="1" spans="1:7">
      <c r="A1" s="17"/>
      <c r="G1" s="17"/>
    </row>
    <row r="2" spans="1:7" ht="18">
      <c r="A2" s="18" t="s">
        <v>29</v>
      </c>
      <c r="G2" s="17"/>
    </row>
    <row r="3" spans="1:7" ht="21.95" customHeight="1">
      <c r="A3" s="17"/>
      <c r="G3" s="17"/>
    </row>
    <row r="4" spans="1:7" s="17" customFormat="1" ht="38.25">
      <c r="A4" s="19" t="s">
        <v>30</v>
      </c>
      <c r="B4" s="20" t="s">
        <v>1</v>
      </c>
      <c r="C4" s="21" t="s">
        <v>7</v>
      </c>
      <c r="D4" s="21" t="s">
        <v>8</v>
      </c>
      <c r="E4" s="21" t="s">
        <v>27</v>
      </c>
      <c r="F4" s="21" t="s">
        <v>28</v>
      </c>
      <c r="G4" s="21" t="s">
        <v>16</v>
      </c>
    </row>
    <row r="5" spans="1:7" s="17" customFormat="1" ht="18.600000000000001" customHeight="1">
      <c r="A5" s="50">
        <v>1999</v>
      </c>
      <c r="B5" s="20" t="s">
        <v>31</v>
      </c>
      <c r="C5" s="22">
        <f>2942117.32-5</f>
        <v>2942112.32</v>
      </c>
      <c r="D5" s="22">
        <v>194932.01</v>
      </c>
      <c r="E5" s="22">
        <v>6863.41</v>
      </c>
      <c r="F5" s="22">
        <f>690703.52+28104.6-36971.28-1588.9</f>
        <v>680247.94</v>
      </c>
      <c r="G5" s="23">
        <f>SUM(C5:F5)</f>
        <v>3824155.68</v>
      </c>
    </row>
    <row r="6" spans="1:7" ht="20.45" customHeight="1">
      <c r="A6" s="50"/>
      <c r="B6" s="20" t="s">
        <v>21</v>
      </c>
      <c r="C6" s="24">
        <v>10097231.109999999</v>
      </c>
      <c r="D6" s="24">
        <v>3455124.88</v>
      </c>
      <c r="E6" s="24">
        <v>355289.59999999998</v>
      </c>
      <c r="F6" s="24">
        <f>527158.65+294236.3</f>
        <v>821394.95</v>
      </c>
      <c r="G6" s="23">
        <f>SUM(C6:F6)</f>
        <v>14729040.539999997</v>
      </c>
    </row>
    <row r="7" spans="1:7" ht="20.45" customHeight="1">
      <c r="A7" s="50"/>
      <c r="B7" s="20" t="s">
        <v>32</v>
      </c>
      <c r="C7" s="24">
        <v>9182169.6300000008</v>
      </c>
      <c r="D7" s="24">
        <v>3450781.63</v>
      </c>
      <c r="E7" s="24">
        <v>357673.87</v>
      </c>
      <c r="F7" s="24">
        <f>674167.25+292151.26</f>
        <v>966318.51</v>
      </c>
      <c r="G7" s="23">
        <f>SUM(C7:F7)</f>
        <v>13956943.640000001</v>
      </c>
    </row>
    <row r="8" spans="1:7" ht="20.45" customHeight="1">
      <c r="A8" s="50"/>
      <c r="B8" s="20" t="s">
        <v>22</v>
      </c>
      <c r="C8" s="24">
        <f>C5+C6-C7+C9</f>
        <v>3874511.7299999991</v>
      </c>
      <c r="D8" s="24">
        <f>D5+D6-D7+D9</f>
        <v>202633.50999999978</v>
      </c>
      <c r="E8" s="24">
        <f>E5+E6-E7+E9</f>
        <v>4733.2999999999556</v>
      </c>
      <c r="F8" s="24">
        <f>F5+F6-F7+F9</f>
        <v>535324.37999999989</v>
      </c>
      <c r="G8" s="23">
        <f>SUM(C8:F8)</f>
        <v>4617202.9199999981</v>
      </c>
    </row>
    <row r="9" spans="1:7" ht="20.45" customHeight="1">
      <c r="A9" s="50"/>
      <c r="B9" s="20" t="s">
        <v>33</v>
      </c>
      <c r="C9" s="24">
        <v>17337.93</v>
      </c>
      <c r="D9" s="24">
        <v>3358.25</v>
      </c>
      <c r="E9" s="24">
        <v>254.16</v>
      </c>
      <c r="F9" s="24">
        <v>0</v>
      </c>
      <c r="G9" s="23">
        <f>SUM(C9:F9)</f>
        <v>20950.34</v>
      </c>
    </row>
    <row r="10" spans="1:7" ht="20.45" customHeight="1">
      <c r="A10" s="50"/>
      <c r="B10" s="20" t="s">
        <v>34</v>
      </c>
      <c r="C10" s="25">
        <f>C6/C7</f>
        <v>1.0996563466885112</v>
      </c>
      <c r="D10" s="25">
        <f>D6/D7</f>
        <v>1.0012586278894733</v>
      </c>
      <c r="E10" s="25">
        <f>E6/E7</f>
        <v>0.99333395531521484</v>
      </c>
      <c r="F10" s="25">
        <f>F6/F7</f>
        <v>0.85002506057759353</v>
      </c>
      <c r="G10" s="26">
        <f>G6/G7</f>
        <v>1.0553199124332064</v>
      </c>
    </row>
    <row r="11" spans="1:7" ht="20.45" customHeight="1">
      <c r="A11" s="50"/>
      <c r="B11" s="20" t="s">
        <v>35</v>
      </c>
      <c r="C11" s="25">
        <f>C8/C6</f>
        <v>0.38372021872043682</v>
      </c>
      <c r="D11" s="25">
        <f>D8/D6</f>
        <v>5.8647231876608689E-2</v>
      </c>
      <c r="E11" s="25">
        <f>E8/E6</f>
        <v>1.3322371383794955E-2</v>
      </c>
      <c r="F11" s="25">
        <f>F8/F6</f>
        <v>0.6517259206426822</v>
      </c>
      <c r="G11" s="26">
        <f>G8/G6</f>
        <v>0.3134761498864066</v>
      </c>
    </row>
    <row r="12" spans="1:7" ht="20.45" customHeight="1">
      <c r="A12" s="50">
        <v>2000</v>
      </c>
      <c r="B12" s="20" t="s">
        <v>21</v>
      </c>
      <c r="C12" s="24">
        <v>10356122.4</v>
      </c>
      <c r="D12" s="24">
        <v>4069701.6</v>
      </c>
      <c r="E12" s="24">
        <v>397020</v>
      </c>
      <c r="F12" s="24">
        <f>678145.94+456037.3</f>
        <v>1134183.24</v>
      </c>
      <c r="G12" s="23">
        <f>SUM(C12:F12)</f>
        <v>15957027.24</v>
      </c>
    </row>
    <row r="13" spans="1:7" ht="20.45" customHeight="1">
      <c r="A13" s="50"/>
      <c r="B13" s="20" t="s">
        <v>32</v>
      </c>
      <c r="C13" s="24">
        <f>9209334.19+1810133.11</f>
        <v>11019467.299999999</v>
      </c>
      <c r="D13" s="24">
        <v>4040031.35</v>
      </c>
      <c r="E13" s="24">
        <v>396402.82</v>
      </c>
      <c r="F13" s="24">
        <f>638676.05+455001.7+177518.16+8387.9</f>
        <v>1279583.8099999998</v>
      </c>
      <c r="G13" s="23">
        <f>SUM(C13:F13)</f>
        <v>16735485.279999999</v>
      </c>
    </row>
    <row r="14" spans="1:7" ht="20.45" customHeight="1">
      <c r="A14" s="50"/>
      <c r="B14" s="20" t="s">
        <v>23</v>
      </c>
      <c r="C14" s="24">
        <f>C8-C9+C12-C13+C15</f>
        <v>3193883.1500000004</v>
      </c>
      <c r="D14" s="24">
        <f>D8-D9+D12-D13+D15</f>
        <v>231416.2799999993</v>
      </c>
      <c r="E14" s="24">
        <f>E8-E9+E12-E13+E15</f>
        <v>5269.619999999949</v>
      </c>
      <c r="F14" s="24">
        <f>F8-F9+F12-F13+F15</f>
        <v>390362.41000000003</v>
      </c>
      <c r="G14" s="23">
        <f>SUM(C14:F14)</f>
        <v>3820931.46</v>
      </c>
    </row>
    <row r="15" spans="1:7" ht="20.45" customHeight="1">
      <c r="A15" s="50"/>
      <c r="B15" s="20" t="s">
        <v>36</v>
      </c>
      <c r="C15" s="24">
        <v>54.25</v>
      </c>
      <c r="D15" s="24">
        <v>2470.77</v>
      </c>
      <c r="E15" s="24">
        <v>173.3</v>
      </c>
      <c r="F15" s="24">
        <f>44.5+394.1</f>
        <v>438.6</v>
      </c>
      <c r="G15" s="23">
        <f>SUM(C15:F15)</f>
        <v>3136.92</v>
      </c>
    </row>
    <row r="16" spans="1:7" ht="20.45" customHeight="1">
      <c r="A16" s="50"/>
      <c r="B16" s="20" t="s">
        <v>34</v>
      </c>
      <c r="C16" s="25">
        <f>C12/C13</f>
        <v>0.93980245306413324</v>
      </c>
      <c r="D16" s="25">
        <f>D12/D13</f>
        <v>1.0073440642979168</v>
      </c>
      <c r="E16" s="25">
        <f>E12/E13</f>
        <v>1.0015569515877814</v>
      </c>
      <c r="F16" s="25">
        <f>F12/F13</f>
        <v>0.88636885769912965</v>
      </c>
      <c r="G16" s="26">
        <f>G12/G13</f>
        <v>0.95348458518078905</v>
      </c>
    </row>
    <row r="17" spans="1:7" ht="20.45" customHeight="1">
      <c r="A17" s="50"/>
      <c r="B17" s="20" t="s">
        <v>35</v>
      </c>
      <c r="C17" s="25">
        <f>C14/C12</f>
        <v>0.30840531104576363</v>
      </c>
      <c r="D17" s="25">
        <f>D14/D12</f>
        <v>5.6863205892048518E-2</v>
      </c>
      <c r="E17" s="25">
        <f>E14/E12</f>
        <v>1.3272933353483323E-2</v>
      </c>
      <c r="F17" s="25">
        <f>F14/F12</f>
        <v>0.34417931444657923</v>
      </c>
      <c r="G17" s="26">
        <f>G14/G12</f>
        <v>0.23945133404434796</v>
      </c>
    </row>
    <row r="18" spans="1:7" ht="20.45" customHeight="1">
      <c r="A18" s="50">
        <v>2001</v>
      </c>
      <c r="B18" s="20" t="s">
        <v>21</v>
      </c>
      <c r="C18" s="24">
        <v>13441171.800000001</v>
      </c>
      <c r="D18" s="24">
        <v>4597946.4000000004</v>
      </c>
      <c r="E18" s="24">
        <v>417049.8</v>
      </c>
      <c r="F18" s="24">
        <v>1242401.06</v>
      </c>
      <c r="G18" s="23">
        <f>SUM(C18:F18)</f>
        <v>19698569.060000002</v>
      </c>
    </row>
    <row r="19" spans="1:7" ht="20.45" customHeight="1">
      <c r="A19" s="50"/>
      <c r="B19" s="20" t="s">
        <v>32</v>
      </c>
      <c r="C19" s="24">
        <v>11156534.810000001</v>
      </c>
      <c r="D19" s="24">
        <v>4481467.7300000004</v>
      </c>
      <c r="E19" s="24">
        <v>405924.53</v>
      </c>
      <c r="F19" s="24">
        <v>1229290.06</v>
      </c>
      <c r="G19" s="23">
        <f>SUM(C19:F19)</f>
        <v>17273217.129999999</v>
      </c>
    </row>
    <row r="20" spans="1:7" ht="20.45" customHeight="1">
      <c r="A20" s="50"/>
      <c r="B20" s="20" t="s">
        <v>24</v>
      </c>
      <c r="C20" s="27">
        <f>C14-C15+C18-C19+C21</f>
        <v>5478465.8900000006</v>
      </c>
      <c r="D20" s="27">
        <f>D14-D15+D18-D19+D21</f>
        <v>350187.0499999997</v>
      </c>
      <c r="E20" s="27">
        <f>E14-E15+E18-E19+E21</f>
        <v>16400.21999999991</v>
      </c>
      <c r="F20" s="27">
        <f>F14-F15+F18-F19+F21</f>
        <v>403871.71000000008</v>
      </c>
      <c r="G20" s="23">
        <f>SUM(C20:F20)</f>
        <v>6248924.8700000001</v>
      </c>
    </row>
    <row r="21" spans="1:7" ht="20.45" customHeight="1">
      <c r="A21" s="50"/>
      <c r="B21" s="20" t="s">
        <v>37</v>
      </c>
      <c r="C21" s="27">
        <v>0</v>
      </c>
      <c r="D21" s="27">
        <v>4762.87</v>
      </c>
      <c r="E21" s="27">
        <v>178.63</v>
      </c>
      <c r="F21" s="27">
        <v>836.9</v>
      </c>
      <c r="G21" s="23">
        <f>SUM(C21:F21)</f>
        <v>5778.4</v>
      </c>
    </row>
    <row r="22" spans="1:7" ht="20.45" customHeight="1">
      <c r="A22" s="50"/>
      <c r="B22" s="20" t="s">
        <v>34</v>
      </c>
      <c r="C22" s="25">
        <f>C18/C19</f>
        <v>1.204780160588232</v>
      </c>
      <c r="D22" s="25">
        <f>D18/D19</f>
        <v>1.0259911879361006</v>
      </c>
      <c r="E22" s="25">
        <f>E18/E19</f>
        <v>1.0274072374980638</v>
      </c>
      <c r="F22" s="25">
        <f>F18/F19</f>
        <v>1.010665505584581</v>
      </c>
      <c r="G22" s="26">
        <f>G18/G19</f>
        <v>1.1404111296550352</v>
      </c>
    </row>
    <row r="23" spans="1:7" ht="20.45" customHeight="1">
      <c r="A23" s="50"/>
      <c r="B23" s="20" t="s">
        <v>35</v>
      </c>
      <c r="C23" s="25">
        <f>C20/C18</f>
        <v>0.40758841353400455</v>
      </c>
      <c r="D23" s="25">
        <f>D20/D18</f>
        <v>7.6161620761825255E-2</v>
      </c>
      <c r="E23" s="25">
        <f>E20/E18</f>
        <v>3.9324368456716469E-2</v>
      </c>
      <c r="F23" s="25">
        <f>F20/F18</f>
        <v>0.32507353945754042</v>
      </c>
      <c r="G23" s="26">
        <f>G20/G18</f>
        <v>0.31722735042156402</v>
      </c>
    </row>
    <row r="24" spans="1:7" ht="20.45" customHeight="1">
      <c r="A24" s="50">
        <v>2002</v>
      </c>
      <c r="B24" s="20" t="s">
        <v>21</v>
      </c>
      <c r="C24" s="27">
        <f>16772956.3-898515.9-958776.73</f>
        <v>14915663.67</v>
      </c>
      <c r="D24" s="27">
        <f>5233897.6-572547.8-9435.1-508.1</f>
        <v>4651406.6000000006</v>
      </c>
      <c r="E24" s="27">
        <f>446376.3-4383.1-852.49</f>
        <v>441140.71</v>
      </c>
      <c r="F24" s="27">
        <f>1902673.8-220146.2-13651.13-8308</f>
        <v>1660568.4700000002</v>
      </c>
      <c r="G24" s="23">
        <f>SUM(C24:F24)</f>
        <v>21668779.449999999</v>
      </c>
    </row>
    <row r="25" spans="1:7" ht="20.45" customHeight="1">
      <c r="A25" s="50"/>
      <c r="B25" s="20" t="s">
        <v>32</v>
      </c>
      <c r="C25" s="27">
        <f>1761485.55+13861510.29+142580.8</f>
        <v>15765576.640000001</v>
      </c>
      <c r="D25" s="27">
        <f>119817.49+4270340.7</f>
        <v>4390158.1900000004</v>
      </c>
      <c r="E25" s="27">
        <v>442075.84</v>
      </c>
      <c r="F25" s="27">
        <v>1620375.33</v>
      </c>
      <c r="G25" s="23">
        <f>SUM(C25:F25)</f>
        <v>22218186</v>
      </c>
    </row>
    <row r="26" spans="1:7" ht="20.45" customHeight="1">
      <c r="A26" s="50"/>
      <c r="B26" s="20" t="s">
        <v>25</v>
      </c>
      <c r="C26" s="27">
        <f>C20-C21+C24-C25+C27</f>
        <v>4641665.1800000016</v>
      </c>
      <c r="D26" s="27">
        <f>D20-D21+D24-D25+D27</f>
        <v>610266.8899999999</v>
      </c>
      <c r="E26" s="27">
        <f>E20-E21+E24-E25+E27</f>
        <v>15483.909999999905</v>
      </c>
      <c r="F26" s="27">
        <f>F20-F21+F24-F25+F27</f>
        <v>446497.55000000016</v>
      </c>
      <c r="G26" s="23">
        <f>SUM(C26:F26)</f>
        <v>5713913.5300000012</v>
      </c>
    </row>
    <row r="27" spans="1:7" ht="20.45" customHeight="1">
      <c r="A27" s="50"/>
      <c r="B27" s="20" t="s">
        <v>38</v>
      </c>
      <c r="C27" s="27">
        <v>13112.26</v>
      </c>
      <c r="D27" s="27">
        <v>3594.3</v>
      </c>
      <c r="E27" s="27">
        <v>197.45</v>
      </c>
      <c r="F27" s="27">
        <v>3269.6</v>
      </c>
      <c r="G27" s="23">
        <f>SUM(C27:F27)</f>
        <v>20173.61</v>
      </c>
    </row>
    <row r="28" spans="1:7" ht="20.45" customHeight="1">
      <c r="A28" s="50"/>
      <c r="B28" s="20" t="s">
        <v>34</v>
      </c>
      <c r="C28" s="25">
        <f>C24/C25</f>
        <v>0.94609058777820887</v>
      </c>
      <c r="D28" s="25">
        <f>D24/D25</f>
        <v>1.0595077440706071</v>
      </c>
      <c r="E28" s="25">
        <f>E24/E25</f>
        <v>0.99788468422069843</v>
      </c>
      <c r="F28" s="25">
        <f>F24/F25</f>
        <v>1.024804833334509</v>
      </c>
      <c r="G28" s="26">
        <f>G24/G25</f>
        <v>0.9752722139422183</v>
      </c>
    </row>
    <row r="29" spans="1:7" ht="20.45" customHeight="1">
      <c r="A29" s="50"/>
      <c r="B29" s="20" t="s">
        <v>35</v>
      </c>
      <c r="C29" s="25">
        <f>C26/C24</f>
        <v>0.31119400937792813</v>
      </c>
      <c r="D29" s="25">
        <f>D26/D24</f>
        <v>0.13120050395078336</v>
      </c>
      <c r="E29" s="25">
        <f>E26/E24</f>
        <v>3.5099707755377879E-2</v>
      </c>
      <c r="F29" s="25">
        <f>F26/F24</f>
        <v>0.26888234846467973</v>
      </c>
      <c r="G29" s="26">
        <f>G26/G24</f>
        <v>0.26369337244788843</v>
      </c>
    </row>
    <row r="30" spans="1:7" ht="20.45" customHeight="1">
      <c r="A30" s="50">
        <v>2003</v>
      </c>
      <c r="B30" s="20" t="s">
        <v>21</v>
      </c>
      <c r="C30" s="27">
        <f>17772064.2-945776.8-392333.86</f>
        <v>16433953.539999999</v>
      </c>
      <c r="D30" s="27">
        <f>3911788.5-65696.7-4193.7-1031.25</f>
        <v>3840866.8499999996</v>
      </c>
      <c r="E30" s="27">
        <f>1265602.3-24669.6-710.1-372.8</f>
        <v>1239849.7999999998</v>
      </c>
      <c r="F30" s="27">
        <f>1833084.1-215401.17-31114.96-3402.1</f>
        <v>1583165.87</v>
      </c>
      <c r="G30" s="23">
        <f>SUM(C30:F30)</f>
        <v>23097836.060000002</v>
      </c>
    </row>
    <row r="31" spans="1:7" ht="20.45" customHeight="1">
      <c r="A31" s="50"/>
      <c r="B31" s="20" t="s">
        <v>32</v>
      </c>
      <c r="C31" s="27">
        <f>325834.7+15716637.04</f>
        <v>16042471.739999998</v>
      </c>
      <c r="D31" s="27">
        <v>3338596.16</v>
      </c>
      <c r="E31" s="27">
        <v>1178191.8799999999</v>
      </c>
      <c r="F31" s="27">
        <v>1586880.62</v>
      </c>
      <c r="G31" s="23">
        <f>SUM(C31:F31)</f>
        <v>22146140.399999999</v>
      </c>
    </row>
    <row r="32" spans="1:7" ht="20.45" customHeight="1">
      <c r="A32" s="50"/>
      <c r="B32" s="20" t="s">
        <v>26</v>
      </c>
      <c r="C32" s="27">
        <f>C26-C27+C30-C31+C33</f>
        <v>5022492.9400000023</v>
      </c>
      <c r="D32" s="27">
        <f>D26-D27+D30-D31+D33</f>
        <v>1116007.8399999994</v>
      </c>
      <c r="E32" s="27">
        <f>E26-E27+E30-E31+E33</f>
        <v>78791.689999999886</v>
      </c>
      <c r="F32" s="27">
        <f>F26-F27+F30-F31+F33</f>
        <v>440559.20000000019</v>
      </c>
      <c r="G32" s="23">
        <f>SUM(C32:F32)</f>
        <v>6657851.6700000009</v>
      </c>
    </row>
    <row r="33" spans="1:7" ht="20.45" customHeight="1">
      <c r="A33" s="50"/>
      <c r="B33" s="20" t="s">
        <v>39</v>
      </c>
      <c r="C33" s="27">
        <v>2458.2199999999998</v>
      </c>
      <c r="D33" s="27">
        <v>7064.56</v>
      </c>
      <c r="E33" s="27">
        <v>1847.31</v>
      </c>
      <c r="F33" s="27">
        <v>1046</v>
      </c>
      <c r="G33" s="23">
        <f>SUM(C33:F33)</f>
        <v>12416.09</v>
      </c>
    </row>
    <row r="34" spans="1:7" ht="20.45" customHeight="1">
      <c r="A34" s="50"/>
      <c r="B34" s="20" t="s">
        <v>34</v>
      </c>
      <c r="C34" s="25">
        <f>C30/C31</f>
        <v>1.0244028355695267</v>
      </c>
      <c r="D34" s="25">
        <f>D30/D31</f>
        <v>1.1504436792978279</v>
      </c>
      <c r="E34" s="25">
        <f>E30/E31</f>
        <v>1.0523326641836981</v>
      </c>
      <c r="F34" s="25">
        <f>F30/F31</f>
        <v>0.99765908666777969</v>
      </c>
      <c r="G34" s="26">
        <f>G30/G31</f>
        <v>1.0429734320658421</v>
      </c>
    </row>
    <row r="35" spans="1:7" ht="20.45" customHeight="1">
      <c r="A35" s="50"/>
      <c r="B35" s="20" t="s">
        <v>35</v>
      </c>
      <c r="C35" s="25">
        <f>C32/C30</f>
        <v>0.30561683941574552</v>
      </c>
      <c r="D35" s="25">
        <f>D32/D30</f>
        <v>0.2905614496894105</v>
      </c>
      <c r="E35" s="25">
        <f>E32/E30</f>
        <v>6.3549383159153552E-2</v>
      </c>
      <c r="F35" s="25">
        <f>F32/F30</f>
        <v>0.27827734815935629</v>
      </c>
      <c r="G35" s="26">
        <f>G32/G30</f>
        <v>0.28824568902061903</v>
      </c>
    </row>
    <row r="36" spans="1:7" ht="20.45" customHeight="1">
      <c r="A36" s="50">
        <v>2004</v>
      </c>
      <c r="B36" s="20" t="s">
        <v>21</v>
      </c>
      <c r="C36" s="27">
        <v>17293912.649999999</v>
      </c>
      <c r="D36" s="27">
        <v>3357075.96</v>
      </c>
      <c r="E36" s="27">
        <f>1323377.8+225489.9+745.9</f>
        <v>1549613.5999999999</v>
      </c>
      <c r="F36" s="27">
        <v>1630764.45</v>
      </c>
      <c r="G36" s="23">
        <f>SUM(C36:F36)</f>
        <v>23831366.66</v>
      </c>
    </row>
    <row r="37" spans="1:7" ht="20.45" customHeight="1">
      <c r="A37" s="50"/>
      <c r="B37" s="20" t="s">
        <v>32</v>
      </c>
      <c r="C37" s="27">
        <f>17045427.49+285751.7</f>
        <v>17331179.189999998</v>
      </c>
      <c r="D37" s="27">
        <v>3764892.66</v>
      </c>
      <c r="E37" s="27">
        <f>1309681.73+224609.36+738.7</f>
        <v>1535029.7899999998</v>
      </c>
      <c r="F37" s="27">
        <v>1594677.42</v>
      </c>
      <c r="G37" s="23">
        <f>SUM(C37:F37)</f>
        <v>24225779.059999995</v>
      </c>
    </row>
    <row r="38" spans="1:7" ht="20.45" customHeight="1">
      <c r="A38" s="50"/>
      <c r="B38" s="20" t="s">
        <v>2</v>
      </c>
      <c r="C38" s="27">
        <f>C32-C33+C36-C37+C39</f>
        <v>4985871.9800000032</v>
      </c>
      <c r="D38" s="27">
        <f>D32-D33+D36-D37+D39</f>
        <v>761585.10999999917</v>
      </c>
      <c r="E38" s="27">
        <f>E32-E33+E36-E37+E39</f>
        <v>93490.429999999949</v>
      </c>
      <c r="F38" s="27">
        <f>F32-F33+F36-F37+F39</f>
        <v>482441.17000000022</v>
      </c>
      <c r="G38" s="23">
        <f>SUM(C38:F38)</f>
        <v>6323388.6900000023</v>
      </c>
    </row>
    <row r="39" spans="1:7" ht="21.2" customHeight="1">
      <c r="A39" s="50"/>
      <c r="B39" s="20" t="s">
        <v>40</v>
      </c>
      <c r="C39" s="27">
        <v>3103.8</v>
      </c>
      <c r="D39" s="27">
        <v>60458.53</v>
      </c>
      <c r="E39" s="27">
        <v>1962.24</v>
      </c>
      <c r="F39" s="27">
        <v>6840.94</v>
      </c>
      <c r="G39" s="23">
        <f>SUM(C39:F39)</f>
        <v>72365.509999999995</v>
      </c>
    </row>
    <row r="40" spans="1:7" ht="20.45" customHeight="1">
      <c r="A40" s="50"/>
      <c r="B40" s="20" t="s">
        <v>34</v>
      </c>
      <c r="C40" s="25">
        <f>C36/C37</f>
        <v>0.99784974007876504</v>
      </c>
      <c r="D40" s="25">
        <f>D36/D37</f>
        <v>0.89167906316882883</v>
      </c>
      <c r="E40" s="25">
        <f>E36/E37</f>
        <v>1.009500669039133</v>
      </c>
      <c r="F40" s="25">
        <f>F36/F37</f>
        <v>1.0226296739060869</v>
      </c>
      <c r="G40" s="26">
        <f>G36/G37</f>
        <v>0.98371930995394807</v>
      </c>
    </row>
    <row r="41" spans="1:7" ht="20.45" customHeight="1">
      <c r="A41" s="50"/>
      <c r="B41" s="20" t="s">
        <v>35</v>
      </c>
      <c r="C41" s="25">
        <f>C38/C36</f>
        <v>0.28830213734195098</v>
      </c>
      <c r="D41" s="25">
        <f>D38/D36</f>
        <v>0.22685965973793432</v>
      </c>
      <c r="E41" s="25">
        <f>E38/E36</f>
        <v>6.033144649737196E-2</v>
      </c>
      <c r="F41" s="25">
        <f>F38/F36</f>
        <v>0.29583743378757138</v>
      </c>
      <c r="G41" s="26">
        <f>G38/G36</f>
        <v>0.26533890314455016</v>
      </c>
    </row>
    <row r="42" spans="1:7">
      <c r="A42" s="17"/>
      <c r="G42" s="17"/>
    </row>
    <row r="43" spans="1:7">
      <c r="A43" s="17"/>
      <c r="G43" s="17"/>
    </row>
    <row r="44" spans="1:7">
      <c r="A44" s="17"/>
      <c r="G44" s="17"/>
    </row>
    <row r="45" spans="1:7">
      <c r="A45" s="17"/>
      <c r="G45" s="17"/>
    </row>
    <row r="46" spans="1:7">
      <c r="A46" s="17"/>
      <c r="G46" s="17"/>
    </row>
    <row r="47" spans="1:7">
      <c r="A47" s="17"/>
      <c r="G47" s="17"/>
    </row>
    <row r="48" spans="1:7">
      <c r="A48" s="17"/>
      <c r="G48" s="17"/>
    </row>
    <row r="49" spans="1:7">
      <c r="A49" s="17"/>
      <c r="G49" s="17"/>
    </row>
    <row r="50" spans="1:7">
      <c r="A50" s="17"/>
      <c r="G50" s="17"/>
    </row>
    <row r="51" spans="1:7">
      <c r="A51" s="17"/>
      <c r="G51" s="17"/>
    </row>
    <row r="52" spans="1:7">
      <c r="A52" s="17"/>
      <c r="G52" s="17"/>
    </row>
    <row r="53" spans="1:7">
      <c r="A53" s="17"/>
      <c r="G53" s="17"/>
    </row>
    <row r="54" spans="1:7">
      <c r="A54" s="17"/>
      <c r="G54" s="17"/>
    </row>
    <row r="55" spans="1:7">
      <c r="A55" s="17"/>
      <c r="G55" s="17"/>
    </row>
    <row r="56" spans="1:7">
      <c r="A56" s="17"/>
      <c r="G56" s="17"/>
    </row>
    <row r="57" spans="1:7">
      <c r="A57" s="17"/>
      <c r="G57" s="17"/>
    </row>
    <row r="58" spans="1:7">
      <c r="A58" s="17"/>
      <c r="G58" s="17"/>
    </row>
    <row r="59" spans="1:7">
      <c r="A59" s="17"/>
      <c r="G59" s="17"/>
    </row>
    <row r="60" spans="1:7">
      <c r="A60" s="17"/>
      <c r="G60" s="17"/>
    </row>
    <row r="61" spans="1:7">
      <c r="A61" s="17"/>
      <c r="G61" s="17"/>
    </row>
    <row r="62" spans="1:7">
      <c r="A62" s="17"/>
      <c r="G62" s="17"/>
    </row>
    <row r="63" spans="1:7">
      <c r="A63" s="17"/>
      <c r="G63" s="17"/>
    </row>
    <row r="64" spans="1:7">
      <c r="A64" s="17"/>
      <c r="G64" s="17"/>
    </row>
    <row r="65" spans="1:7">
      <c r="A65" s="17"/>
      <c r="G65" s="17"/>
    </row>
    <row r="66" spans="1:7">
      <c r="A66" s="17"/>
      <c r="G66" s="17"/>
    </row>
    <row r="67" spans="1:7">
      <c r="A67" s="17"/>
      <c r="G67" s="17"/>
    </row>
    <row r="68" spans="1:7">
      <c r="A68" s="17"/>
      <c r="G68" s="17"/>
    </row>
    <row r="69" spans="1:7">
      <c r="A69" s="17"/>
      <c r="G69" s="17"/>
    </row>
    <row r="70" spans="1:7">
      <c r="A70" s="17"/>
      <c r="G70" s="17"/>
    </row>
    <row r="71" spans="1:7">
      <c r="A71" s="17"/>
      <c r="G71" s="17"/>
    </row>
    <row r="72" spans="1:7">
      <c r="A72" s="17"/>
      <c r="G72" s="17"/>
    </row>
    <row r="73" spans="1:7">
      <c r="A73" s="17"/>
      <c r="G73" s="17"/>
    </row>
    <row r="74" spans="1:7">
      <c r="A74" s="17"/>
      <c r="G74" s="17"/>
    </row>
    <row r="75" spans="1:7">
      <c r="A75" s="17"/>
      <c r="G75" s="17"/>
    </row>
    <row r="76" spans="1:7">
      <c r="A76" s="17"/>
      <c r="G76" s="17"/>
    </row>
    <row r="77" spans="1:7">
      <c r="A77" s="17"/>
      <c r="G77" s="17"/>
    </row>
    <row r="78" spans="1:7">
      <c r="A78" s="17"/>
      <c r="G78" s="17"/>
    </row>
    <row r="79" spans="1:7">
      <c r="A79" s="17"/>
      <c r="G79" s="17"/>
    </row>
    <row r="80" spans="1:7">
      <c r="A80" s="17"/>
      <c r="G80" s="17"/>
    </row>
    <row r="81" spans="1:7">
      <c r="A81" s="17"/>
      <c r="G81" s="17"/>
    </row>
    <row r="82" spans="1:7">
      <c r="A82" s="17"/>
      <c r="G82" s="17"/>
    </row>
    <row r="83" spans="1:7">
      <c r="A83" s="17"/>
      <c r="G83" s="17"/>
    </row>
    <row r="84" spans="1:7">
      <c r="A84" s="17"/>
      <c r="G84" s="17"/>
    </row>
    <row r="85" spans="1:7">
      <c r="A85" s="17"/>
      <c r="G85" s="17"/>
    </row>
    <row r="86" spans="1:7">
      <c r="A86" s="17"/>
      <c r="G86" s="17"/>
    </row>
    <row r="87" spans="1:7">
      <c r="A87" s="17"/>
      <c r="G87" s="17"/>
    </row>
    <row r="88" spans="1:7">
      <c r="A88" s="17"/>
      <c r="G88" s="17"/>
    </row>
    <row r="89" spans="1:7">
      <c r="A89" s="17"/>
      <c r="G89" s="17"/>
    </row>
    <row r="90" spans="1:7">
      <c r="A90" s="17"/>
      <c r="G90" s="17"/>
    </row>
    <row r="91" spans="1:7">
      <c r="A91" s="17"/>
      <c r="G91" s="17"/>
    </row>
    <row r="92" spans="1:7">
      <c r="A92" s="17"/>
      <c r="G92" s="17"/>
    </row>
    <row r="93" spans="1:7">
      <c r="A93" s="17"/>
      <c r="G93" s="17"/>
    </row>
    <row r="94" spans="1:7">
      <c r="A94" s="17"/>
      <c r="G94" s="17"/>
    </row>
    <row r="95" spans="1:7">
      <c r="A95" s="17"/>
      <c r="G95" s="17"/>
    </row>
    <row r="96" spans="1:7">
      <c r="A96" s="17"/>
      <c r="G96" s="17"/>
    </row>
    <row r="97" spans="1:7">
      <c r="A97" s="17"/>
      <c r="G97" s="17"/>
    </row>
    <row r="98" spans="1:7">
      <c r="A98" s="17"/>
      <c r="G98" s="17"/>
    </row>
    <row r="99" spans="1:7">
      <c r="A99" s="17"/>
      <c r="G99" s="17"/>
    </row>
    <row r="100" spans="1:7">
      <c r="A100" s="17"/>
      <c r="G100" s="17"/>
    </row>
    <row r="101" spans="1:7">
      <c r="A101" s="17"/>
      <c r="G101" s="17"/>
    </row>
    <row r="102" spans="1:7">
      <c r="A102" s="17"/>
      <c r="G102" s="17"/>
    </row>
    <row r="103" spans="1:7">
      <c r="A103" s="17"/>
      <c r="G103" s="17"/>
    </row>
    <row r="104" spans="1:7">
      <c r="A104" s="17"/>
      <c r="G104" s="17"/>
    </row>
    <row r="105" spans="1:7">
      <c r="A105" s="17"/>
      <c r="G105" s="17"/>
    </row>
    <row r="106" spans="1:7">
      <c r="A106" s="17"/>
      <c r="G106" s="17"/>
    </row>
    <row r="107" spans="1:7">
      <c r="A107" s="17"/>
      <c r="G107" s="17"/>
    </row>
    <row r="108" spans="1:7">
      <c r="A108" s="17"/>
      <c r="G108" s="17"/>
    </row>
    <row r="109" spans="1:7">
      <c r="A109" s="17"/>
      <c r="G109" s="17"/>
    </row>
    <row r="110" spans="1:7">
      <c r="A110" s="17"/>
      <c r="G110" s="17"/>
    </row>
    <row r="111" spans="1:7">
      <c r="A111" s="17"/>
      <c r="G111" s="17"/>
    </row>
    <row r="112" spans="1:7">
      <c r="A112" s="17"/>
      <c r="G112" s="17"/>
    </row>
    <row r="113" spans="1:7">
      <c r="A113" s="17"/>
      <c r="G113" s="17"/>
    </row>
    <row r="114" spans="1:7">
      <c r="A114" s="17"/>
      <c r="G114" s="17"/>
    </row>
    <row r="115" spans="1:7">
      <c r="A115" s="17"/>
      <c r="G115" s="17"/>
    </row>
    <row r="116" spans="1:7">
      <c r="A116" s="17"/>
      <c r="G116" s="17"/>
    </row>
    <row r="117" spans="1:7">
      <c r="A117" s="17"/>
      <c r="G117" s="17"/>
    </row>
    <row r="118" spans="1:7">
      <c r="A118" s="17"/>
      <c r="G118" s="17"/>
    </row>
    <row r="119" spans="1:7">
      <c r="A119" s="17"/>
      <c r="G119" s="17"/>
    </row>
    <row r="120" spans="1:7">
      <c r="A120" s="17"/>
      <c r="G120" s="17"/>
    </row>
    <row r="121" spans="1:7">
      <c r="A121" s="17"/>
      <c r="G121" s="17"/>
    </row>
    <row r="122" spans="1:7">
      <c r="A122" s="17"/>
      <c r="G122" s="17"/>
    </row>
    <row r="123" spans="1:7">
      <c r="A123" s="17"/>
      <c r="G123" s="17"/>
    </row>
    <row r="124" spans="1:7">
      <c r="A124" s="17"/>
      <c r="G124" s="17"/>
    </row>
    <row r="125" spans="1:7">
      <c r="A125" s="17"/>
      <c r="G125" s="17"/>
    </row>
    <row r="126" spans="1:7">
      <c r="A126" s="17"/>
      <c r="G126" s="17"/>
    </row>
    <row r="127" spans="1:7">
      <c r="A127" s="17"/>
      <c r="G127" s="17"/>
    </row>
    <row r="128" spans="1:7">
      <c r="A128" s="17"/>
      <c r="G128" s="17"/>
    </row>
    <row r="129" spans="1:7">
      <c r="A129" s="17"/>
      <c r="G129" s="17"/>
    </row>
    <row r="130" spans="1:7">
      <c r="A130" s="17"/>
      <c r="G130" s="17"/>
    </row>
    <row r="131" spans="1:7">
      <c r="A131" s="17"/>
      <c r="G131" s="17"/>
    </row>
    <row r="132" spans="1:7">
      <c r="A132" s="17"/>
      <c r="G132" s="17"/>
    </row>
    <row r="133" spans="1:7">
      <c r="A133" s="17"/>
      <c r="G133" s="17"/>
    </row>
    <row r="134" spans="1:7">
      <c r="A134" s="17"/>
      <c r="G134" s="17"/>
    </row>
    <row r="135" spans="1:7">
      <c r="A135" s="17"/>
      <c r="G135" s="17"/>
    </row>
    <row r="136" spans="1:7">
      <c r="A136" s="17"/>
      <c r="G136" s="17"/>
    </row>
    <row r="137" spans="1:7">
      <c r="A137" s="17"/>
      <c r="G137" s="17"/>
    </row>
    <row r="138" spans="1:7">
      <c r="A138" s="17"/>
      <c r="G138" s="17"/>
    </row>
    <row r="139" spans="1:7">
      <c r="A139" s="17"/>
      <c r="G139" s="17"/>
    </row>
    <row r="140" spans="1:7">
      <c r="A140" s="17"/>
      <c r="G140" s="17"/>
    </row>
    <row r="141" spans="1:7">
      <c r="A141" s="17"/>
      <c r="G141" s="17"/>
    </row>
    <row r="142" spans="1:7">
      <c r="A142" s="17"/>
      <c r="G142" s="17"/>
    </row>
    <row r="143" spans="1:7">
      <c r="A143" s="17"/>
      <c r="G143" s="17"/>
    </row>
    <row r="144" spans="1:7">
      <c r="A144" s="17"/>
      <c r="G144" s="17"/>
    </row>
    <row r="145" spans="1:7">
      <c r="A145" s="17"/>
      <c r="G145" s="17"/>
    </row>
    <row r="146" spans="1:7">
      <c r="A146" s="17"/>
      <c r="G146" s="17"/>
    </row>
    <row r="147" spans="1:7">
      <c r="A147" s="17"/>
      <c r="G147" s="17"/>
    </row>
    <row r="148" spans="1:7">
      <c r="A148" s="17"/>
      <c r="G148" s="17"/>
    </row>
    <row r="149" spans="1:7">
      <c r="A149" s="17"/>
      <c r="G149" s="17"/>
    </row>
    <row r="150" spans="1:7">
      <c r="A150" s="17"/>
      <c r="G150" s="17"/>
    </row>
    <row r="151" spans="1:7">
      <c r="A151" s="17"/>
      <c r="G151" s="17"/>
    </row>
    <row r="152" spans="1:7">
      <c r="A152" s="17"/>
      <c r="G152" s="17"/>
    </row>
    <row r="153" spans="1:7">
      <c r="A153" s="17"/>
      <c r="G153" s="17"/>
    </row>
    <row r="154" spans="1:7">
      <c r="A154" s="17"/>
      <c r="G154" s="17"/>
    </row>
    <row r="155" spans="1:7">
      <c r="A155" s="17"/>
      <c r="G155" s="17"/>
    </row>
    <row r="156" spans="1:7">
      <c r="A156" s="17"/>
      <c r="G156" s="17"/>
    </row>
    <row r="157" spans="1:7">
      <c r="A157" s="17"/>
      <c r="G157" s="17"/>
    </row>
    <row r="158" spans="1:7">
      <c r="A158" s="17"/>
      <c r="G158" s="17"/>
    </row>
    <row r="159" spans="1:7">
      <c r="A159" s="17"/>
      <c r="G159" s="17"/>
    </row>
    <row r="160" spans="1:7">
      <c r="A160" s="17"/>
      <c r="G160" s="17"/>
    </row>
    <row r="161" spans="1:7">
      <c r="A161" s="17"/>
      <c r="G161" s="17"/>
    </row>
    <row r="162" spans="1:7">
      <c r="A162" s="17"/>
      <c r="G162" s="17"/>
    </row>
    <row r="163" spans="1:7">
      <c r="A163" s="17"/>
      <c r="G163" s="17"/>
    </row>
    <row r="164" spans="1:7">
      <c r="A164" s="17"/>
      <c r="G164" s="17"/>
    </row>
    <row r="165" spans="1:7">
      <c r="A165" s="17"/>
      <c r="G165" s="17"/>
    </row>
    <row r="166" spans="1:7">
      <c r="A166" s="17"/>
      <c r="G166" s="17"/>
    </row>
    <row r="167" spans="1:7">
      <c r="A167" s="17"/>
      <c r="G167" s="17"/>
    </row>
    <row r="168" spans="1:7">
      <c r="A168" s="17"/>
      <c r="G168" s="17"/>
    </row>
    <row r="169" spans="1:7">
      <c r="A169" s="17"/>
      <c r="G169" s="17"/>
    </row>
  </sheetData>
  <mergeCells count="6">
    <mergeCell ref="A30:A35"/>
    <mergeCell ref="A36:A41"/>
    <mergeCell ref="A5:A11"/>
    <mergeCell ref="A12:A17"/>
    <mergeCell ref="A18:A23"/>
    <mergeCell ref="A24:A29"/>
  </mergeCells>
  <phoneticPr fontId="5" type="noConversion"/>
  <pageMargins left="0.90555555555555556" right="0.82708333333333339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ColWidth="11.5703125" defaultRowHeight="12.75"/>
  <sheetData/>
  <phoneticPr fontId="5" type="noConversion"/>
  <pageMargins left="0.90555555555555556" right="0.82708333333333339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707</TotalTime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w Piotrkowie Tryb.</cp:lastModifiedBy>
  <cp:revision>15</cp:revision>
  <cp:lastPrinted>2011-02-16T10:14:21Z</cp:lastPrinted>
  <dcterms:created xsi:type="dcterms:W3CDTF">2005-02-14T08:30:14Z</dcterms:created>
  <dcterms:modified xsi:type="dcterms:W3CDTF">2011-04-01T08:38:31Z</dcterms:modified>
</cp:coreProperties>
</file>