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'Zal_1_WPF_wg_RIO_Lodz'!$A$1:$N$58</definedName>
  </definedNames>
  <calcPr fullCalcOnLoad="1"/>
</workbook>
</file>

<file path=xl/sharedStrings.xml><?xml version="1.0" encoding="utf-8"?>
<sst xmlns="http://schemas.openxmlformats.org/spreadsheetml/2006/main" count="115" uniqueCount="99">
  <si>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</si>
  <si>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</si>
  <si>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</si>
  <si>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</si>
  <si>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</si>
  <si>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</si>
  <si>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</si>
  <si>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</si>
  <si>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</si>
  <si>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</si>
  <si>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</si>
  <si>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</si>
  <si>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</si>
  <si>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</si>
  <si>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</si>
  <si>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</si>
  <si>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</si>
  <si>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</si>
  <si>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</si>
  <si>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</si>
  <si>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</si>
  <si>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</si>
  <si>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</si>
  <si>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</si>
  <si>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</si>
  <si>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</si>
  <si>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</si>
  <si>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</si>
  <si>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</si>
  <si>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</si>
  <si>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</si>
  <si>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</si>
  <si>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</si>
  <si>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</si>
  <si>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</si>
  <si>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</si>
  <si>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</si>
  <si>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</si>
  <si>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</si>
  <si>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</si>
  <si>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</si>
  <si>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</si>
  <si>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</si>
  <si>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</si>
  <si>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</si>
  <si>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</si>
  <si>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</si>
  <si>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</si>
  <si>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</si>
  <si>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</si>
  <si>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</si>
  <si>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</si>
  <si>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</si>
  <si>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</si>
  <si>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</si>
  <si>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</si>
  <si>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</si>
  <si>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</si>
  <si>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</si>
  <si>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</si>
  <si>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</si>
  <si>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</si>
  <si>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</si>
  <si>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</si>
  <si>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</si>
  <si>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</si>
  <si>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</si>
  <si>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</si>
  <si>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</si>
  <si>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</si>
  <si>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</si>
  <si>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</si>
  <si>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</si>
  <si>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</si>
  <si>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</si>
  <si>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</si>
  <si>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</si>
  <si>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</si>
  <si>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</si>
  <si>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</si>
  <si>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</si>
  <si>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</si>
  <si>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</si>
  <si>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</si>
  <si>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</si>
  <si>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</si>
  <si>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</si>
  <si>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</si>
  <si>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</si>
  <si>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</si>
  <si>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</si>
  <si>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</si>
  <si>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</si>
  <si>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Przewidyw. Wykonanie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</si>
  <si>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</si>
  <si>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</si>
  <si>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</si>
  <si>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</si>
  <si>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Wieloletnia Prognoza Finansowa Miasta Piotrkowa Trybunalskiego na lata 2011-2029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</si>
</sst>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[$-415]d\ mmmm\ yyyy"/>
  </numFmts>
  <fonts count="32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1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0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0" fontId="1" fillId="0" borderId="20" xfId="56" applyFont="1" applyBorder="1" applyAlignment="1" quotePrefix="1">
      <alignment vertical="center" wrapText="1"/>
      <protection/>
    </xf>
    <xf numFmtId="10" fontId="2" fillId="0" borderId="17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1" fillId="0" borderId="21" xfId="56" applyNumberFormat="1" applyFont="1" applyBorder="1" applyAlignment="1">
      <alignment vertical="center"/>
      <protection/>
    </xf>
    <xf numFmtId="10" fontId="2" fillId="0" borderId="21" xfId="56" applyNumberFormat="1" applyFont="1" applyBorder="1" applyAlignment="1">
      <alignment vertical="center"/>
      <protection/>
    </xf>
    <xf numFmtId="0" fontId="2" fillId="0" borderId="21" xfId="56" applyFont="1" applyBorder="1" applyAlignment="1">
      <alignment horizontal="center" vertical="center" wrapText="1"/>
      <protection/>
    </xf>
    <xf numFmtId="10" fontId="2" fillId="0" borderId="22" xfId="56" applyNumberFormat="1" applyFont="1" applyBorder="1" applyAlignment="1">
      <alignment vertical="center"/>
      <protection/>
    </xf>
    <xf numFmtId="49" fontId="2" fillId="20" borderId="23" xfId="56" applyNumberFormat="1" applyFont="1" applyFill="1" applyBorder="1" applyAlignment="1">
      <alignment horizontal="center" vertical="center"/>
      <protection/>
    </xf>
    <xf numFmtId="165" fontId="2" fillId="6" borderId="24" xfId="56" applyNumberFormat="1" applyFont="1" applyFill="1" applyBorder="1" applyAlignment="1">
      <alignment vertical="center"/>
      <protection/>
    </xf>
    <xf numFmtId="165" fontId="2" fillId="6" borderId="25" xfId="56" applyNumberFormat="1" applyFont="1" applyFill="1" applyBorder="1" applyAlignment="1">
      <alignment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2" fillId="6" borderId="21" xfId="56" applyFont="1" applyFill="1" applyBorder="1" applyAlignment="1">
      <alignment horizontal="center" vertical="center"/>
      <protection/>
    </xf>
    <xf numFmtId="0" fontId="2" fillId="6" borderId="26" xfId="56" applyFont="1" applyFill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7" fillId="6" borderId="21" xfId="56" applyFont="1" applyFill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0" fontId="2" fillId="20" borderId="28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8" xfId="56" applyNumberFormat="1" applyFont="1" applyFill="1" applyBorder="1" applyAlignment="1">
      <alignment vertical="center"/>
      <protection/>
    </xf>
    <xf numFmtId="0" fontId="2" fillId="0" borderId="28" xfId="0" applyFont="1" applyBorder="1" applyAlignment="1">
      <alignment horizontal="center" vertical="top"/>
    </xf>
    <xf numFmtId="0" fontId="11" fillId="0" borderId="29" xfId="56" applyFont="1" applyBorder="1" applyAlignment="1">
      <alignment horizontal="center" vertical="center"/>
      <protection/>
    </xf>
    <xf numFmtId="165" fontId="1" fillId="0" borderId="30" xfId="56" applyNumberFormat="1" applyFont="1" applyBorder="1" applyAlignment="1">
      <alignment vertical="center"/>
      <protection/>
    </xf>
    <xf numFmtId="165" fontId="1" fillId="0" borderId="31" xfId="56" applyNumberFormat="1" applyFont="1" applyBorder="1" applyAlignment="1">
      <alignment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4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6" xfId="56" applyFont="1" applyBorder="1" applyAlignment="1">
      <alignment horizontal="center" vertical="center"/>
      <protection/>
    </xf>
    <xf numFmtId="165" fontId="1" fillId="0" borderId="24" xfId="56" applyNumberFormat="1" applyFont="1" applyBorder="1" applyAlignment="1">
      <alignment vertical="center"/>
      <protection/>
    </xf>
    <xf numFmtId="165" fontId="1" fillId="0" borderId="25" xfId="56" applyNumberFormat="1" applyFont="1" applyBorder="1" applyAlignment="1">
      <alignment vertical="center"/>
      <protection/>
    </xf>
    <xf numFmtId="0" fontId="6" fillId="21" borderId="32" xfId="0" applyFont="1" applyFill="1" applyBorder="1" applyAlignment="1">
      <alignment horizontal="center" vertical="center" wrapText="1"/>
    </xf>
    <xf numFmtId="49" fontId="2" fillId="20" borderId="32" xfId="56" applyNumberFormat="1" applyFont="1" applyFill="1" applyBorder="1" applyAlignment="1">
      <alignment horizontal="center"/>
      <protection/>
    </xf>
    <xf numFmtId="49" fontId="2" fillId="20" borderId="33" xfId="56" applyNumberFormat="1" applyFont="1" applyFill="1" applyBorder="1" applyAlignment="1">
      <alignment horizontal="center"/>
      <protection/>
    </xf>
    <xf numFmtId="49" fontId="2" fillId="20" borderId="34" xfId="56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4" fontId="2" fillId="20" borderId="28" xfId="56" applyNumberFormat="1" applyFont="1" applyFill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1" fillId="20" borderId="21" xfId="56" applyNumberFormat="1" applyFont="1" applyFill="1" applyBorder="1" applyAlignment="1">
      <alignment horizontal="center"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6" borderId="26" xfId="56" applyNumberFormat="1" applyFont="1" applyFill="1" applyBorder="1" applyAlignment="1">
      <alignment vertical="center"/>
      <protection/>
    </xf>
    <xf numFmtId="4" fontId="2" fillId="0" borderId="27" xfId="56" applyNumberFormat="1" applyFont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6" borderId="24" xfId="56" applyNumberFormat="1" applyFont="1" applyFill="1" applyBorder="1" applyAlignment="1">
      <alignment vertical="center"/>
      <protection/>
    </xf>
    <xf numFmtId="4" fontId="2" fillId="0" borderId="15" xfId="56" applyNumberFormat="1" applyFont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0" borderId="17" xfId="56" applyNumberFormat="1" applyFont="1" applyBorder="1" applyAlignment="1">
      <alignment vertical="center"/>
      <protection/>
    </xf>
    <xf numFmtId="4" fontId="1" fillId="0" borderId="30" xfId="56" applyNumberFormat="1" applyFont="1" applyBorder="1" applyAlignment="1">
      <alignment vertical="center"/>
      <protection/>
    </xf>
    <xf numFmtId="4" fontId="1" fillId="0" borderId="24" xfId="56" applyNumberFormat="1" applyFont="1" applyBorder="1" applyAlignment="1">
      <alignment vertical="center"/>
      <protection/>
    </xf>
    <xf numFmtId="4" fontId="2" fillId="0" borderId="15" xfId="56" applyNumberFormat="1" applyFont="1" applyBorder="1" applyAlignment="1">
      <alignment horizontal="center" vertical="center"/>
      <protection/>
    </xf>
    <xf numFmtId="4" fontId="2" fillId="0" borderId="13" xfId="56" applyNumberFormat="1" applyFont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6" xfId="56" applyNumberFormat="1" applyFont="1" applyBorder="1" applyAlignment="1">
      <alignment vertical="center"/>
      <protection/>
    </xf>
    <xf numFmtId="49" fontId="2" fillId="20" borderId="35" xfId="56" applyNumberFormat="1" applyFont="1" applyFill="1" applyBorder="1" applyAlignment="1">
      <alignment horizontal="center" vertical="center" wrapText="1"/>
      <protection/>
    </xf>
    <xf numFmtId="49" fontId="2" fillId="20" borderId="36" xfId="56" applyNumberFormat="1" applyFont="1" applyFill="1" applyBorder="1" applyAlignment="1">
      <alignment horizontal="center" vertical="center" wrapText="1"/>
      <protection/>
    </xf>
    <xf numFmtId="49" fontId="2" fillId="20" borderId="37" xfId="56" applyNumberFormat="1" applyFont="1" applyFill="1" applyBorder="1" applyAlignment="1">
      <alignment horizontal="center"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20" xfId="56" applyFont="1" applyFill="1" applyBorder="1" applyAlignment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20" xfId="56" applyFont="1" applyBorder="1" applyAlignment="1">
      <alignment vertical="center" wrapText="1"/>
      <protection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" fillId="0" borderId="40" xfId="56" applyFont="1" applyBorder="1" applyAlignment="1">
      <alignment horizontal="left" vertical="center" wrapText="1"/>
      <protection/>
    </xf>
    <xf numFmtId="0" fontId="1" fillId="0" borderId="41" xfId="56" applyFont="1" applyBorder="1" applyAlignment="1">
      <alignment horizontal="left" vertical="center" wrapText="1"/>
      <protection/>
    </xf>
    <xf numFmtId="0" fontId="1" fillId="0" borderId="42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4" xfId="56" applyFont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14" xfId="56" applyFont="1" applyBorder="1" applyAlignment="1">
      <alignment horizontal="left"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20" xfId="56" applyFont="1" applyFill="1" applyBorder="1" applyAlignment="1">
      <alignment horizontal="left" vertical="center" wrapText="1"/>
      <protection/>
    </xf>
    <xf numFmtId="0" fontId="2" fillId="20" borderId="43" xfId="56" applyFont="1" applyFill="1" applyBorder="1" applyAlignment="1">
      <alignment horizontal="left" vertical="center" wrapText="1"/>
      <protection/>
    </xf>
    <xf numFmtId="0" fontId="2" fillId="20" borderId="44" xfId="56" applyFont="1" applyFill="1" applyBorder="1" applyAlignment="1">
      <alignment horizontal="left" vertical="center" wrapText="1"/>
      <protection/>
    </xf>
    <xf numFmtId="0" fontId="2" fillId="20" borderId="45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2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7" fillId="6" borderId="46" xfId="56" applyFont="1" applyFill="1" applyBorder="1" applyAlignment="1">
      <alignment horizontal="left" vertical="center" wrapText="1"/>
      <protection/>
    </xf>
    <xf numFmtId="0" fontId="7" fillId="6" borderId="47" xfId="56" applyFont="1" applyFill="1" applyBorder="1" applyAlignment="1">
      <alignment horizontal="left" vertical="center" wrapText="1"/>
      <protection/>
    </xf>
    <xf numFmtId="0" fontId="7" fillId="6" borderId="48" xfId="56" applyFont="1" applyFill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14" xfId="56" applyFont="1" applyFill="1" applyBorder="1" applyAlignment="1">
      <alignment horizontal="left" vertical="center" wrapText="1"/>
      <protection/>
    </xf>
    <xf numFmtId="0" fontId="2" fillId="0" borderId="49" xfId="56" applyFont="1" applyBorder="1" applyAlignment="1">
      <alignment horizontal="left" vertical="center" wrapText="1"/>
      <protection/>
    </xf>
    <xf numFmtId="0" fontId="2" fillId="0" borderId="50" xfId="56" applyFont="1" applyBorder="1" applyAlignment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20" xfId="56" applyFont="1" applyBorder="1" applyAlignment="1" quotePrefix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1" fillId="0" borderId="24" xfId="56" applyFont="1" applyBorder="1" applyAlignment="1">
      <alignment horizontal="left" vertical="center" wrapText="1"/>
      <protection/>
    </xf>
    <xf numFmtId="0" fontId="1" fillId="0" borderId="25" xfId="56" applyFont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14" xfId="56" applyFont="1" applyFill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3" fillId="21" borderId="55" xfId="0" applyFont="1" applyFill="1" applyBorder="1" applyAlignment="1">
      <alignment horizontal="center" vertical="center"/>
    </xf>
    <xf numFmtId="0" fontId="13" fillId="21" borderId="36" xfId="0" applyFont="1" applyFill="1" applyBorder="1" applyAlignment="1">
      <alignment horizontal="center" vertical="center"/>
    </xf>
    <xf numFmtId="0" fontId="13" fillId="21" borderId="3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0" sqref="F10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59765625" style="3" customWidth="1"/>
    <col min="6" max="6" width="10" style="3" customWidth="1"/>
    <col min="7" max="7" width="10.8984375" style="3" customWidth="1"/>
    <col min="8" max="8" width="10.5" style="3" customWidth="1"/>
    <col min="9" max="9" width="10.8984375" style="3" customWidth="1"/>
    <col min="10" max="10" width="10.19921875" style="3" customWidth="1"/>
    <col min="11" max="12" width="10.09765625" style="3" customWidth="1"/>
    <col min="13" max="13" width="10.3984375" style="3" customWidth="1"/>
    <col min="14" max="14" width="10.09765625" style="3" customWidth="1"/>
    <col min="15" max="15" width="11.19921875" style="3" customWidth="1"/>
    <col min="16" max="24" width="10.19921875" style="3" bestFit="1" customWidth="1"/>
    <col min="25" max="35" width="9" style="3" customWidth="1"/>
    <col min="36" max="16384" width="9" style="13" customWidth="1"/>
  </cols>
  <sheetData>
    <row r="1" spans="1:5" ht="15" customHeight="1" thickBot="1">
      <c r="A1" s="101"/>
      <c r="B1" s="101"/>
      <c r="C1" s="101"/>
      <c r="D1" s="102"/>
      <c r="E1" s="72"/>
    </row>
    <row r="2" spans="1:35" ht="39" customHeight="1" thickBot="1">
      <c r="A2" s="101" t="s">
        <v>98</v>
      </c>
      <c r="B2" s="101"/>
      <c r="C2" s="101"/>
      <c r="D2" s="102"/>
      <c r="E2" s="68" t="s">
        <v>93</v>
      </c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253" s="27" customFormat="1" ht="13.5" customHeight="1" thickBot="1">
      <c r="A3" s="38" t="s">
        <v>0</v>
      </c>
      <c r="B3" s="94" t="s">
        <v>1</v>
      </c>
      <c r="C3" s="95"/>
      <c r="D3" s="96"/>
      <c r="E3" s="69">
        <v>2010</v>
      </c>
      <c r="F3" s="70">
        <v>2011</v>
      </c>
      <c r="G3" s="70">
        <v>2012</v>
      </c>
      <c r="H3" s="70">
        <v>2013</v>
      </c>
      <c r="I3" s="70">
        <v>2014</v>
      </c>
      <c r="J3" s="70">
        <v>2015</v>
      </c>
      <c r="K3" s="70">
        <v>2016</v>
      </c>
      <c r="L3" s="70">
        <v>2017</v>
      </c>
      <c r="M3" s="70">
        <v>2018</v>
      </c>
      <c r="N3" s="70">
        <v>2019</v>
      </c>
      <c r="O3" s="70">
        <v>2020</v>
      </c>
      <c r="P3" s="70">
        <v>2021</v>
      </c>
      <c r="Q3" s="70">
        <v>2022</v>
      </c>
      <c r="R3" s="70">
        <v>2023</v>
      </c>
      <c r="S3" s="70">
        <v>2024</v>
      </c>
      <c r="T3" s="70">
        <v>2025</v>
      </c>
      <c r="U3" s="70">
        <v>2026</v>
      </c>
      <c r="V3" s="70">
        <v>2027</v>
      </c>
      <c r="W3" s="70">
        <v>2028</v>
      </c>
      <c r="X3" s="70">
        <v>2029</v>
      </c>
      <c r="Y3" s="70">
        <v>2030</v>
      </c>
      <c r="Z3" s="70">
        <v>2031</v>
      </c>
      <c r="AA3" s="70">
        <v>2032</v>
      </c>
      <c r="AB3" s="70">
        <v>2033</v>
      </c>
      <c r="AC3" s="70">
        <v>2034</v>
      </c>
      <c r="AD3" s="70">
        <v>2035</v>
      </c>
      <c r="AE3" s="70">
        <v>2036</v>
      </c>
      <c r="AF3" s="70">
        <v>2037</v>
      </c>
      <c r="AG3" s="70">
        <v>2038</v>
      </c>
      <c r="AH3" s="70">
        <v>2039</v>
      </c>
      <c r="AI3" s="71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13.5" customHeight="1">
      <c r="A4" s="54" t="s">
        <v>2</v>
      </c>
      <c r="B4" s="113" t="s">
        <v>70</v>
      </c>
      <c r="C4" s="114"/>
      <c r="D4" s="115"/>
      <c r="E4" s="73">
        <f>+E5+E6</f>
        <v>293477463</v>
      </c>
      <c r="F4" s="80">
        <f aca="true" t="shared" si="0" ref="F4:AI4">+F5+F6</f>
        <v>326737242.37</v>
      </c>
      <c r="G4" s="80">
        <f t="shared" si="0"/>
        <v>373828051</v>
      </c>
      <c r="H4" s="80">
        <f t="shared" si="0"/>
        <v>362089523</v>
      </c>
      <c r="I4" s="80">
        <f t="shared" si="0"/>
        <v>303736224</v>
      </c>
      <c r="J4" s="80">
        <f t="shared" si="0"/>
        <v>346679827</v>
      </c>
      <c r="K4" s="80">
        <f t="shared" si="0"/>
        <v>330066827</v>
      </c>
      <c r="L4" s="80">
        <f t="shared" si="0"/>
        <v>339668832</v>
      </c>
      <c r="M4" s="80">
        <f t="shared" si="0"/>
        <v>346558898</v>
      </c>
      <c r="N4" s="80">
        <f t="shared" si="0"/>
        <v>355545665</v>
      </c>
      <c r="O4" s="80">
        <f t="shared" si="0"/>
        <v>366238034</v>
      </c>
      <c r="P4" s="80">
        <f t="shared" si="0"/>
        <v>374045175</v>
      </c>
      <c r="Q4" s="80">
        <f t="shared" si="0"/>
        <v>385176530</v>
      </c>
      <c r="R4" s="80">
        <f t="shared" si="0"/>
        <v>397141826</v>
      </c>
      <c r="S4" s="80">
        <f t="shared" si="0"/>
        <v>405951081</v>
      </c>
      <c r="T4" s="80">
        <f t="shared" si="0"/>
        <v>418114614</v>
      </c>
      <c r="U4" s="80">
        <f t="shared" si="0"/>
        <v>430643052</v>
      </c>
      <c r="V4" s="80">
        <f t="shared" si="0"/>
        <v>443547344</v>
      </c>
      <c r="W4" s="80">
        <f t="shared" si="0"/>
        <v>456838764</v>
      </c>
      <c r="X4" s="80">
        <f t="shared" si="0"/>
        <v>470528928</v>
      </c>
      <c r="Y4" s="55">
        <f t="shared" si="0"/>
        <v>0</v>
      </c>
      <c r="Z4" s="55">
        <f t="shared" si="0"/>
        <v>0</v>
      </c>
      <c r="AA4" s="55">
        <f t="shared" si="0"/>
        <v>0</v>
      </c>
      <c r="AB4" s="55">
        <f t="shared" si="0"/>
        <v>0</v>
      </c>
      <c r="AC4" s="55">
        <f t="shared" si="0"/>
        <v>0</v>
      </c>
      <c r="AD4" s="55">
        <f t="shared" si="0"/>
        <v>0</v>
      </c>
      <c r="AE4" s="55">
        <f t="shared" si="0"/>
        <v>0</v>
      </c>
      <c r="AF4" s="55">
        <f t="shared" si="0"/>
        <v>0</v>
      </c>
      <c r="AG4" s="55">
        <f t="shared" si="0"/>
        <v>0</v>
      </c>
      <c r="AH4" s="55">
        <f t="shared" si="0"/>
        <v>0</v>
      </c>
      <c r="AI4" s="56">
        <f t="shared" si="0"/>
        <v>0</v>
      </c>
    </row>
    <row r="5" spans="1:35" ht="13.5" customHeight="1">
      <c r="A5" s="41" t="s">
        <v>3</v>
      </c>
      <c r="B5" s="4"/>
      <c r="C5" s="116" t="s">
        <v>4</v>
      </c>
      <c r="D5" s="117"/>
      <c r="E5" s="74">
        <v>261668658.96</v>
      </c>
      <c r="F5" s="81">
        <v>284387314.33</v>
      </c>
      <c r="G5" s="81">
        <v>291581678</v>
      </c>
      <c r="H5" s="81">
        <v>293238938</v>
      </c>
      <c r="I5" s="81">
        <v>303236224</v>
      </c>
      <c r="J5" s="81">
        <v>328707093</v>
      </c>
      <c r="K5" s="81">
        <v>320066827</v>
      </c>
      <c r="L5" s="81">
        <v>329668832</v>
      </c>
      <c r="M5" s="81">
        <v>339558898</v>
      </c>
      <c r="N5" s="81">
        <v>349745665</v>
      </c>
      <c r="O5" s="81">
        <v>360238034</v>
      </c>
      <c r="P5" s="81">
        <v>371045175</v>
      </c>
      <c r="Q5" s="81">
        <v>382176530</v>
      </c>
      <c r="R5" s="81">
        <v>393641826</v>
      </c>
      <c r="S5" s="81">
        <v>405451081</v>
      </c>
      <c r="T5" s="81">
        <v>417614614</v>
      </c>
      <c r="U5" s="81">
        <v>430143052</v>
      </c>
      <c r="V5" s="81">
        <v>443047344</v>
      </c>
      <c r="W5" s="81">
        <v>456338764</v>
      </c>
      <c r="X5" s="81">
        <v>470028928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13.5" customHeight="1">
      <c r="A6" s="41" t="s">
        <v>5</v>
      </c>
      <c r="B6" s="4"/>
      <c r="C6" s="116" t="s">
        <v>6</v>
      </c>
      <c r="D6" s="117"/>
      <c r="E6" s="74">
        <v>31808804.04</v>
      </c>
      <c r="F6" s="81">
        <v>42349928.04</v>
      </c>
      <c r="G6" s="81">
        <v>82246373</v>
      </c>
      <c r="H6" s="81">
        <v>68850585</v>
      </c>
      <c r="I6" s="81">
        <v>500000</v>
      </c>
      <c r="J6" s="81">
        <v>17972734</v>
      </c>
      <c r="K6" s="81">
        <v>10000000</v>
      </c>
      <c r="L6" s="81">
        <v>10000000</v>
      </c>
      <c r="M6" s="81">
        <v>7000000</v>
      </c>
      <c r="N6" s="81">
        <v>5800000</v>
      </c>
      <c r="O6" s="81">
        <v>6000000</v>
      </c>
      <c r="P6" s="81">
        <v>3000000</v>
      </c>
      <c r="Q6" s="81">
        <v>3000000</v>
      </c>
      <c r="R6" s="81">
        <v>3500000</v>
      </c>
      <c r="S6" s="81">
        <v>500000</v>
      </c>
      <c r="T6" s="81">
        <v>500000</v>
      </c>
      <c r="U6" s="81">
        <v>500000</v>
      </c>
      <c r="V6" s="81">
        <v>500000</v>
      </c>
      <c r="W6" s="81">
        <v>500000</v>
      </c>
      <c r="X6" s="81">
        <v>500000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13.5" customHeight="1">
      <c r="A7" s="41" t="s">
        <v>12</v>
      </c>
      <c r="B7" s="5"/>
      <c r="C7" s="6"/>
      <c r="D7" s="30" t="s">
        <v>7</v>
      </c>
      <c r="E7" s="74">
        <v>5425536</v>
      </c>
      <c r="F7" s="81">
        <v>6957000</v>
      </c>
      <c r="G7" s="81">
        <v>3800000</v>
      </c>
      <c r="H7" s="81">
        <v>695000</v>
      </c>
      <c r="I7" s="81">
        <v>500000</v>
      </c>
      <c r="J7" s="81">
        <v>10000000</v>
      </c>
      <c r="K7" s="81">
        <v>10000000</v>
      </c>
      <c r="L7" s="81">
        <v>10000000</v>
      </c>
      <c r="M7" s="81">
        <v>7000000</v>
      </c>
      <c r="N7" s="81">
        <v>5800000</v>
      </c>
      <c r="O7" s="81">
        <v>6000000</v>
      </c>
      <c r="P7" s="81">
        <v>3000000</v>
      </c>
      <c r="Q7" s="81">
        <v>3000000</v>
      </c>
      <c r="R7" s="81">
        <v>3500000</v>
      </c>
      <c r="S7" s="81">
        <v>500000</v>
      </c>
      <c r="T7" s="81">
        <v>500000</v>
      </c>
      <c r="U7" s="81">
        <v>500000</v>
      </c>
      <c r="V7" s="81">
        <v>500000</v>
      </c>
      <c r="W7" s="81">
        <v>500000</v>
      </c>
      <c r="X7" s="81">
        <v>500000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42" t="s">
        <v>8</v>
      </c>
      <c r="B8" s="118" t="s">
        <v>9</v>
      </c>
      <c r="C8" s="119"/>
      <c r="D8" s="120"/>
      <c r="E8" s="75">
        <f>256365244.35-303600</f>
        <v>256061644.35</v>
      </c>
      <c r="F8" s="82">
        <v>257593163</v>
      </c>
      <c r="G8" s="82">
        <v>264032992</v>
      </c>
      <c r="H8" s="82">
        <v>270633817</v>
      </c>
      <c r="I8" s="82">
        <v>278752831</v>
      </c>
      <c r="J8" s="82">
        <v>287115416</v>
      </c>
      <c r="K8" s="82">
        <v>295728879</v>
      </c>
      <c r="L8" s="82">
        <v>304600745</v>
      </c>
      <c r="M8" s="82">
        <v>313738768</v>
      </c>
      <c r="N8" s="82">
        <v>323150931</v>
      </c>
      <c r="O8" s="82">
        <v>332845458</v>
      </c>
      <c r="P8" s="82">
        <v>342830822</v>
      </c>
      <c r="Q8" s="82">
        <v>353115747</v>
      </c>
      <c r="R8" s="82">
        <v>363709219</v>
      </c>
      <c r="S8" s="82">
        <v>374620496</v>
      </c>
      <c r="T8" s="82">
        <v>385859111</v>
      </c>
      <c r="U8" s="82">
        <v>397434884</v>
      </c>
      <c r="V8" s="82">
        <v>409357931</v>
      </c>
      <c r="W8" s="82">
        <v>421638669</v>
      </c>
      <c r="X8" s="82">
        <v>434287829.44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13.5" customHeight="1">
      <c r="A9" s="41" t="s">
        <v>3</v>
      </c>
      <c r="B9" s="4"/>
      <c r="C9" s="116" t="s">
        <v>10</v>
      </c>
      <c r="D9" s="117"/>
      <c r="E9" s="74">
        <v>125078528</v>
      </c>
      <c r="F9" s="81">
        <v>130482955</v>
      </c>
      <c r="G9" s="81">
        <v>132273988</v>
      </c>
      <c r="H9" s="81">
        <v>133596728</v>
      </c>
      <c r="I9" s="81">
        <v>134932695</v>
      </c>
      <c r="J9" s="81">
        <v>136282022</v>
      </c>
      <c r="K9" s="81">
        <v>137644842</v>
      </c>
      <c r="L9" s="81">
        <v>135991290</v>
      </c>
      <c r="M9" s="81">
        <v>137351203</v>
      </c>
      <c r="N9" s="81">
        <v>138724715</v>
      </c>
      <c r="O9" s="81">
        <v>140111962</v>
      </c>
      <c r="P9" s="81">
        <v>141513082</v>
      </c>
      <c r="Q9" s="81">
        <v>142928213</v>
      </c>
      <c r="R9" s="81">
        <v>144357495</v>
      </c>
      <c r="S9" s="81">
        <v>145801070</v>
      </c>
      <c r="T9" s="81">
        <v>147259080</v>
      </c>
      <c r="U9" s="81">
        <v>148731671</v>
      </c>
      <c r="V9" s="81">
        <v>150218988</v>
      </c>
      <c r="W9" s="81">
        <v>151721178</v>
      </c>
      <c r="X9" s="81">
        <v>153238390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13.5" customHeight="1">
      <c r="A10" s="41" t="s">
        <v>5</v>
      </c>
      <c r="B10" s="4"/>
      <c r="C10" s="116" t="s">
        <v>11</v>
      </c>
      <c r="D10" s="117"/>
      <c r="E10" s="74">
        <v>18914707</v>
      </c>
      <c r="F10" s="81">
        <v>20014861</v>
      </c>
      <c r="G10" s="81">
        <v>20024868</v>
      </c>
      <c r="H10" s="81">
        <v>20034880</v>
      </c>
      <c r="I10" s="81">
        <v>20044897</v>
      </c>
      <c r="J10" s="81">
        <v>20054920</v>
      </c>
      <c r="K10" s="81">
        <v>20064947</v>
      </c>
      <c r="L10" s="81">
        <v>20074980</v>
      </c>
      <c r="M10" s="81">
        <v>20085017</v>
      </c>
      <c r="N10" s="81">
        <v>20095060</v>
      </c>
      <c r="O10" s="81">
        <v>20105108</v>
      </c>
      <c r="P10" s="81">
        <v>20115161</v>
      </c>
      <c r="Q10" s="81">
        <v>20125219</v>
      </c>
      <c r="R10" s="81">
        <v>20135282</v>
      </c>
      <c r="S10" s="81">
        <v>20145350</v>
      </c>
      <c r="T10" s="81">
        <v>20155423</v>
      </c>
      <c r="U10" s="81">
        <v>20165500</v>
      </c>
      <c r="V10" s="81">
        <v>20175583</v>
      </c>
      <c r="W10" s="81">
        <v>20185671</v>
      </c>
      <c r="X10" s="81">
        <v>20195764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3.5" customHeight="1">
      <c r="A11" s="41" t="s">
        <v>12</v>
      </c>
      <c r="B11" s="4"/>
      <c r="C11" s="116" t="s">
        <v>13</v>
      </c>
      <c r="D11" s="117"/>
      <c r="E11" s="74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41" t="s">
        <v>15</v>
      </c>
      <c r="B12" s="4"/>
      <c r="C12" s="7"/>
      <c r="D12" s="30" t="s">
        <v>14</v>
      </c>
      <c r="E12" s="74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3.5" customHeight="1">
      <c r="A13" s="41" t="s">
        <v>51</v>
      </c>
      <c r="B13" s="4"/>
      <c r="C13" s="116" t="s">
        <v>16</v>
      </c>
      <c r="D13" s="117"/>
      <c r="E13" s="76" t="s">
        <v>69</v>
      </c>
      <c r="F13" s="81">
        <v>11412528.5</v>
      </c>
      <c r="G13" s="81">
        <v>9761507.39</v>
      </c>
      <c r="H13" s="81">
        <v>1034245.2</v>
      </c>
      <c r="I13" s="81">
        <v>71971.97</v>
      </c>
      <c r="J13" s="81">
        <v>71957.3</v>
      </c>
      <c r="K13" s="81">
        <v>71957.3</v>
      </c>
      <c r="L13" s="81">
        <v>71185.3</v>
      </c>
      <c r="M13" s="81">
        <v>70829.3</v>
      </c>
      <c r="N13" s="81">
        <v>70776.3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13.5" customHeight="1">
      <c r="A14" s="43" t="s">
        <v>17</v>
      </c>
      <c r="B14" s="110" t="s">
        <v>55</v>
      </c>
      <c r="C14" s="111"/>
      <c r="D14" s="112"/>
      <c r="E14" s="77">
        <f>E4-E8</f>
        <v>37415818.650000006</v>
      </c>
      <c r="F14" s="83">
        <f aca="true" t="shared" si="1" ref="F14:AH14">F4-F8</f>
        <v>69144079.37</v>
      </c>
      <c r="G14" s="83">
        <f t="shared" si="1"/>
        <v>109795059</v>
      </c>
      <c r="H14" s="83">
        <f t="shared" si="1"/>
        <v>91455706</v>
      </c>
      <c r="I14" s="83">
        <f t="shared" si="1"/>
        <v>24983393</v>
      </c>
      <c r="J14" s="83">
        <f t="shared" si="1"/>
        <v>59564411</v>
      </c>
      <c r="K14" s="83">
        <f t="shared" si="1"/>
        <v>34337948</v>
      </c>
      <c r="L14" s="83">
        <f t="shared" si="1"/>
        <v>35068087</v>
      </c>
      <c r="M14" s="83">
        <f t="shared" si="1"/>
        <v>32820130</v>
      </c>
      <c r="N14" s="83">
        <f t="shared" si="1"/>
        <v>32394734</v>
      </c>
      <c r="O14" s="83">
        <f t="shared" si="1"/>
        <v>33392576</v>
      </c>
      <c r="P14" s="83">
        <f t="shared" si="1"/>
        <v>31214353</v>
      </c>
      <c r="Q14" s="83">
        <f t="shared" si="1"/>
        <v>32060783</v>
      </c>
      <c r="R14" s="83">
        <f t="shared" si="1"/>
        <v>33432607</v>
      </c>
      <c r="S14" s="83">
        <f t="shared" si="1"/>
        <v>31330585</v>
      </c>
      <c r="T14" s="83">
        <f t="shared" si="1"/>
        <v>32255503</v>
      </c>
      <c r="U14" s="83">
        <f t="shared" si="1"/>
        <v>33208168</v>
      </c>
      <c r="V14" s="83">
        <f t="shared" si="1"/>
        <v>34189413</v>
      </c>
      <c r="W14" s="83">
        <f t="shared" si="1"/>
        <v>35200095</v>
      </c>
      <c r="X14" s="83">
        <f t="shared" si="1"/>
        <v>36241098.56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28">
        <f t="shared" si="1"/>
        <v>0</v>
      </c>
      <c r="AH14" s="28">
        <f t="shared" si="1"/>
        <v>0</v>
      </c>
      <c r="AI14" s="29">
        <f>AI4-AI8</f>
        <v>0</v>
      </c>
    </row>
    <row r="15" spans="1:35" ht="27.75" customHeight="1">
      <c r="A15" s="42" t="s">
        <v>18</v>
      </c>
      <c r="B15" s="124" t="s">
        <v>19</v>
      </c>
      <c r="C15" s="125"/>
      <c r="D15" s="126"/>
      <c r="E15" s="75">
        <v>10718410.45</v>
      </c>
      <c r="F15" s="82">
        <v>510814.47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41" t="s">
        <v>3</v>
      </c>
      <c r="B16" s="4"/>
      <c r="C16" s="136" t="s">
        <v>83</v>
      </c>
      <c r="D16" s="137"/>
      <c r="E16" s="74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42" t="s">
        <v>20</v>
      </c>
      <c r="B17" s="118" t="s">
        <v>82</v>
      </c>
      <c r="C17" s="119"/>
      <c r="D17" s="120"/>
      <c r="E17" s="75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13.5" customHeight="1">
      <c r="A18" s="43" t="s">
        <v>21</v>
      </c>
      <c r="B18" s="127" t="s">
        <v>54</v>
      </c>
      <c r="C18" s="97"/>
      <c r="D18" s="98"/>
      <c r="E18" s="77">
        <f aca="true" t="shared" si="2" ref="E18:AI18">E14+E15+E17</f>
        <v>48134229.10000001</v>
      </c>
      <c r="F18" s="83">
        <f t="shared" si="2"/>
        <v>69654893.84</v>
      </c>
      <c r="G18" s="83">
        <f t="shared" si="2"/>
        <v>109795059</v>
      </c>
      <c r="H18" s="83">
        <f t="shared" si="2"/>
        <v>91455706</v>
      </c>
      <c r="I18" s="83">
        <f t="shared" si="2"/>
        <v>24983393</v>
      </c>
      <c r="J18" s="83">
        <f t="shared" si="2"/>
        <v>59564411</v>
      </c>
      <c r="K18" s="83">
        <f t="shared" si="2"/>
        <v>34337948</v>
      </c>
      <c r="L18" s="83">
        <f t="shared" si="2"/>
        <v>35068087</v>
      </c>
      <c r="M18" s="83">
        <f t="shared" si="2"/>
        <v>32820130</v>
      </c>
      <c r="N18" s="83">
        <f t="shared" si="2"/>
        <v>32394734</v>
      </c>
      <c r="O18" s="83">
        <f t="shared" si="2"/>
        <v>33392576</v>
      </c>
      <c r="P18" s="83">
        <f t="shared" si="2"/>
        <v>31214353</v>
      </c>
      <c r="Q18" s="83">
        <f t="shared" si="2"/>
        <v>32060783</v>
      </c>
      <c r="R18" s="83">
        <f t="shared" si="2"/>
        <v>33432607</v>
      </c>
      <c r="S18" s="83">
        <f t="shared" si="2"/>
        <v>31330585</v>
      </c>
      <c r="T18" s="83">
        <f t="shared" si="2"/>
        <v>32255503</v>
      </c>
      <c r="U18" s="83">
        <f t="shared" si="2"/>
        <v>33208168</v>
      </c>
      <c r="V18" s="83">
        <f t="shared" si="2"/>
        <v>34189413</v>
      </c>
      <c r="W18" s="83">
        <f t="shared" si="2"/>
        <v>35200095</v>
      </c>
      <c r="X18" s="83">
        <f t="shared" si="2"/>
        <v>36241098.56</v>
      </c>
      <c r="Y18" s="28">
        <f t="shared" si="2"/>
        <v>0</v>
      </c>
      <c r="Z18" s="28">
        <f t="shared" si="2"/>
        <v>0</v>
      </c>
      <c r="AA18" s="28">
        <f t="shared" si="2"/>
        <v>0</v>
      </c>
      <c r="AB18" s="28">
        <f t="shared" si="2"/>
        <v>0</v>
      </c>
      <c r="AC18" s="28">
        <f t="shared" si="2"/>
        <v>0</v>
      </c>
      <c r="AD18" s="28">
        <f t="shared" si="2"/>
        <v>0</v>
      </c>
      <c r="AE18" s="28">
        <f t="shared" si="2"/>
        <v>0</v>
      </c>
      <c r="AF18" s="28">
        <f t="shared" si="2"/>
        <v>0</v>
      </c>
      <c r="AG18" s="28">
        <f t="shared" si="2"/>
        <v>0</v>
      </c>
      <c r="AH18" s="28">
        <f t="shared" si="2"/>
        <v>0</v>
      </c>
      <c r="AI18" s="29">
        <f t="shared" si="2"/>
        <v>0</v>
      </c>
    </row>
    <row r="19" spans="1:35" ht="13.5" customHeight="1">
      <c r="A19" s="42" t="s">
        <v>22</v>
      </c>
      <c r="B19" s="124" t="s">
        <v>23</v>
      </c>
      <c r="C19" s="125"/>
      <c r="D19" s="126"/>
      <c r="E19" s="75">
        <f>E20+E21</f>
        <v>26936353.06</v>
      </c>
      <c r="F19" s="82">
        <f aca="true" t="shared" si="3" ref="F19:AI19">F20+F21</f>
        <v>20864878.05</v>
      </c>
      <c r="G19" s="82">
        <f t="shared" si="3"/>
        <v>23529610</v>
      </c>
      <c r="H19" s="82">
        <f t="shared" si="3"/>
        <v>37181274</v>
      </c>
      <c r="I19" s="82">
        <f t="shared" si="3"/>
        <v>16604977</v>
      </c>
      <c r="J19" s="82">
        <f t="shared" si="3"/>
        <v>18313018</v>
      </c>
      <c r="K19" s="82">
        <f t="shared" si="3"/>
        <v>24713297</v>
      </c>
      <c r="L19" s="82">
        <f t="shared" si="3"/>
        <v>24952307</v>
      </c>
      <c r="M19" s="82">
        <f t="shared" si="3"/>
        <v>29378520</v>
      </c>
      <c r="N19" s="82">
        <f t="shared" si="3"/>
        <v>27387233</v>
      </c>
      <c r="O19" s="82">
        <f t="shared" si="3"/>
        <v>27567277</v>
      </c>
      <c r="P19" s="82">
        <f t="shared" si="3"/>
        <v>28640202</v>
      </c>
      <c r="Q19" s="82">
        <f t="shared" si="3"/>
        <v>29135724</v>
      </c>
      <c r="R19" s="82">
        <f t="shared" si="3"/>
        <v>17606680</v>
      </c>
      <c r="S19" s="82">
        <f t="shared" si="3"/>
        <v>3734037</v>
      </c>
      <c r="T19" s="82">
        <f t="shared" si="3"/>
        <v>3715911</v>
      </c>
      <c r="U19" s="82">
        <f t="shared" si="3"/>
        <v>3697785</v>
      </c>
      <c r="V19" s="82">
        <f t="shared" si="3"/>
        <v>3679658</v>
      </c>
      <c r="W19" s="82">
        <f t="shared" si="3"/>
        <v>3661532</v>
      </c>
      <c r="X19" s="82">
        <f t="shared" si="3"/>
        <v>3661531.56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17">
        <f t="shared" si="3"/>
        <v>0</v>
      </c>
    </row>
    <row r="20" spans="1:35" ht="13.5" customHeight="1">
      <c r="A20" s="41" t="s">
        <v>3</v>
      </c>
      <c r="B20" s="4"/>
      <c r="C20" s="99" t="s">
        <v>24</v>
      </c>
      <c r="D20" s="100"/>
      <c r="E20" s="74">
        <v>22162795.06</v>
      </c>
      <c r="F20" s="81">
        <v>15149878.05</v>
      </c>
      <c r="G20" s="81">
        <v>15058226</v>
      </c>
      <c r="H20" s="81">
        <v>29126686</v>
      </c>
      <c r="I20" s="81">
        <v>9244557</v>
      </c>
      <c r="J20" s="81">
        <v>11022011</v>
      </c>
      <c r="K20" s="81">
        <v>17527399</v>
      </c>
      <c r="L20" s="81">
        <v>15395369</v>
      </c>
      <c r="M20" s="81">
        <v>22763187</v>
      </c>
      <c r="N20" s="81">
        <v>22228031</v>
      </c>
      <c r="O20" s="81">
        <v>23532568</v>
      </c>
      <c r="P20" s="81">
        <v>25757760</v>
      </c>
      <c r="Q20" s="81">
        <v>27281426</v>
      </c>
      <c r="R20" s="81">
        <v>16863509</v>
      </c>
      <c r="S20" s="81">
        <v>3625279</v>
      </c>
      <c r="T20" s="81">
        <v>3625279</v>
      </c>
      <c r="U20" s="81">
        <v>3625279</v>
      </c>
      <c r="V20" s="81">
        <v>3625279</v>
      </c>
      <c r="W20" s="81">
        <v>3625279</v>
      </c>
      <c r="X20" s="81">
        <v>3625278.56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3.5" customHeight="1">
      <c r="A21" s="41" t="s">
        <v>5</v>
      </c>
      <c r="B21" s="4"/>
      <c r="C21" s="99" t="s">
        <v>25</v>
      </c>
      <c r="D21" s="100"/>
      <c r="E21" s="74">
        <f>4469958+303600</f>
        <v>4773558</v>
      </c>
      <c r="F21" s="81">
        <v>5715000</v>
      </c>
      <c r="G21" s="81">
        <v>8471384</v>
      </c>
      <c r="H21" s="81">
        <v>8054588</v>
      </c>
      <c r="I21" s="81">
        <v>7360420</v>
      </c>
      <c r="J21" s="81">
        <v>7291007</v>
      </c>
      <c r="K21" s="81">
        <v>7185898</v>
      </c>
      <c r="L21" s="81">
        <v>9556938</v>
      </c>
      <c r="M21" s="81">
        <v>6615333</v>
      </c>
      <c r="N21" s="81">
        <v>5159202</v>
      </c>
      <c r="O21" s="81">
        <v>4034709</v>
      </c>
      <c r="P21" s="81">
        <v>2882442</v>
      </c>
      <c r="Q21" s="81">
        <v>1854298</v>
      </c>
      <c r="R21" s="81">
        <v>743171</v>
      </c>
      <c r="S21" s="81">
        <v>108758</v>
      </c>
      <c r="T21" s="81">
        <v>90632</v>
      </c>
      <c r="U21" s="81">
        <v>72506</v>
      </c>
      <c r="V21" s="81">
        <v>54379</v>
      </c>
      <c r="W21" s="81">
        <v>36253</v>
      </c>
      <c r="X21" s="81">
        <v>36253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3.5" customHeight="1">
      <c r="A22" s="42" t="s">
        <v>26</v>
      </c>
      <c r="B22" s="124" t="s">
        <v>27</v>
      </c>
      <c r="C22" s="125"/>
      <c r="D22" s="126"/>
      <c r="E22" s="75"/>
      <c r="F22" s="82"/>
      <c r="G22" s="82"/>
      <c r="H22" s="82"/>
      <c r="I22" s="82"/>
      <c r="J22" s="82"/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/>
      <c r="Q22" s="82"/>
      <c r="R22" s="82"/>
      <c r="S22" s="82"/>
      <c r="T22" s="82"/>
      <c r="U22" s="82"/>
      <c r="V22" s="82"/>
      <c r="W22" s="82"/>
      <c r="X22" s="8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13.5" customHeight="1">
      <c r="A23" s="43" t="s">
        <v>28</v>
      </c>
      <c r="B23" s="110" t="s">
        <v>53</v>
      </c>
      <c r="C23" s="111"/>
      <c r="D23" s="112"/>
      <c r="E23" s="77">
        <f>E18-E19-E22</f>
        <v>21197876.04000001</v>
      </c>
      <c r="F23" s="83">
        <f aca="true" t="shared" si="4" ref="F23:AI23">F18-F19-F22</f>
        <v>48790015.79000001</v>
      </c>
      <c r="G23" s="83">
        <f t="shared" si="4"/>
        <v>86265449</v>
      </c>
      <c r="H23" s="83">
        <f t="shared" si="4"/>
        <v>54274432</v>
      </c>
      <c r="I23" s="83">
        <f t="shared" si="4"/>
        <v>8378416</v>
      </c>
      <c r="J23" s="83">
        <f t="shared" si="4"/>
        <v>41251393</v>
      </c>
      <c r="K23" s="83">
        <f t="shared" si="4"/>
        <v>9624651</v>
      </c>
      <c r="L23" s="83">
        <f t="shared" si="4"/>
        <v>10115780</v>
      </c>
      <c r="M23" s="83">
        <f t="shared" si="4"/>
        <v>3441610</v>
      </c>
      <c r="N23" s="83">
        <f t="shared" si="4"/>
        <v>5007501</v>
      </c>
      <c r="O23" s="83">
        <f t="shared" si="4"/>
        <v>5825299</v>
      </c>
      <c r="P23" s="83">
        <f t="shared" si="4"/>
        <v>2574151</v>
      </c>
      <c r="Q23" s="83">
        <f t="shared" si="4"/>
        <v>2925059</v>
      </c>
      <c r="R23" s="83">
        <f t="shared" si="4"/>
        <v>15825927</v>
      </c>
      <c r="S23" s="83">
        <f t="shared" si="4"/>
        <v>27596548</v>
      </c>
      <c r="T23" s="83">
        <f t="shared" si="4"/>
        <v>28539592</v>
      </c>
      <c r="U23" s="83">
        <f t="shared" si="4"/>
        <v>29510383</v>
      </c>
      <c r="V23" s="83">
        <f t="shared" si="4"/>
        <v>30509755</v>
      </c>
      <c r="W23" s="83">
        <f t="shared" si="4"/>
        <v>31538563</v>
      </c>
      <c r="X23" s="83">
        <f>X18-X19-X22</f>
        <v>32579567.000000004</v>
      </c>
      <c r="Y23" s="28">
        <f t="shared" si="4"/>
        <v>0</v>
      </c>
      <c r="Z23" s="28">
        <f t="shared" si="4"/>
        <v>0</v>
      </c>
      <c r="AA23" s="28">
        <f t="shared" si="4"/>
        <v>0</v>
      </c>
      <c r="AB23" s="28">
        <f t="shared" si="4"/>
        <v>0</v>
      </c>
      <c r="AC23" s="28">
        <f t="shared" si="4"/>
        <v>0</v>
      </c>
      <c r="AD23" s="28">
        <f t="shared" si="4"/>
        <v>0</v>
      </c>
      <c r="AE23" s="28">
        <f t="shared" si="4"/>
        <v>0</v>
      </c>
      <c r="AF23" s="28">
        <f t="shared" si="4"/>
        <v>0</v>
      </c>
      <c r="AG23" s="28">
        <f t="shared" si="4"/>
        <v>0</v>
      </c>
      <c r="AH23" s="28">
        <f t="shared" si="4"/>
        <v>0</v>
      </c>
      <c r="AI23" s="29">
        <f t="shared" si="4"/>
        <v>0</v>
      </c>
    </row>
    <row r="24" spans="1:35" ht="13.5" customHeight="1">
      <c r="A24" s="42" t="s">
        <v>29</v>
      </c>
      <c r="B24" s="124" t="s">
        <v>30</v>
      </c>
      <c r="C24" s="125"/>
      <c r="D24" s="126"/>
      <c r="E24" s="75">
        <v>72275832.53</v>
      </c>
      <c r="F24" s="82">
        <v>106100226.93</v>
      </c>
      <c r="G24" s="82">
        <v>112136000</v>
      </c>
      <c r="H24" s="82">
        <v>107355972</v>
      </c>
      <c r="I24" s="82">
        <v>24411883</v>
      </c>
      <c r="J24" s="82">
        <v>41251393</v>
      </c>
      <c r="K24" s="82">
        <v>9624651</v>
      </c>
      <c r="L24" s="82">
        <v>10115780</v>
      </c>
      <c r="M24" s="82">
        <v>3441610</v>
      </c>
      <c r="N24" s="82">
        <v>5007501</v>
      </c>
      <c r="O24" s="82">
        <v>5825299</v>
      </c>
      <c r="P24" s="82">
        <v>2574151</v>
      </c>
      <c r="Q24" s="82">
        <v>2925059</v>
      </c>
      <c r="R24" s="82">
        <v>15825927</v>
      </c>
      <c r="S24" s="82">
        <v>27596548</v>
      </c>
      <c r="T24" s="82">
        <v>28539592</v>
      </c>
      <c r="U24" s="82">
        <v>29510383</v>
      </c>
      <c r="V24" s="82">
        <v>30509755</v>
      </c>
      <c r="W24" s="82">
        <v>31538563</v>
      </c>
      <c r="X24" s="82">
        <v>32579567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3.5" customHeight="1">
      <c r="A25" s="41" t="s">
        <v>3</v>
      </c>
      <c r="B25" s="4"/>
      <c r="C25" s="136" t="s">
        <v>31</v>
      </c>
      <c r="D25" s="137"/>
      <c r="E25" s="76" t="s">
        <v>69</v>
      </c>
      <c r="F25" s="81">
        <v>80147664.65</v>
      </c>
      <c r="G25" s="81">
        <v>110578737.69</v>
      </c>
      <c r="H25" s="81">
        <v>104333572.28</v>
      </c>
      <c r="I25" s="81">
        <v>10747989.54</v>
      </c>
      <c r="J25" s="81">
        <v>331420.32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/>
      <c r="X25" s="8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13.5" customHeight="1">
      <c r="A26" s="42" t="s">
        <v>32</v>
      </c>
      <c r="B26" s="118" t="s">
        <v>33</v>
      </c>
      <c r="C26" s="119"/>
      <c r="D26" s="120"/>
      <c r="E26" s="75">
        <v>51588770.96</v>
      </c>
      <c r="F26" s="82">
        <v>57310211.14</v>
      </c>
      <c r="G26" s="82">
        <v>25870551</v>
      </c>
      <c r="H26" s="82">
        <v>53081540</v>
      </c>
      <c r="I26" s="82">
        <v>16033467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/>
      <c r="X26" s="8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13.5" customHeight="1" thickBot="1">
      <c r="A27" s="44" t="s">
        <v>34</v>
      </c>
      <c r="B27" s="121" t="s">
        <v>52</v>
      </c>
      <c r="C27" s="122"/>
      <c r="D27" s="123"/>
      <c r="E27" s="78">
        <f>E23-E24+E26</f>
        <v>510814.47000000626</v>
      </c>
      <c r="F27" s="84">
        <f aca="true" t="shared" si="5" ref="F27:AI27">F23-F24+F26</f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4">
        <f t="shared" si="5"/>
        <v>0</v>
      </c>
      <c r="S27" s="84">
        <f t="shared" si="5"/>
        <v>0</v>
      </c>
      <c r="T27" s="84">
        <f t="shared" si="5"/>
        <v>0</v>
      </c>
      <c r="U27" s="84">
        <f t="shared" si="5"/>
        <v>0</v>
      </c>
      <c r="V27" s="84">
        <f t="shared" si="5"/>
        <v>0</v>
      </c>
      <c r="W27" s="84">
        <f t="shared" si="5"/>
        <v>0</v>
      </c>
      <c r="X27" s="84">
        <f t="shared" si="5"/>
        <v>3.725290298461914E-09</v>
      </c>
      <c r="Y27" s="39">
        <f t="shared" si="5"/>
        <v>0</v>
      </c>
      <c r="Z27" s="39">
        <f t="shared" si="5"/>
        <v>0</v>
      </c>
      <c r="AA27" s="39">
        <f t="shared" si="5"/>
        <v>0</v>
      </c>
      <c r="AB27" s="39">
        <f t="shared" si="5"/>
        <v>0</v>
      </c>
      <c r="AC27" s="39">
        <f t="shared" si="5"/>
        <v>0</v>
      </c>
      <c r="AD27" s="39">
        <f t="shared" si="5"/>
        <v>0</v>
      </c>
      <c r="AE27" s="39">
        <f t="shared" si="5"/>
        <v>0</v>
      </c>
      <c r="AF27" s="39">
        <f t="shared" si="5"/>
        <v>0</v>
      </c>
      <c r="AG27" s="39">
        <f t="shared" si="5"/>
        <v>0</v>
      </c>
      <c r="AH27" s="39">
        <f t="shared" si="5"/>
        <v>0</v>
      </c>
      <c r="AI27" s="40">
        <f t="shared" si="5"/>
        <v>0</v>
      </c>
    </row>
    <row r="28" spans="1:35" ht="13.5" customHeight="1">
      <c r="A28" s="45" t="s">
        <v>35</v>
      </c>
      <c r="B28" s="130" t="s">
        <v>39</v>
      </c>
      <c r="C28" s="131"/>
      <c r="D28" s="132"/>
      <c r="E28" s="79">
        <v>120406511.47</v>
      </c>
      <c r="F28" s="85">
        <v>162566844.56</v>
      </c>
      <c r="G28" s="85">
        <v>173379169.56</v>
      </c>
      <c r="H28" s="85">
        <v>197334023.56</v>
      </c>
      <c r="I28" s="85">
        <v>204122933.56</v>
      </c>
      <c r="J28" s="85">
        <v>193100922.56</v>
      </c>
      <c r="K28" s="85">
        <v>175573523.56</v>
      </c>
      <c r="L28" s="85">
        <v>160178154.56</v>
      </c>
      <c r="M28" s="85">
        <v>137414967.56</v>
      </c>
      <c r="N28" s="85">
        <v>115186936.56</v>
      </c>
      <c r="O28" s="85">
        <v>91654368.56</v>
      </c>
      <c r="P28" s="85">
        <v>65896608.56</v>
      </c>
      <c r="Q28" s="85">
        <v>38615182.56</v>
      </c>
      <c r="R28" s="85">
        <v>21751673.56</v>
      </c>
      <c r="S28" s="85">
        <v>18126394.56</v>
      </c>
      <c r="T28" s="85">
        <v>14501115.56</v>
      </c>
      <c r="U28" s="85">
        <v>10875836.56</v>
      </c>
      <c r="V28" s="85">
        <v>7250557.56</v>
      </c>
      <c r="W28" s="85">
        <v>3625278.56</v>
      </c>
      <c r="X28" s="85">
        <v>0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3.5" customHeight="1">
      <c r="A29" s="41" t="s">
        <v>3</v>
      </c>
      <c r="B29" s="4"/>
      <c r="C29" s="116" t="s">
        <v>40</v>
      </c>
      <c r="D29" s="117"/>
      <c r="E29" s="74">
        <v>3817029</v>
      </c>
      <c r="F29" s="81">
        <v>27720848</v>
      </c>
      <c r="G29" s="81">
        <v>38140173</v>
      </c>
      <c r="H29" s="81">
        <v>62095028</v>
      </c>
      <c r="I29" s="81">
        <v>68882374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13.5" customHeight="1">
      <c r="A30" s="41" t="s">
        <v>5</v>
      </c>
      <c r="B30" s="4"/>
      <c r="C30" s="116" t="s">
        <v>41</v>
      </c>
      <c r="D30" s="117"/>
      <c r="E30" s="34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13.5" customHeight="1">
      <c r="A31" s="42" t="s">
        <v>36</v>
      </c>
      <c r="B31" s="118" t="s">
        <v>42</v>
      </c>
      <c r="C31" s="119"/>
      <c r="D31" s="120"/>
      <c r="E31" s="33"/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13.5" customHeight="1">
      <c r="A32" s="42" t="s">
        <v>37</v>
      </c>
      <c r="B32" s="118" t="s">
        <v>68</v>
      </c>
      <c r="C32" s="119"/>
      <c r="D32" s="119"/>
      <c r="E32" s="35">
        <f>+(E19+E11)/E4</f>
        <v>0.09178337847359679</v>
      </c>
      <c r="F32" s="35">
        <f>+(F19+F11)/F4</f>
        <v>0.06385827920519828</v>
      </c>
      <c r="G32" s="8">
        <f aca="true" t="shared" si="6" ref="G32:AI32">+(G19+G11)/G4</f>
        <v>0.0629423338806643</v>
      </c>
      <c r="H32" s="8">
        <f t="shared" si="6"/>
        <v>0.10268530746745744</v>
      </c>
      <c r="I32" s="8">
        <f t="shared" si="6"/>
        <v>0.05466907035757447</v>
      </c>
      <c r="J32" s="8">
        <f t="shared" si="6"/>
        <v>0.05282400813012982</v>
      </c>
      <c r="K32" s="8">
        <f t="shared" si="6"/>
        <v>0.07487361642677287</v>
      </c>
      <c r="L32" s="8">
        <f t="shared" si="6"/>
        <v>0.07346069067649987</v>
      </c>
      <c r="M32" s="8">
        <f t="shared" si="6"/>
        <v>0.08477208396478685</v>
      </c>
      <c r="N32" s="8">
        <f t="shared" si="6"/>
        <v>0.07702873553527927</v>
      </c>
      <c r="O32" s="8">
        <f t="shared" si="6"/>
        <v>0.07527147494462577</v>
      </c>
      <c r="P32" s="8">
        <f t="shared" si="6"/>
        <v>0.0765688315589153</v>
      </c>
      <c r="Q32" s="8">
        <f t="shared" si="6"/>
        <v>0.07564252162508447</v>
      </c>
      <c r="R32" s="8">
        <f t="shared" si="6"/>
        <v>0.0443334820140551</v>
      </c>
      <c r="S32" s="8">
        <f t="shared" si="6"/>
        <v>0.009198243765730975</v>
      </c>
      <c r="T32" s="8">
        <f t="shared" si="6"/>
        <v>0.008887302370158246</v>
      </c>
      <c r="U32" s="8">
        <f t="shared" si="6"/>
        <v>0.008586658911194972</v>
      </c>
      <c r="V32" s="8">
        <f t="shared" si="6"/>
        <v>0.008295975727903356</v>
      </c>
      <c r="W32" s="8">
        <f t="shared" si="6"/>
        <v>0.008014932813363447</v>
      </c>
      <c r="X32" s="8">
        <f t="shared" si="6"/>
        <v>0.007781735281534061</v>
      </c>
      <c r="Y32" s="8" t="e">
        <f t="shared" si="6"/>
        <v>#DIV/0!</v>
      </c>
      <c r="Z32" s="8" t="e">
        <f t="shared" si="6"/>
        <v>#DIV/0!</v>
      </c>
      <c r="AA32" s="8" t="e">
        <f t="shared" si="6"/>
        <v>#DIV/0!</v>
      </c>
      <c r="AB32" s="8" t="e">
        <f t="shared" si="6"/>
        <v>#DIV/0!</v>
      </c>
      <c r="AC32" s="8" t="e">
        <f t="shared" si="6"/>
        <v>#DIV/0!</v>
      </c>
      <c r="AD32" s="8" t="e">
        <f t="shared" si="6"/>
        <v>#DIV/0!</v>
      </c>
      <c r="AE32" s="8" t="e">
        <f t="shared" si="6"/>
        <v>#DIV/0!</v>
      </c>
      <c r="AF32" s="8" t="e">
        <f t="shared" si="6"/>
        <v>#DIV/0!</v>
      </c>
      <c r="AG32" s="8" t="e">
        <f t="shared" si="6"/>
        <v>#DIV/0!</v>
      </c>
      <c r="AH32" s="8" t="e">
        <f t="shared" si="6"/>
        <v>#DIV/0!</v>
      </c>
      <c r="AI32" s="18" t="e">
        <f t="shared" si="6"/>
        <v>#DIV/0!</v>
      </c>
    </row>
    <row r="33" spans="1:35" ht="13.5" customHeight="1" hidden="1">
      <c r="A33" s="42"/>
      <c r="B33" s="25"/>
      <c r="C33" s="26"/>
      <c r="D33" s="26"/>
      <c r="E33" s="35">
        <f>+(E40+E7)/E4</f>
        <v>0.021326995763214753</v>
      </c>
      <c r="F33" s="82">
        <f aca="true" t="shared" si="7" ref="F33:AI33">+(F40+F7)/F4</f>
        <v>0.08580641474059945</v>
      </c>
      <c r="G33" s="8">
        <f t="shared" si="7"/>
        <v>0.061197392594810926</v>
      </c>
      <c r="H33" s="8">
        <f t="shared" si="7"/>
        <v>0.04210431959943784</v>
      </c>
      <c r="I33" s="8">
        <f t="shared" si="7"/>
        <v>0.05802064952252781</v>
      </c>
      <c r="J33" s="8">
        <f t="shared" si="7"/>
        <v>0.12778554317208657</v>
      </c>
      <c r="K33" s="8">
        <f t="shared" si="7"/>
        <v>0.08226228078352145</v>
      </c>
      <c r="L33" s="8">
        <f t="shared" si="7"/>
        <v>0.075105946135205</v>
      </c>
      <c r="M33" s="8">
        <f t="shared" si="7"/>
        <v>0.07561426687131259</v>
      </c>
      <c r="N33" s="8">
        <f t="shared" si="7"/>
        <v>0.07660206460399398</v>
      </c>
      <c r="O33" s="8">
        <f t="shared" si="7"/>
        <v>0.08016061761624682</v>
      </c>
      <c r="P33" s="8">
        <f t="shared" si="7"/>
        <v>0.07574462362734662</v>
      </c>
      <c r="Q33" s="8">
        <f t="shared" si="7"/>
        <v>0.0784224443789449</v>
      </c>
      <c r="R33" s="8">
        <f t="shared" si="7"/>
        <v>0.08231174321084982</v>
      </c>
      <c r="S33" s="8">
        <f t="shared" si="7"/>
        <v>0.0769103186597993</v>
      </c>
      <c r="T33" s="8">
        <f t="shared" si="7"/>
        <v>0.07692835869161942</v>
      </c>
      <c r="U33" s="8">
        <f t="shared" si="7"/>
        <v>0.07694461073065217</v>
      </c>
      <c r="V33" s="8">
        <f t="shared" si="7"/>
        <v>0.07695916673102658</v>
      </c>
      <c r="W33" s="8">
        <f t="shared" si="7"/>
        <v>0.07697210650889512</v>
      </c>
      <c r="X33" s="8">
        <f t="shared" si="7"/>
        <v>0.07694499403870872</v>
      </c>
      <c r="Y33" s="8" t="e">
        <f t="shared" si="7"/>
        <v>#DIV/0!</v>
      </c>
      <c r="Z33" s="8" t="e">
        <f t="shared" si="7"/>
        <v>#DIV/0!</v>
      </c>
      <c r="AA33" s="8" t="e">
        <f t="shared" si="7"/>
        <v>#DIV/0!</v>
      </c>
      <c r="AB33" s="8" t="e">
        <f t="shared" si="7"/>
        <v>#DIV/0!</v>
      </c>
      <c r="AC33" s="8" t="e">
        <f t="shared" si="7"/>
        <v>#DIV/0!</v>
      </c>
      <c r="AD33" s="8" t="e">
        <f t="shared" si="7"/>
        <v>#DIV/0!</v>
      </c>
      <c r="AE33" s="8" t="e">
        <f t="shared" si="7"/>
        <v>#DIV/0!</v>
      </c>
      <c r="AF33" s="8" t="e">
        <f t="shared" si="7"/>
        <v>#DIV/0!</v>
      </c>
      <c r="AG33" s="8" t="e">
        <f t="shared" si="7"/>
        <v>#DIV/0!</v>
      </c>
      <c r="AH33" s="8" t="e">
        <f t="shared" si="7"/>
        <v>#DIV/0!</v>
      </c>
      <c r="AI33" s="18" t="e">
        <f t="shared" si="7"/>
        <v>#DIV/0!</v>
      </c>
    </row>
    <row r="34" spans="1:35" ht="27" customHeight="1">
      <c r="A34" s="42" t="s">
        <v>3</v>
      </c>
      <c r="B34" s="118" t="s">
        <v>97</v>
      </c>
      <c r="C34" s="119"/>
      <c r="D34" s="120"/>
      <c r="E34" s="35"/>
      <c r="F34" s="82"/>
      <c r="G34" s="8"/>
      <c r="H34" s="8">
        <f aca="true" t="shared" si="8" ref="H34:AH34">+(E33+F33+G33)/3</f>
        <v>0.056110267699541715</v>
      </c>
      <c r="I34" s="8">
        <f t="shared" si="8"/>
        <v>0.06303604231161607</v>
      </c>
      <c r="J34" s="8">
        <f t="shared" si="8"/>
        <v>0.05377412057225886</v>
      </c>
      <c r="K34" s="8">
        <f t="shared" si="8"/>
        <v>0.07597017076468408</v>
      </c>
      <c r="L34" s="8">
        <f t="shared" si="8"/>
        <v>0.08935615782604528</v>
      </c>
      <c r="M34" s="8">
        <f t="shared" si="8"/>
        <v>0.09505125669693766</v>
      </c>
      <c r="N34" s="8">
        <f t="shared" si="8"/>
        <v>0.07766083126334634</v>
      </c>
      <c r="O34" s="8">
        <f t="shared" si="8"/>
        <v>0.0757740925368372</v>
      </c>
      <c r="P34" s="8">
        <f t="shared" si="8"/>
        <v>0.07745898303051779</v>
      </c>
      <c r="Q34" s="8">
        <f t="shared" si="8"/>
        <v>0.07750243528252915</v>
      </c>
      <c r="R34" s="8">
        <f t="shared" si="8"/>
        <v>0.07810922854084612</v>
      </c>
      <c r="S34" s="8">
        <f t="shared" si="8"/>
        <v>0.07882627040571377</v>
      </c>
      <c r="T34" s="8">
        <f t="shared" si="8"/>
        <v>0.07921483541653133</v>
      </c>
      <c r="U34" s="8">
        <f t="shared" si="8"/>
        <v>0.07871680685408951</v>
      </c>
      <c r="V34" s="8">
        <f t="shared" si="8"/>
        <v>0.07692776269402363</v>
      </c>
      <c r="W34" s="8">
        <f t="shared" si="8"/>
        <v>0.07694404538443272</v>
      </c>
      <c r="X34" s="8">
        <f t="shared" si="8"/>
        <v>0.0769586279901913</v>
      </c>
      <c r="Y34" s="8">
        <f t="shared" si="8"/>
        <v>0.07695875575954347</v>
      </c>
      <c r="Z34" s="8" t="e">
        <f t="shared" si="8"/>
        <v>#DIV/0!</v>
      </c>
      <c r="AA34" s="8" t="e">
        <f t="shared" si="8"/>
        <v>#DIV/0!</v>
      </c>
      <c r="AB34" s="8" t="e">
        <f t="shared" si="8"/>
        <v>#DIV/0!</v>
      </c>
      <c r="AC34" s="8" t="e">
        <f t="shared" si="8"/>
        <v>#DIV/0!</v>
      </c>
      <c r="AD34" s="8" t="e">
        <f t="shared" si="8"/>
        <v>#DIV/0!</v>
      </c>
      <c r="AE34" s="8" t="e">
        <f t="shared" si="8"/>
        <v>#DIV/0!</v>
      </c>
      <c r="AF34" s="8" t="e">
        <f t="shared" si="8"/>
        <v>#DIV/0!</v>
      </c>
      <c r="AG34" s="8" t="e">
        <f t="shared" si="8"/>
        <v>#DIV/0!</v>
      </c>
      <c r="AH34" s="8" t="e">
        <f t="shared" si="8"/>
        <v>#DIV/0!</v>
      </c>
      <c r="AI34" s="18" t="e">
        <f>+(#REF!+#REF!+#REF!)/3</f>
        <v>#REF!</v>
      </c>
    </row>
    <row r="35" spans="1:35" ht="28.5" customHeight="1">
      <c r="A35" s="42" t="s">
        <v>38</v>
      </c>
      <c r="B35" s="118" t="s">
        <v>43</v>
      </c>
      <c r="C35" s="119"/>
      <c r="D35" s="120"/>
      <c r="E35" s="36" t="str">
        <f>IF(E32&lt;=E34,"Spełnia  art. 243","Nie spełnia art. 243")</f>
        <v>Nie spełnia art. 243</v>
      </c>
      <c r="F35" s="86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9" ref="J35:AI35">IF(J32&lt;=J34,"Spełnia  art. 243","Nie spełnia art. 243")</f>
        <v>Spełnia  art. 243</v>
      </c>
      <c r="K35" s="9" t="str">
        <f t="shared" si="9"/>
        <v>Spełnia  art. 243</v>
      </c>
      <c r="L35" s="9" t="str">
        <f t="shared" si="9"/>
        <v>Spełnia  art. 243</v>
      </c>
      <c r="M35" s="9" t="str">
        <f t="shared" si="9"/>
        <v>Spełnia  art. 243</v>
      </c>
      <c r="N35" s="9" t="str">
        <f t="shared" si="9"/>
        <v>Spełnia  art. 243</v>
      </c>
      <c r="O35" s="9" t="str">
        <f t="shared" si="9"/>
        <v>Spełnia  art. 243</v>
      </c>
      <c r="P35" s="9" t="str">
        <f t="shared" si="9"/>
        <v>Spełnia  art. 243</v>
      </c>
      <c r="Q35" s="9" t="str">
        <f t="shared" si="9"/>
        <v>Spełnia  art. 243</v>
      </c>
      <c r="R35" s="9" t="str">
        <f t="shared" si="9"/>
        <v>Spełnia  art. 243</v>
      </c>
      <c r="S35" s="9" t="str">
        <f t="shared" si="9"/>
        <v>Spełnia  art. 243</v>
      </c>
      <c r="T35" s="9" t="str">
        <f t="shared" si="9"/>
        <v>Spełnia  art. 243</v>
      </c>
      <c r="U35" s="9" t="str">
        <f t="shared" si="9"/>
        <v>Spełnia  art. 243</v>
      </c>
      <c r="V35" s="9" t="str">
        <f t="shared" si="9"/>
        <v>Spełnia  art. 243</v>
      </c>
      <c r="W35" s="9" t="str">
        <f t="shared" si="9"/>
        <v>Spełnia  art. 243</v>
      </c>
      <c r="X35" s="9" t="str">
        <f t="shared" si="9"/>
        <v>Spełnia  art. 243</v>
      </c>
      <c r="Y35" s="9" t="e">
        <f t="shared" si="9"/>
        <v>#DIV/0!</v>
      </c>
      <c r="Z35" s="9" t="e">
        <f t="shared" si="9"/>
        <v>#DIV/0!</v>
      </c>
      <c r="AA35" s="9" t="e">
        <f t="shared" si="9"/>
        <v>#DIV/0!</v>
      </c>
      <c r="AB35" s="9" t="e">
        <f t="shared" si="9"/>
        <v>#DIV/0!</v>
      </c>
      <c r="AC35" s="9" t="e">
        <f t="shared" si="9"/>
        <v>#DIV/0!</v>
      </c>
      <c r="AD35" s="9" t="e">
        <f t="shared" si="9"/>
        <v>#DIV/0!</v>
      </c>
      <c r="AE35" s="9" t="e">
        <f t="shared" si="9"/>
        <v>#DIV/0!</v>
      </c>
      <c r="AF35" s="9" t="e">
        <f t="shared" si="9"/>
        <v>#DIV/0!</v>
      </c>
      <c r="AG35" s="9" t="e">
        <f t="shared" si="9"/>
        <v>#DIV/0!</v>
      </c>
      <c r="AH35" s="9" t="e">
        <f t="shared" si="9"/>
        <v>#DIV/0!</v>
      </c>
      <c r="AI35" s="19" t="e">
        <f t="shared" si="9"/>
        <v>#DIV/0!</v>
      </c>
    </row>
    <row r="36" spans="1:35" ht="37.5" customHeight="1">
      <c r="A36" s="42" t="s">
        <v>44</v>
      </c>
      <c r="B36" s="118" t="s">
        <v>56</v>
      </c>
      <c r="C36" s="119"/>
      <c r="D36" s="120"/>
      <c r="E36" s="35">
        <f>+(E19+E11-E12-E30)/E4</f>
        <v>0.09178337847359679</v>
      </c>
      <c r="F36" s="8">
        <f>+(F19+F11-F12-F30)/F4</f>
        <v>0.06385827920519828</v>
      </c>
      <c r="G36" s="8">
        <f>+(G19+G11-G12-G30)/G4</f>
        <v>0.0629423338806643</v>
      </c>
      <c r="H36" s="8">
        <f>+(H19+H11-H12-H30)/H4</f>
        <v>0.10268530746745744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6" t="s">
        <v>45</v>
      </c>
      <c r="B37" s="133" t="s">
        <v>57</v>
      </c>
      <c r="C37" s="134"/>
      <c r="D37" s="135"/>
      <c r="E37" s="37">
        <f aca="true" t="shared" si="10" ref="E37:AI37">+(E28-E29)/E4</f>
        <v>0.3972689462359159</v>
      </c>
      <c r="F37" s="37">
        <f t="shared" si="10"/>
        <v>0.412704702965263</v>
      </c>
      <c r="G37" s="21">
        <f t="shared" si="10"/>
        <v>0.36176792029980653</v>
      </c>
      <c r="H37" s="21">
        <f t="shared" si="10"/>
        <v>0.3734960195465252</v>
      </c>
      <c r="I37" s="21">
        <f t="shared" si="10"/>
        <v>0.4452566038353068</v>
      </c>
      <c r="J37" s="21">
        <f t="shared" si="10"/>
        <v>0.5570007468591474</v>
      </c>
      <c r="K37" s="21">
        <f t="shared" si="10"/>
        <v>0.5319332607757035</v>
      </c>
      <c r="L37" s="21">
        <f t="shared" si="10"/>
        <v>0.4715715410709217</v>
      </c>
      <c r="M37" s="21">
        <f t="shared" si="10"/>
        <v>0.3965125938275577</v>
      </c>
      <c r="N37" s="31">
        <f t="shared" si="10"/>
        <v>0.3239722710724092</v>
      </c>
      <c r="O37" s="31">
        <f t="shared" si="10"/>
        <v>0.2502590120391483</v>
      </c>
      <c r="P37" s="31">
        <f t="shared" si="10"/>
        <v>0.1761728608315827</v>
      </c>
      <c r="Q37" s="31">
        <f t="shared" si="10"/>
        <v>0.1002532074319274</v>
      </c>
      <c r="R37" s="31">
        <f t="shared" si="10"/>
        <v>0.05477054325675584</v>
      </c>
      <c r="S37" s="31">
        <f t="shared" si="10"/>
        <v>0.044651672106275284</v>
      </c>
      <c r="T37" s="31">
        <f t="shared" si="10"/>
        <v>0.034682154305182934</v>
      </c>
      <c r="U37" s="31">
        <f t="shared" si="10"/>
        <v>0.025254875260358318</v>
      </c>
      <c r="V37" s="31">
        <f t="shared" si="10"/>
        <v>0.01634675003261884</v>
      </c>
      <c r="W37" s="31">
        <f t="shared" si="10"/>
        <v>0.007935575624663935</v>
      </c>
      <c r="X37" s="31">
        <f t="shared" si="10"/>
        <v>0</v>
      </c>
      <c r="Y37" s="31" t="e">
        <f t="shared" si="10"/>
        <v>#DIV/0!</v>
      </c>
      <c r="Z37" s="31" t="e">
        <f t="shared" si="10"/>
        <v>#DIV/0!</v>
      </c>
      <c r="AA37" s="31" t="e">
        <f t="shared" si="10"/>
        <v>#DIV/0!</v>
      </c>
      <c r="AB37" s="31" t="e">
        <f t="shared" si="10"/>
        <v>#DIV/0!</v>
      </c>
      <c r="AC37" s="31" t="e">
        <f t="shared" si="10"/>
        <v>#DIV/0!</v>
      </c>
      <c r="AD37" s="31" t="e">
        <f t="shared" si="10"/>
        <v>#DIV/0!</v>
      </c>
      <c r="AE37" s="31" t="e">
        <f t="shared" si="10"/>
        <v>#DIV/0!</v>
      </c>
      <c r="AF37" s="31" t="e">
        <f t="shared" si="10"/>
        <v>#DIV/0!</v>
      </c>
      <c r="AG37" s="31" t="e">
        <f t="shared" si="10"/>
        <v>#DIV/0!</v>
      </c>
      <c r="AH37" s="31" t="e">
        <f t="shared" si="10"/>
        <v>#DIV/0!</v>
      </c>
      <c r="AI37" s="32" t="e">
        <f t="shared" si="10"/>
        <v>#DIV/0!</v>
      </c>
    </row>
    <row r="38" spans="1:35" ht="12">
      <c r="A38" s="58" t="s">
        <v>46</v>
      </c>
      <c r="B38" s="103" t="s">
        <v>84</v>
      </c>
      <c r="C38" s="104"/>
      <c r="D38" s="105"/>
      <c r="E38" s="92">
        <f>+E5</f>
        <v>261668658.96</v>
      </c>
      <c r="F38" s="88">
        <f aca="true" t="shared" si="11" ref="F38:AI38">+F5</f>
        <v>284387314.33</v>
      </c>
      <c r="G38" s="88">
        <f t="shared" si="11"/>
        <v>291581678</v>
      </c>
      <c r="H38" s="59">
        <f t="shared" si="11"/>
        <v>293238938</v>
      </c>
      <c r="I38" s="59">
        <f t="shared" si="11"/>
        <v>303236224</v>
      </c>
      <c r="J38" s="59">
        <f t="shared" si="11"/>
        <v>328707093</v>
      </c>
      <c r="K38" s="59">
        <f t="shared" si="11"/>
        <v>320066827</v>
      </c>
      <c r="L38" s="59">
        <f t="shared" si="11"/>
        <v>329668832</v>
      </c>
      <c r="M38" s="59">
        <f t="shared" si="11"/>
        <v>339558898</v>
      </c>
      <c r="N38" s="59">
        <f t="shared" si="11"/>
        <v>349745665</v>
      </c>
      <c r="O38" s="59">
        <f t="shared" si="11"/>
        <v>360238034</v>
      </c>
      <c r="P38" s="59">
        <f t="shared" si="11"/>
        <v>371045175</v>
      </c>
      <c r="Q38" s="59">
        <f t="shared" si="11"/>
        <v>382176530</v>
      </c>
      <c r="R38" s="59">
        <f t="shared" si="11"/>
        <v>393641826</v>
      </c>
      <c r="S38" s="59">
        <f t="shared" si="11"/>
        <v>405451081</v>
      </c>
      <c r="T38" s="59">
        <f t="shared" si="11"/>
        <v>417614614</v>
      </c>
      <c r="U38" s="59">
        <f t="shared" si="11"/>
        <v>430143052</v>
      </c>
      <c r="V38" s="59">
        <f t="shared" si="11"/>
        <v>443047344</v>
      </c>
      <c r="W38" s="59">
        <f t="shared" si="11"/>
        <v>456338764</v>
      </c>
      <c r="X38" s="59">
        <f t="shared" si="11"/>
        <v>470028928</v>
      </c>
      <c r="Y38" s="59">
        <f t="shared" si="11"/>
        <v>0</v>
      </c>
      <c r="Z38" s="59">
        <f t="shared" si="11"/>
        <v>0</v>
      </c>
      <c r="AA38" s="59">
        <f t="shared" si="11"/>
        <v>0</v>
      </c>
      <c r="AB38" s="59">
        <f t="shared" si="11"/>
        <v>0</v>
      </c>
      <c r="AC38" s="59">
        <f t="shared" si="11"/>
        <v>0</v>
      </c>
      <c r="AD38" s="59">
        <f t="shared" si="11"/>
        <v>0</v>
      </c>
      <c r="AE38" s="59">
        <f t="shared" si="11"/>
        <v>0</v>
      </c>
      <c r="AF38" s="59">
        <f t="shared" si="11"/>
        <v>0</v>
      </c>
      <c r="AG38" s="59">
        <f t="shared" si="11"/>
        <v>0</v>
      </c>
      <c r="AH38" s="59">
        <f t="shared" si="11"/>
        <v>0</v>
      </c>
      <c r="AI38" s="60">
        <f t="shared" si="11"/>
        <v>0</v>
      </c>
    </row>
    <row r="39" spans="1:35" ht="13.5" customHeight="1">
      <c r="A39" s="61" t="s">
        <v>47</v>
      </c>
      <c r="B39" s="108" t="s">
        <v>85</v>
      </c>
      <c r="C39" s="108"/>
      <c r="D39" s="109"/>
      <c r="E39" s="74">
        <f>+E8+E21</f>
        <v>260835202.35</v>
      </c>
      <c r="F39" s="81">
        <f aca="true" t="shared" si="12" ref="F39:AI39">+F8+F21</f>
        <v>263308163</v>
      </c>
      <c r="G39" s="81">
        <f t="shared" si="12"/>
        <v>272504376</v>
      </c>
      <c r="H39" s="1">
        <f t="shared" si="12"/>
        <v>278688405</v>
      </c>
      <c r="I39" s="1">
        <f t="shared" si="12"/>
        <v>286113251</v>
      </c>
      <c r="J39" s="1">
        <f t="shared" si="12"/>
        <v>294406423</v>
      </c>
      <c r="K39" s="1">
        <f t="shared" si="12"/>
        <v>302914777</v>
      </c>
      <c r="L39" s="1">
        <f t="shared" si="12"/>
        <v>314157683</v>
      </c>
      <c r="M39" s="1">
        <f t="shared" si="12"/>
        <v>320354101</v>
      </c>
      <c r="N39" s="1">
        <f t="shared" si="12"/>
        <v>328310133</v>
      </c>
      <c r="O39" s="1">
        <f t="shared" si="12"/>
        <v>336880167</v>
      </c>
      <c r="P39" s="1">
        <f t="shared" si="12"/>
        <v>345713264</v>
      </c>
      <c r="Q39" s="1">
        <f t="shared" si="12"/>
        <v>354970045</v>
      </c>
      <c r="R39" s="1">
        <f t="shared" si="12"/>
        <v>364452390</v>
      </c>
      <c r="S39" s="1">
        <f t="shared" si="12"/>
        <v>374729254</v>
      </c>
      <c r="T39" s="1">
        <f t="shared" si="12"/>
        <v>385949743</v>
      </c>
      <c r="U39" s="1">
        <f t="shared" si="12"/>
        <v>397507390</v>
      </c>
      <c r="V39" s="1">
        <f t="shared" si="12"/>
        <v>409412310</v>
      </c>
      <c r="W39" s="1">
        <f t="shared" si="12"/>
        <v>421674922</v>
      </c>
      <c r="X39" s="1">
        <f t="shared" si="12"/>
        <v>434324082.44</v>
      </c>
      <c r="Y39" s="1">
        <f t="shared" si="12"/>
        <v>0</v>
      </c>
      <c r="Z39" s="1">
        <f t="shared" si="12"/>
        <v>0</v>
      </c>
      <c r="AA39" s="1">
        <f t="shared" si="12"/>
        <v>0</v>
      </c>
      <c r="AB39" s="1">
        <f t="shared" si="12"/>
        <v>0</v>
      </c>
      <c r="AC39" s="1">
        <f t="shared" si="12"/>
        <v>0</v>
      </c>
      <c r="AD39" s="1">
        <f t="shared" si="12"/>
        <v>0</v>
      </c>
      <c r="AE39" s="1">
        <f t="shared" si="12"/>
        <v>0</v>
      </c>
      <c r="AF39" s="1">
        <f t="shared" si="12"/>
        <v>0</v>
      </c>
      <c r="AG39" s="1">
        <f t="shared" si="12"/>
        <v>0</v>
      </c>
      <c r="AH39" s="1">
        <f t="shared" si="12"/>
        <v>0</v>
      </c>
      <c r="AI39" s="14">
        <f t="shared" si="12"/>
        <v>0</v>
      </c>
    </row>
    <row r="40" spans="1:35" ht="12">
      <c r="A40" s="47" t="s">
        <v>48</v>
      </c>
      <c r="B40" s="142" t="s">
        <v>96</v>
      </c>
      <c r="C40" s="142"/>
      <c r="D40" s="143"/>
      <c r="E40" s="77">
        <f>+E38-E39</f>
        <v>833456.6100000143</v>
      </c>
      <c r="F40" s="83">
        <f aca="true" t="shared" si="13" ref="F40:AI40">+F38-F39</f>
        <v>21079151.329999983</v>
      </c>
      <c r="G40" s="83">
        <f t="shared" si="13"/>
        <v>19077302</v>
      </c>
      <c r="H40" s="28">
        <f t="shared" si="13"/>
        <v>14550533</v>
      </c>
      <c r="I40" s="28">
        <f t="shared" si="13"/>
        <v>17122973</v>
      </c>
      <c r="J40" s="28">
        <f t="shared" si="13"/>
        <v>34300670</v>
      </c>
      <c r="K40" s="28">
        <f t="shared" si="13"/>
        <v>17152050</v>
      </c>
      <c r="L40" s="28">
        <f t="shared" si="13"/>
        <v>15511149</v>
      </c>
      <c r="M40" s="28">
        <f t="shared" si="13"/>
        <v>19204797</v>
      </c>
      <c r="N40" s="28">
        <f t="shared" si="13"/>
        <v>21435532</v>
      </c>
      <c r="O40" s="28">
        <f t="shared" si="13"/>
        <v>23357867</v>
      </c>
      <c r="P40" s="28">
        <f t="shared" si="13"/>
        <v>25331911</v>
      </c>
      <c r="Q40" s="28">
        <f t="shared" si="13"/>
        <v>27206485</v>
      </c>
      <c r="R40" s="28">
        <f t="shared" si="13"/>
        <v>29189436</v>
      </c>
      <c r="S40" s="28">
        <f t="shared" si="13"/>
        <v>30721827</v>
      </c>
      <c r="T40" s="28">
        <f t="shared" si="13"/>
        <v>31664871</v>
      </c>
      <c r="U40" s="28">
        <f t="shared" si="13"/>
        <v>32635662</v>
      </c>
      <c r="V40" s="28">
        <f t="shared" si="13"/>
        <v>33635034</v>
      </c>
      <c r="W40" s="28">
        <f t="shared" si="13"/>
        <v>34663842</v>
      </c>
      <c r="X40" s="28">
        <f t="shared" si="13"/>
        <v>35704845.56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28">
        <f t="shared" si="13"/>
        <v>0</v>
      </c>
      <c r="AF40" s="28">
        <f t="shared" si="13"/>
        <v>0</v>
      </c>
      <c r="AG40" s="28">
        <f t="shared" si="13"/>
        <v>0</v>
      </c>
      <c r="AH40" s="28">
        <f t="shared" si="13"/>
        <v>0</v>
      </c>
      <c r="AI40" s="29">
        <f t="shared" si="13"/>
        <v>0</v>
      </c>
    </row>
    <row r="41" spans="1:35" ht="40.5" customHeight="1">
      <c r="A41" s="61" t="s">
        <v>59</v>
      </c>
      <c r="B41" s="106" t="s">
        <v>58</v>
      </c>
      <c r="C41" s="106"/>
      <c r="D41" s="107"/>
      <c r="E41" s="74">
        <f aca="true" t="shared" si="14" ref="E41:AI41">+IF(E40&lt;0,IF(-E40&gt;E15,"brak środków",-E40),0)</f>
        <v>0</v>
      </c>
      <c r="F41" s="81">
        <f t="shared" si="14"/>
        <v>0</v>
      </c>
      <c r="G41" s="81">
        <f t="shared" si="14"/>
        <v>0</v>
      </c>
      <c r="H41" s="1">
        <f t="shared" si="14"/>
        <v>0</v>
      </c>
      <c r="I41" s="1">
        <f t="shared" si="14"/>
        <v>0</v>
      </c>
      <c r="J41" s="1">
        <f t="shared" si="14"/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  <c r="N41" s="1">
        <f t="shared" si="14"/>
        <v>0</v>
      </c>
      <c r="O41" s="1">
        <f t="shared" si="14"/>
        <v>0</v>
      </c>
      <c r="P41" s="1">
        <f t="shared" si="14"/>
        <v>0</v>
      </c>
      <c r="Q41" s="1">
        <f t="shared" si="14"/>
        <v>0</v>
      </c>
      <c r="R41" s="1">
        <f t="shared" si="14"/>
        <v>0</v>
      </c>
      <c r="S41" s="1">
        <f t="shared" si="14"/>
        <v>0</v>
      </c>
      <c r="T41" s="1">
        <f t="shared" si="14"/>
        <v>0</v>
      </c>
      <c r="U41" s="1">
        <f t="shared" si="14"/>
        <v>0</v>
      </c>
      <c r="V41" s="1">
        <f t="shared" si="14"/>
        <v>0</v>
      </c>
      <c r="W41" s="1">
        <f t="shared" si="14"/>
        <v>0</v>
      </c>
      <c r="X41" s="1">
        <f t="shared" si="14"/>
        <v>0</v>
      </c>
      <c r="Y41" s="1">
        <f t="shared" si="14"/>
        <v>0</v>
      </c>
      <c r="Z41" s="1">
        <f t="shared" si="14"/>
        <v>0</v>
      </c>
      <c r="AA41" s="1">
        <f t="shared" si="14"/>
        <v>0</v>
      </c>
      <c r="AB41" s="1">
        <f t="shared" si="14"/>
        <v>0</v>
      </c>
      <c r="AC41" s="1">
        <f t="shared" si="14"/>
        <v>0</v>
      </c>
      <c r="AD41" s="1">
        <f t="shared" si="14"/>
        <v>0</v>
      </c>
      <c r="AE41" s="1">
        <f t="shared" si="14"/>
        <v>0</v>
      </c>
      <c r="AF41" s="1">
        <f t="shared" si="14"/>
        <v>0</v>
      </c>
      <c r="AG41" s="1">
        <f t="shared" si="14"/>
        <v>0</v>
      </c>
      <c r="AH41" s="1">
        <f t="shared" si="14"/>
        <v>0</v>
      </c>
      <c r="AI41" s="14">
        <f t="shared" si="14"/>
        <v>0</v>
      </c>
    </row>
    <row r="42" spans="1:35" ht="12">
      <c r="A42" s="61" t="s">
        <v>49</v>
      </c>
      <c r="B42" s="108" t="s">
        <v>86</v>
      </c>
      <c r="C42" s="108"/>
      <c r="D42" s="109"/>
      <c r="E42" s="74">
        <f>+E6</f>
        <v>31808804.04</v>
      </c>
      <c r="F42" s="81">
        <f aca="true" t="shared" si="15" ref="F42:AI42">+F6</f>
        <v>42349928.04</v>
      </c>
      <c r="G42" s="81">
        <f t="shared" si="15"/>
        <v>82246373</v>
      </c>
      <c r="H42" s="1">
        <f t="shared" si="15"/>
        <v>68850585</v>
      </c>
      <c r="I42" s="1">
        <f t="shared" si="15"/>
        <v>500000</v>
      </c>
      <c r="J42" s="1">
        <f t="shared" si="15"/>
        <v>17972734</v>
      </c>
      <c r="K42" s="1">
        <f t="shared" si="15"/>
        <v>10000000</v>
      </c>
      <c r="L42" s="1">
        <f t="shared" si="15"/>
        <v>10000000</v>
      </c>
      <c r="M42" s="1">
        <f t="shared" si="15"/>
        <v>7000000</v>
      </c>
      <c r="N42" s="1">
        <f t="shared" si="15"/>
        <v>5800000</v>
      </c>
      <c r="O42" s="1">
        <f t="shared" si="15"/>
        <v>6000000</v>
      </c>
      <c r="P42" s="1">
        <f t="shared" si="15"/>
        <v>3000000</v>
      </c>
      <c r="Q42" s="1">
        <f t="shared" si="15"/>
        <v>3000000</v>
      </c>
      <c r="R42" s="1">
        <f t="shared" si="15"/>
        <v>3500000</v>
      </c>
      <c r="S42" s="1">
        <f t="shared" si="15"/>
        <v>500000</v>
      </c>
      <c r="T42" s="1">
        <f t="shared" si="15"/>
        <v>500000</v>
      </c>
      <c r="U42" s="1">
        <f t="shared" si="15"/>
        <v>500000</v>
      </c>
      <c r="V42" s="1">
        <f t="shared" si="15"/>
        <v>500000</v>
      </c>
      <c r="W42" s="1">
        <f t="shared" si="15"/>
        <v>500000</v>
      </c>
      <c r="X42" s="1">
        <f t="shared" si="15"/>
        <v>500000</v>
      </c>
      <c r="Y42" s="1">
        <f t="shared" si="15"/>
        <v>0</v>
      </c>
      <c r="Z42" s="1">
        <f t="shared" si="15"/>
        <v>0</v>
      </c>
      <c r="AA42" s="1">
        <f t="shared" si="15"/>
        <v>0</v>
      </c>
      <c r="AB42" s="1">
        <f t="shared" si="15"/>
        <v>0</v>
      </c>
      <c r="AC42" s="1">
        <f t="shared" si="15"/>
        <v>0</v>
      </c>
      <c r="AD42" s="1">
        <f t="shared" si="15"/>
        <v>0</v>
      </c>
      <c r="AE42" s="1">
        <f t="shared" si="15"/>
        <v>0</v>
      </c>
      <c r="AF42" s="1">
        <f t="shared" si="15"/>
        <v>0</v>
      </c>
      <c r="AG42" s="1">
        <f t="shared" si="15"/>
        <v>0</v>
      </c>
      <c r="AH42" s="1">
        <f t="shared" si="15"/>
        <v>0</v>
      </c>
      <c r="AI42" s="14">
        <f t="shared" si="15"/>
        <v>0</v>
      </c>
    </row>
    <row r="43" spans="1:35" ht="13.5" customHeight="1">
      <c r="A43" s="61" t="s">
        <v>50</v>
      </c>
      <c r="B43" s="108" t="s">
        <v>87</v>
      </c>
      <c r="C43" s="108"/>
      <c r="D43" s="109"/>
      <c r="E43" s="74">
        <f>+E24</f>
        <v>72275832.53</v>
      </c>
      <c r="F43" s="81">
        <f aca="true" t="shared" si="16" ref="F43:AI43">+F24</f>
        <v>106100226.93</v>
      </c>
      <c r="G43" s="81">
        <f t="shared" si="16"/>
        <v>112136000</v>
      </c>
      <c r="H43" s="1">
        <f t="shared" si="16"/>
        <v>107355972</v>
      </c>
      <c r="I43" s="1">
        <f t="shared" si="16"/>
        <v>24411883</v>
      </c>
      <c r="J43" s="1">
        <f t="shared" si="16"/>
        <v>41251393</v>
      </c>
      <c r="K43" s="1">
        <f t="shared" si="16"/>
        <v>9624651</v>
      </c>
      <c r="L43" s="1">
        <f t="shared" si="16"/>
        <v>10115780</v>
      </c>
      <c r="M43" s="1">
        <f t="shared" si="16"/>
        <v>3441610</v>
      </c>
      <c r="N43" s="1">
        <f t="shared" si="16"/>
        <v>5007501</v>
      </c>
      <c r="O43" s="1">
        <f t="shared" si="16"/>
        <v>5825299</v>
      </c>
      <c r="P43" s="1">
        <f t="shared" si="16"/>
        <v>2574151</v>
      </c>
      <c r="Q43" s="1">
        <f t="shared" si="16"/>
        <v>2925059</v>
      </c>
      <c r="R43" s="1">
        <f t="shared" si="16"/>
        <v>15825927</v>
      </c>
      <c r="S43" s="1">
        <f t="shared" si="16"/>
        <v>27596548</v>
      </c>
      <c r="T43" s="1">
        <f t="shared" si="16"/>
        <v>28539592</v>
      </c>
      <c r="U43" s="1">
        <f t="shared" si="16"/>
        <v>29510383</v>
      </c>
      <c r="V43" s="1">
        <f t="shared" si="16"/>
        <v>30509755</v>
      </c>
      <c r="W43" s="1">
        <f t="shared" si="16"/>
        <v>31538563</v>
      </c>
      <c r="X43" s="1">
        <f t="shared" si="16"/>
        <v>32579567</v>
      </c>
      <c r="Y43" s="1">
        <f t="shared" si="16"/>
        <v>0</v>
      </c>
      <c r="Z43" s="1">
        <f t="shared" si="16"/>
        <v>0</v>
      </c>
      <c r="AA43" s="1">
        <f t="shared" si="16"/>
        <v>0</v>
      </c>
      <c r="AB43" s="1">
        <f t="shared" si="16"/>
        <v>0</v>
      </c>
      <c r="AC43" s="1">
        <f t="shared" si="16"/>
        <v>0</v>
      </c>
      <c r="AD43" s="1">
        <f t="shared" si="16"/>
        <v>0</v>
      </c>
      <c r="AE43" s="1">
        <f t="shared" si="16"/>
        <v>0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4">
        <f t="shared" si="16"/>
        <v>0</v>
      </c>
    </row>
    <row r="44" spans="1:35" ht="12">
      <c r="A44" s="47" t="s">
        <v>60</v>
      </c>
      <c r="B44" s="142" t="s">
        <v>66</v>
      </c>
      <c r="C44" s="142"/>
      <c r="D44" s="143"/>
      <c r="E44" s="77">
        <f>+E42-E43</f>
        <v>-40467028.49</v>
      </c>
      <c r="F44" s="83">
        <f aca="true" t="shared" si="17" ref="F44:AI44">+F42-F43</f>
        <v>-63750298.89000001</v>
      </c>
      <c r="G44" s="83">
        <f t="shared" si="17"/>
        <v>-29889627</v>
      </c>
      <c r="H44" s="28">
        <f t="shared" si="17"/>
        <v>-38505387</v>
      </c>
      <c r="I44" s="28">
        <f t="shared" si="17"/>
        <v>-23911883</v>
      </c>
      <c r="J44" s="28">
        <f t="shared" si="17"/>
        <v>-23278659</v>
      </c>
      <c r="K44" s="28">
        <f t="shared" si="17"/>
        <v>375349</v>
      </c>
      <c r="L44" s="28">
        <f t="shared" si="17"/>
        <v>-115780</v>
      </c>
      <c r="M44" s="28">
        <f t="shared" si="17"/>
        <v>3558390</v>
      </c>
      <c r="N44" s="28">
        <f t="shared" si="17"/>
        <v>792499</v>
      </c>
      <c r="O44" s="28">
        <f t="shared" si="17"/>
        <v>174701</v>
      </c>
      <c r="P44" s="28">
        <f t="shared" si="17"/>
        <v>425849</v>
      </c>
      <c r="Q44" s="28">
        <f t="shared" si="17"/>
        <v>74941</v>
      </c>
      <c r="R44" s="28">
        <f t="shared" si="17"/>
        <v>-12325927</v>
      </c>
      <c r="S44" s="28">
        <f t="shared" si="17"/>
        <v>-27096548</v>
      </c>
      <c r="T44" s="28">
        <f t="shared" si="17"/>
        <v>-28039592</v>
      </c>
      <c r="U44" s="28">
        <f t="shared" si="17"/>
        <v>-29010383</v>
      </c>
      <c r="V44" s="28">
        <f t="shared" si="17"/>
        <v>-30009755</v>
      </c>
      <c r="W44" s="28">
        <f t="shared" si="17"/>
        <v>-31038563</v>
      </c>
      <c r="X44" s="28">
        <f t="shared" si="17"/>
        <v>-32079567</v>
      </c>
      <c r="Y44" s="28">
        <f t="shared" si="17"/>
        <v>0</v>
      </c>
      <c r="Z44" s="28">
        <f t="shared" si="17"/>
        <v>0</v>
      </c>
      <c r="AA44" s="28">
        <f t="shared" si="17"/>
        <v>0</v>
      </c>
      <c r="AB44" s="28">
        <f t="shared" si="17"/>
        <v>0</v>
      </c>
      <c r="AC44" s="28">
        <f t="shared" si="17"/>
        <v>0</v>
      </c>
      <c r="AD44" s="28">
        <f t="shared" si="17"/>
        <v>0</v>
      </c>
      <c r="AE44" s="28">
        <f t="shared" si="17"/>
        <v>0</v>
      </c>
      <c r="AF44" s="28">
        <f t="shared" si="17"/>
        <v>0</v>
      </c>
      <c r="AG44" s="28">
        <f t="shared" si="17"/>
        <v>0</v>
      </c>
      <c r="AH44" s="28">
        <f t="shared" si="17"/>
        <v>0</v>
      </c>
      <c r="AI44" s="29">
        <f t="shared" si="17"/>
        <v>0</v>
      </c>
    </row>
    <row r="45" spans="1:35" ht="12">
      <c r="A45" s="61" t="s">
        <v>61</v>
      </c>
      <c r="B45" s="64" t="s">
        <v>88</v>
      </c>
      <c r="C45" s="62"/>
      <c r="D45" s="63"/>
      <c r="E45" s="74">
        <f>+E4</f>
        <v>293477463</v>
      </c>
      <c r="F45" s="81">
        <f aca="true" t="shared" si="18" ref="F45:AI45">+F4</f>
        <v>326737242.37</v>
      </c>
      <c r="G45" s="81">
        <f t="shared" si="18"/>
        <v>373828051</v>
      </c>
      <c r="H45" s="1">
        <f t="shared" si="18"/>
        <v>362089523</v>
      </c>
      <c r="I45" s="1">
        <f t="shared" si="18"/>
        <v>303736224</v>
      </c>
      <c r="J45" s="1">
        <f t="shared" si="18"/>
        <v>346679827</v>
      </c>
      <c r="K45" s="1">
        <f t="shared" si="18"/>
        <v>330066827</v>
      </c>
      <c r="L45" s="1">
        <f t="shared" si="18"/>
        <v>339668832</v>
      </c>
      <c r="M45" s="1">
        <f t="shared" si="18"/>
        <v>346558898</v>
      </c>
      <c r="N45" s="1">
        <f t="shared" si="18"/>
        <v>355545665</v>
      </c>
      <c r="O45" s="1">
        <f t="shared" si="18"/>
        <v>366238034</v>
      </c>
      <c r="P45" s="1">
        <f t="shared" si="18"/>
        <v>374045175</v>
      </c>
      <c r="Q45" s="1">
        <f t="shared" si="18"/>
        <v>385176530</v>
      </c>
      <c r="R45" s="1">
        <f t="shared" si="18"/>
        <v>397141826</v>
      </c>
      <c r="S45" s="1">
        <f t="shared" si="18"/>
        <v>405951081</v>
      </c>
      <c r="T45" s="1">
        <f t="shared" si="18"/>
        <v>418114614</v>
      </c>
      <c r="U45" s="1">
        <f t="shared" si="18"/>
        <v>430643052</v>
      </c>
      <c r="V45" s="1">
        <f t="shared" si="18"/>
        <v>443547344</v>
      </c>
      <c r="W45" s="1">
        <f t="shared" si="18"/>
        <v>456838764</v>
      </c>
      <c r="X45" s="1">
        <f t="shared" si="18"/>
        <v>470528928</v>
      </c>
      <c r="Y45" s="1">
        <f t="shared" si="18"/>
        <v>0</v>
      </c>
      <c r="Z45" s="1">
        <f t="shared" si="18"/>
        <v>0</v>
      </c>
      <c r="AA45" s="1">
        <f t="shared" si="18"/>
        <v>0</v>
      </c>
      <c r="AB45" s="1">
        <f t="shared" si="18"/>
        <v>0</v>
      </c>
      <c r="AC45" s="1">
        <f t="shared" si="18"/>
        <v>0</v>
      </c>
      <c r="AD45" s="1">
        <f t="shared" si="18"/>
        <v>0</v>
      </c>
      <c r="AE45" s="1">
        <f t="shared" si="18"/>
        <v>0</v>
      </c>
      <c r="AF45" s="1">
        <f t="shared" si="18"/>
        <v>0</v>
      </c>
      <c r="AG45" s="1">
        <f t="shared" si="18"/>
        <v>0</v>
      </c>
      <c r="AH45" s="1">
        <f t="shared" si="18"/>
        <v>0</v>
      </c>
      <c r="AI45" s="14">
        <f t="shared" si="18"/>
        <v>0</v>
      </c>
    </row>
    <row r="46" spans="1:35" ht="13.5" customHeight="1">
      <c r="A46" s="61" t="s">
        <v>62</v>
      </c>
      <c r="B46" s="108" t="s">
        <v>89</v>
      </c>
      <c r="C46" s="108"/>
      <c r="D46" s="109"/>
      <c r="E46" s="74">
        <f>+E43+E39</f>
        <v>333111034.88</v>
      </c>
      <c r="F46" s="81">
        <f aca="true" t="shared" si="19" ref="F46:AI46">+F43+F39</f>
        <v>369408389.93</v>
      </c>
      <c r="G46" s="81">
        <f t="shared" si="19"/>
        <v>384640376</v>
      </c>
      <c r="H46" s="1">
        <f t="shared" si="19"/>
        <v>386044377</v>
      </c>
      <c r="I46" s="1">
        <f t="shared" si="19"/>
        <v>310525134</v>
      </c>
      <c r="J46" s="1">
        <f t="shared" si="19"/>
        <v>335657816</v>
      </c>
      <c r="K46" s="1">
        <f t="shared" si="19"/>
        <v>312539428</v>
      </c>
      <c r="L46" s="1">
        <f t="shared" si="19"/>
        <v>324273463</v>
      </c>
      <c r="M46" s="1">
        <f t="shared" si="19"/>
        <v>323795711</v>
      </c>
      <c r="N46" s="1">
        <f t="shared" si="19"/>
        <v>333317634</v>
      </c>
      <c r="O46" s="1">
        <f t="shared" si="19"/>
        <v>342705466</v>
      </c>
      <c r="P46" s="1">
        <f t="shared" si="19"/>
        <v>348287415</v>
      </c>
      <c r="Q46" s="1">
        <f t="shared" si="19"/>
        <v>357895104</v>
      </c>
      <c r="R46" s="1">
        <f t="shared" si="19"/>
        <v>380278317</v>
      </c>
      <c r="S46" s="1">
        <f t="shared" si="19"/>
        <v>402325802</v>
      </c>
      <c r="T46" s="1">
        <f t="shared" si="19"/>
        <v>414489335</v>
      </c>
      <c r="U46" s="1">
        <f t="shared" si="19"/>
        <v>427017773</v>
      </c>
      <c r="V46" s="1">
        <f t="shared" si="19"/>
        <v>439922065</v>
      </c>
      <c r="W46" s="1">
        <f t="shared" si="19"/>
        <v>453213485</v>
      </c>
      <c r="X46" s="1">
        <f t="shared" si="19"/>
        <v>466903649.44</v>
      </c>
      <c r="Y46" s="1">
        <f t="shared" si="19"/>
        <v>0</v>
      </c>
      <c r="Z46" s="1">
        <f t="shared" si="19"/>
        <v>0</v>
      </c>
      <c r="AA46" s="1">
        <f t="shared" si="19"/>
        <v>0</v>
      </c>
      <c r="AB46" s="1">
        <f t="shared" si="19"/>
        <v>0</v>
      </c>
      <c r="AC46" s="1">
        <f t="shared" si="19"/>
        <v>0</v>
      </c>
      <c r="AD46" s="1">
        <f t="shared" si="19"/>
        <v>0</v>
      </c>
      <c r="AE46" s="1">
        <f t="shared" si="19"/>
        <v>0</v>
      </c>
      <c r="AF46" s="1">
        <f t="shared" si="19"/>
        <v>0</v>
      </c>
      <c r="AG46" s="1">
        <f t="shared" si="19"/>
        <v>0</v>
      </c>
      <c r="AH46" s="1">
        <f t="shared" si="19"/>
        <v>0</v>
      </c>
      <c r="AI46" s="14">
        <f t="shared" si="19"/>
        <v>0</v>
      </c>
    </row>
    <row r="47" spans="1:35" ht="13.5" customHeight="1">
      <c r="A47" s="47" t="s">
        <v>63</v>
      </c>
      <c r="B47" s="128" t="s">
        <v>67</v>
      </c>
      <c r="C47" s="128"/>
      <c r="D47" s="129"/>
      <c r="E47" s="77">
        <f>+E45-E46</f>
        <v>-39633571.879999995</v>
      </c>
      <c r="F47" s="83">
        <f aca="true" t="shared" si="20" ref="F47:AI47">+F45-F46</f>
        <v>-42671147.56</v>
      </c>
      <c r="G47" s="83">
        <f t="shared" si="20"/>
        <v>-10812325</v>
      </c>
      <c r="H47" s="28">
        <f t="shared" si="20"/>
        <v>-23954854</v>
      </c>
      <c r="I47" s="28">
        <f t="shared" si="20"/>
        <v>-6788910</v>
      </c>
      <c r="J47" s="28">
        <f t="shared" si="20"/>
        <v>11022011</v>
      </c>
      <c r="K47" s="28">
        <f t="shared" si="20"/>
        <v>17527399</v>
      </c>
      <c r="L47" s="28">
        <f t="shared" si="20"/>
        <v>15395369</v>
      </c>
      <c r="M47" s="28">
        <f t="shared" si="20"/>
        <v>22763187</v>
      </c>
      <c r="N47" s="28">
        <f t="shared" si="20"/>
        <v>22228031</v>
      </c>
      <c r="O47" s="28">
        <f t="shared" si="20"/>
        <v>23532568</v>
      </c>
      <c r="P47" s="28">
        <f t="shared" si="20"/>
        <v>25757760</v>
      </c>
      <c r="Q47" s="28">
        <f t="shared" si="20"/>
        <v>27281426</v>
      </c>
      <c r="R47" s="28">
        <f t="shared" si="20"/>
        <v>16863509</v>
      </c>
      <c r="S47" s="28">
        <f t="shared" si="20"/>
        <v>3625279</v>
      </c>
      <c r="T47" s="28">
        <f t="shared" si="20"/>
        <v>3625279</v>
      </c>
      <c r="U47" s="28">
        <f t="shared" si="20"/>
        <v>3625279</v>
      </c>
      <c r="V47" s="28">
        <f t="shared" si="20"/>
        <v>3625279</v>
      </c>
      <c r="W47" s="28">
        <f t="shared" si="20"/>
        <v>3625279</v>
      </c>
      <c r="X47" s="28">
        <f t="shared" si="20"/>
        <v>3625278.5600000024</v>
      </c>
      <c r="Y47" s="28">
        <f t="shared" si="20"/>
        <v>0</v>
      </c>
      <c r="Z47" s="28">
        <f t="shared" si="20"/>
        <v>0</v>
      </c>
      <c r="AA47" s="28">
        <f t="shared" si="20"/>
        <v>0</v>
      </c>
      <c r="AB47" s="28">
        <f t="shared" si="20"/>
        <v>0</v>
      </c>
      <c r="AC47" s="28">
        <f t="shared" si="20"/>
        <v>0</v>
      </c>
      <c r="AD47" s="28">
        <f t="shared" si="20"/>
        <v>0</v>
      </c>
      <c r="AE47" s="28">
        <f t="shared" si="20"/>
        <v>0</v>
      </c>
      <c r="AF47" s="28">
        <f t="shared" si="20"/>
        <v>0</v>
      </c>
      <c r="AG47" s="28">
        <f t="shared" si="20"/>
        <v>0</v>
      </c>
      <c r="AH47" s="28">
        <f t="shared" si="20"/>
        <v>0</v>
      </c>
      <c r="AI47" s="29">
        <f t="shared" si="20"/>
        <v>0</v>
      </c>
    </row>
    <row r="48" spans="1:35" ht="13.5" customHeight="1">
      <c r="A48" s="61" t="s">
        <v>64</v>
      </c>
      <c r="B48" s="108" t="s">
        <v>90</v>
      </c>
      <c r="C48" s="108"/>
      <c r="D48" s="109"/>
      <c r="E48" s="74">
        <f>+E15+E17+E26</f>
        <v>62307181.41</v>
      </c>
      <c r="F48" s="81">
        <f aca="true" t="shared" si="21" ref="F48:AI48">+F15+F17+F26</f>
        <v>57821025.61</v>
      </c>
      <c r="G48" s="81">
        <f t="shared" si="21"/>
        <v>25870551</v>
      </c>
      <c r="H48" s="1">
        <f t="shared" si="21"/>
        <v>53081540</v>
      </c>
      <c r="I48" s="1">
        <f t="shared" si="21"/>
        <v>16033467</v>
      </c>
      <c r="J48" s="1">
        <f t="shared" si="21"/>
        <v>0</v>
      </c>
      <c r="K48" s="1">
        <f t="shared" si="21"/>
        <v>0</v>
      </c>
      <c r="L48" s="1">
        <f t="shared" si="21"/>
        <v>0</v>
      </c>
      <c r="M48" s="1">
        <f t="shared" si="21"/>
        <v>0</v>
      </c>
      <c r="N48" s="1">
        <f t="shared" si="21"/>
        <v>0</v>
      </c>
      <c r="O48" s="1">
        <f t="shared" si="21"/>
        <v>0</v>
      </c>
      <c r="P48" s="1">
        <f t="shared" si="21"/>
        <v>0</v>
      </c>
      <c r="Q48" s="1">
        <f t="shared" si="21"/>
        <v>0</v>
      </c>
      <c r="R48" s="1">
        <f t="shared" si="21"/>
        <v>0</v>
      </c>
      <c r="S48" s="1">
        <f t="shared" si="21"/>
        <v>0</v>
      </c>
      <c r="T48" s="1">
        <f t="shared" si="21"/>
        <v>0</v>
      </c>
      <c r="U48" s="1">
        <f t="shared" si="21"/>
        <v>0</v>
      </c>
      <c r="V48" s="1">
        <f t="shared" si="21"/>
        <v>0</v>
      </c>
      <c r="W48" s="1">
        <f t="shared" si="21"/>
        <v>0</v>
      </c>
      <c r="X48" s="1">
        <f t="shared" si="21"/>
        <v>0</v>
      </c>
      <c r="Y48" s="1">
        <f t="shared" si="21"/>
        <v>0</v>
      </c>
      <c r="Z48" s="1">
        <f t="shared" si="21"/>
        <v>0</v>
      </c>
      <c r="AA48" s="1">
        <f t="shared" si="21"/>
        <v>0</v>
      </c>
      <c r="AB48" s="1">
        <f t="shared" si="21"/>
        <v>0</v>
      </c>
      <c r="AC48" s="1">
        <f t="shared" si="21"/>
        <v>0</v>
      </c>
      <c r="AD48" s="1">
        <f t="shared" si="21"/>
        <v>0</v>
      </c>
      <c r="AE48" s="1">
        <f t="shared" si="21"/>
        <v>0</v>
      </c>
      <c r="AF48" s="1">
        <f t="shared" si="21"/>
        <v>0</v>
      </c>
      <c r="AG48" s="1">
        <f t="shared" si="21"/>
        <v>0</v>
      </c>
      <c r="AH48" s="1">
        <f t="shared" si="21"/>
        <v>0</v>
      </c>
      <c r="AI48" s="14">
        <f t="shared" si="21"/>
        <v>0</v>
      </c>
    </row>
    <row r="49" spans="1:35" ht="13.5" customHeight="1" thickBot="1">
      <c r="A49" s="65" t="s">
        <v>65</v>
      </c>
      <c r="B49" s="140" t="s">
        <v>91</v>
      </c>
      <c r="C49" s="140"/>
      <c r="D49" s="141"/>
      <c r="E49" s="93">
        <f>E20+E22</f>
        <v>22162795.06</v>
      </c>
      <c r="F49" s="89">
        <f aca="true" t="shared" si="22" ref="F49:AI49">F20+F22</f>
        <v>15149878.05</v>
      </c>
      <c r="G49" s="89">
        <f t="shared" si="22"/>
        <v>15058226</v>
      </c>
      <c r="H49" s="66">
        <f t="shared" si="22"/>
        <v>29126686</v>
      </c>
      <c r="I49" s="66">
        <f t="shared" si="22"/>
        <v>9244557</v>
      </c>
      <c r="J49" s="66">
        <f t="shared" si="22"/>
        <v>11022011</v>
      </c>
      <c r="K49" s="66">
        <f t="shared" si="22"/>
        <v>17527399</v>
      </c>
      <c r="L49" s="66">
        <f t="shared" si="22"/>
        <v>15395369</v>
      </c>
      <c r="M49" s="66">
        <f t="shared" si="22"/>
        <v>22763187</v>
      </c>
      <c r="N49" s="66">
        <f t="shared" si="22"/>
        <v>22228031</v>
      </c>
      <c r="O49" s="66">
        <f t="shared" si="22"/>
        <v>23532568</v>
      </c>
      <c r="P49" s="66">
        <f t="shared" si="22"/>
        <v>25757760</v>
      </c>
      <c r="Q49" s="66">
        <f t="shared" si="22"/>
        <v>27281426</v>
      </c>
      <c r="R49" s="66">
        <f t="shared" si="22"/>
        <v>16863509</v>
      </c>
      <c r="S49" s="66">
        <f t="shared" si="22"/>
        <v>3625279</v>
      </c>
      <c r="T49" s="66">
        <f t="shared" si="22"/>
        <v>3625279</v>
      </c>
      <c r="U49" s="66">
        <f t="shared" si="22"/>
        <v>3625279</v>
      </c>
      <c r="V49" s="66">
        <f t="shared" si="22"/>
        <v>3625279</v>
      </c>
      <c r="W49" s="66">
        <f t="shared" si="22"/>
        <v>3625279</v>
      </c>
      <c r="X49" s="66">
        <f t="shared" si="22"/>
        <v>3625278.56</v>
      </c>
      <c r="Y49" s="66">
        <f t="shared" si="22"/>
        <v>0</v>
      </c>
      <c r="Z49" s="66">
        <f t="shared" si="22"/>
        <v>0</v>
      </c>
      <c r="AA49" s="66">
        <f t="shared" si="22"/>
        <v>0</v>
      </c>
      <c r="AB49" s="66">
        <f t="shared" si="22"/>
        <v>0</v>
      </c>
      <c r="AC49" s="66">
        <f t="shared" si="22"/>
        <v>0</v>
      </c>
      <c r="AD49" s="66">
        <f t="shared" si="22"/>
        <v>0</v>
      </c>
      <c r="AE49" s="66">
        <f t="shared" si="22"/>
        <v>0</v>
      </c>
      <c r="AF49" s="66">
        <f t="shared" si="22"/>
        <v>0</v>
      </c>
      <c r="AG49" s="66">
        <f t="shared" si="22"/>
        <v>0</v>
      </c>
      <c r="AH49" s="66">
        <f t="shared" si="22"/>
        <v>0</v>
      </c>
      <c r="AI49" s="67">
        <f t="shared" si="22"/>
        <v>0</v>
      </c>
    </row>
    <row r="50" spans="1:35" ht="29.25" customHeight="1">
      <c r="A50" s="48" t="s">
        <v>80</v>
      </c>
      <c r="B50" s="138" t="s">
        <v>95</v>
      </c>
      <c r="C50" s="138"/>
      <c r="D50" s="138"/>
      <c r="E50" s="90">
        <f>+IF(E47&lt;0,IF(ROUND((E51+E52+E53+E54+E55+E56)+E47,4)=0,"","błąd"),"")</f>
      </c>
      <c r="F50" s="90">
        <f aca="true" t="shared" si="23" ref="F50:AI50">+IF(F47&lt;0,IF(ROUND((F51+F52+F53+F54+F55+F56)+F47,4)=0,"","błąd"),"")</f>
      </c>
      <c r="G50" s="90">
        <f t="shared" si="23"/>
      </c>
      <c r="H50" s="49">
        <f t="shared" si="23"/>
      </c>
      <c r="I50" s="49">
        <f t="shared" si="23"/>
      </c>
      <c r="J50" s="49">
        <f t="shared" si="23"/>
      </c>
      <c r="K50" s="49">
        <f t="shared" si="23"/>
      </c>
      <c r="L50" s="49">
        <f t="shared" si="23"/>
      </c>
      <c r="M50" s="49">
        <f t="shared" si="23"/>
      </c>
      <c r="N50" s="49">
        <f t="shared" si="23"/>
      </c>
      <c r="O50" s="49">
        <f t="shared" si="23"/>
      </c>
      <c r="P50" s="49">
        <f t="shared" si="23"/>
      </c>
      <c r="Q50" s="49">
        <f t="shared" si="23"/>
      </c>
      <c r="R50" s="49">
        <f t="shared" si="23"/>
      </c>
      <c r="S50" s="49">
        <f t="shared" si="23"/>
      </c>
      <c r="T50" s="49">
        <f t="shared" si="23"/>
      </c>
      <c r="U50" s="49">
        <f t="shared" si="23"/>
      </c>
      <c r="V50" s="49">
        <f t="shared" si="23"/>
      </c>
      <c r="W50" s="49">
        <f t="shared" si="23"/>
      </c>
      <c r="X50" s="49">
        <f t="shared" si="23"/>
      </c>
      <c r="Y50" s="49">
        <f t="shared" si="23"/>
      </c>
      <c r="Z50" s="49">
        <f t="shared" si="23"/>
      </c>
      <c r="AA50" s="49">
        <f t="shared" si="23"/>
      </c>
      <c r="AB50" s="49">
        <f t="shared" si="23"/>
      </c>
      <c r="AC50" s="49">
        <f t="shared" si="23"/>
      </c>
      <c r="AD50" s="49">
        <f t="shared" si="23"/>
      </c>
      <c r="AE50" s="49">
        <f t="shared" si="23"/>
      </c>
      <c r="AF50" s="49">
        <f t="shared" si="23"/>
      </c>
      <c r="AG50" s="49">
        <f t="shared" si="23"/>
      </c>
      <c r="AH50" s="49">
        <f t="shared" si="23"/>
      </c>
      <c r="AI50" s="50">
        <f t="shared" si="23"/>
      </c>
    </row>
    <row r="51" spans="1:35" ht="14.25" customHeight="1">
      <c r="A51" s="51" t="s">
        <v>3</v>
      </c>
      <c r="B51" s="139" t="s">
        <v>71</v>
      </c>
      <c r="C51" s="139"/>
      <c r="D51" s="139"/>
      <c r="E51" s="82"/>
      <c r="F51" s="82"/>
      <c r="G51" s="8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4.25" customHeight="1">
      <c r="A52" s="51" t="s">
        <v>5</v>
      </c>
      <c r="B52" s="139" t="s">
        <v>72</v>
      </c>
      <c r="C52" s="139"/>
      <c r="D52" s="139"/>
      <c r="E52" s="82"/>
      <c r="F52" s="82"/>
      <c r="G52" s="8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51" t="s">
        <v>12</v>
      </c>
      <c r="B53" s="139" t="s">
        <v>73</v>
      </c>
      <c r="C53" s="139"/>
      <c r="D53" s="139"/>
      <c r="E53" s="82">
        <v>39633571.88</v>
      </c>
      <c r="F53" s="82">
        <v>42671147.56</v>
      </c>
      <c r="G53" s="82">
        <v>10812325</v>
      </c>
      <c r="H53" s="82">
        <v>23954854</v>
      </c>
      <c r="I53" s="82">
        <v>6788910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51" t="s">
        <v>15</v>
      </c>
      <c r="B54" s="139" t="s">
        <v>74</v>
      </c>
      <c r="C54" s="139"/>
      <c r="D54" s="139"/>
      <c r="E54" s="82"/>
      <c r="F54" s="82"/>
      <c r="G54" s="8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51" t="s">
        <v>51</v>
      </c>
      <c r="B55" s="139" t="s">
        <v>75</v>
      </c>
      <c r="C55" s="139"/>
      <c r="D55" s="139"/>
      <c r="E55" s="82"/>
      <c r="F55" s="82"/>
      <c r="G55" s="8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4.25" customHeight="1" thickBot="1">
      <c r="A56" s="52" t="s">
        <v>76</v>
      </c>
      <c r="B56" s="149" t="s">
        <v>77</v>
      </c>
      <c r="C56" s="149"/>
      <c r="D56" s="149"/>
      <c r="E56" s="87"/>
      <c r="F56" s="87"/>
      <c r="G56" s="8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7" t="s">
        <v>81</v>
      </c>
      <c r="B57" s="150" t="s">
        <v>78</v>
      </c>
      <c r="C57" s="150"/>
      <c r="D57" s="150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14.25" customHeight="1" thickBot="1">
      <c r="A58" s="53"/>
      <c r="B58" s="144" t="s">
        <v>79</v>
      </c>
      <c r="C58" s="144"/>
      <c r="D58" s="144"/>
      <c r="E58" s="87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60" spans="2:35" ht="12">
      <c r="B60" s="145" t="s">
        <v>92</v>
      </c>
      <c r="C60" s="145"/>
      <c r="D60" s="145"/>
      <c r="E60" s="11"/>
      <c r="F60" s="11" t="str">
        <f>IF(+ROUND((E28+F26-F20-F28),4)=0,"OK.",+(E28+F26-F20-F28))</f>
        <v>OK.</v>
      </c>
      <c r="G60" s="11" t="str">
        <f aca="true" t="shared" si="24" ref="G60:AI60">IF(+ROUND((F28+G26-G20-G28),4)=0,"OK.",+(F28+G26-G20-G28))</f>
        <v>OK.</v>
      </c>
      <c r="H60" s="11" t="str">
        <f t="shared" si="24"/>
        <v>OK.</v>
      </c>
      <c r="I60" s="11" t="str">
        <f t="shared" si="24"/>
        <v>OK.</v>
      </c>
      <c r="J60" s="11" t="str">
        <f t="shared" si="24"/>
        <v>OK.</v>
      </c>
      <c r="K60" s="11" t="str">
        <f t="shared" si="24"/>
        <v>OK.</v>
      </c>
      <c r="L60" s="11" t="str">
        <f t="shared" si="24"/>
        <v>OK.</v>
      </c>
      <c r="M60" s="11" t="str">
        <f t="shared" si="24"/>
        <v>OK.</v>
      </c>
      <c r="N60" s="11" t="str">
        <f t="shared" si="24"/>
        <v>OK.</v>
      </c>
      <c r="O60" s="11" t="str">
        <f t="shared" si="24"/>
        <v>OK.</v>
      </c>
      <c r="P60" s="11" t="str">
        <f t="shared" si="24"/>
        <v>OK.</v>
      </c>
      <c r="Q60" s="11" t="str">
        <f t="shared" si="24"/>
        <v>OK.</v>
      </c>
      <c r="R60" s="11" t="str">
        <f t="shared" si="24"/>
        <v>OK.</v>
      </c>
      <c r="S60" s="11" t="str">
        <f t="shared" si="24"/>
        <v>OK.</v>
      </c>
      <c r="T60" s="11" t="str">
        <f t="shared" si="24"/>
        <v>OK.</v>
      </c>
      <c r="U60" s="11" t="str">
        <f t="shared" si="24"/>
        <v>OK.</v>
      </c>
      <c r="V60" s="11" t="str">
        <f t="shared" si="24"/>
        <v>OK.</v>
      </c>
      <c r="W60" s="11" t="str">
        <f t="shared" si="24"/>
        <v>OK.</v>
      </c>
      <c r="X60" s="11" t="str">
        <f t="shared" si="24"/>
        <v>OK.</v>
      </c>
      <c r="Y60" s="11" t="str">
        <f t="shared" si="24"/>
        <v>OK.</v>
      </c>
      <c r="Z60" s="11" t="str">
        <f t="shared" si="24"/>
        <v>OK.</v>
      </c>
      <c r="AA60" s="11" t="str">
        <f t="shared" si="24"/>
        <v>OK.</v>
      </c>
      <c r="AB60" s="11" t="str">
        <f t="shared" si="24"/>
        <v>OK.</v>
      </c>
      <c r="AC60" s="11" t="str">
        <f t="shared" si="24"/>
        <v>OK.</v>
      </c>
      <c r="AD60" s="11" t="str">
        <f t="shared" si="24"/>
        <v>OK.</v>
      </c>
      <c r="AE60" s="11" t="str">
        <f t="shared" si="24"/>
        <v>OK.</v>
      </c>
      <c r="AF60" s="11" t="str">
        <f t="shared" si="24"/>
        <v>OK.</v>
      </c>
      <c r="AG60" s="11" t="str">
        <f t="shared" si="24"/>
        <v>OK.</v>
      </c>
      <c r="AH60" s="11" t="str">
        <f t="shared" si="24"/>
        <v>OK.</v>
      </c>
      <c r="AI60" s="11" t="str">
        <f t="shared" si="24"/>
        <v>OK.</v>
      </c>
    </row>
  </sheetData>
  <sheetProtection/>
  <mergeCells count="56">
    <mergeCell ref="B58:D58"/>
    <mergeCell ref="B60:D60"/>
    <mergeCell ref="F2:AI2"/>
    <mergeCell ref="B54:D54"/>
    <mergeCell ref="B55:D55"/>
    <mergeCell ref="B56:D56"/>
    <mergeCell ref="B52:D52"/>
    <mergeCell ref="B53:D53"/>
    <mergeCell ref="B57:D57"/>
    <mergeCell ref="C25:D25"/>
    <mergeCell ref="C16:D16"/>
    <mergeCell ref="B50:D50"/>
    <mergeCell ref="B51:D51"/>
    <mergeCell ref="B31:D31"/>
    <mergeCell ref="B48:D48"/>
    <mergeCell ref="B49:D49"/>
    <mergeCell ref="B39:D39"/>
    <mergeCell ref="B46:D46"/>
    <mergeCell ref="B44:D44"/>
    <mergeCell ref="B40:D40"/>
    <mergeCell ref="C21:D21"/>
    <mergeCell ref="B22:D22"/>
    <mergeCell ref="B28:D28"/>
    <mergeCell ref="B36:D36"/>
    <mergeCell ref="C30:D30"/>
    <mergeCell ref="B47:D47"/>
    <mergeCell ref="B34:D34"/>
    <mergeCell ref="B35:D35"/>
    <mergeCell ref="B26:D26"/>
    <mergeCell ref="B37:D37"/>
    <mergeCell ref="A1:D1"/>
    <mergeCell ref="A2:D2"/>
    <mergeCell ref="B3:D3"/>
    <mergeCell ref="C10:D10"/>
    <mergeCell ref="C29:D29"/>
    <mergeCell ref="B32:D32"/>
    <mergeCell ref="B27:D27"/>
    <mergeCell ref="B15:D15"/>
    <mergeCell ref="B17:D17"/>
    <mergeCell ref="B18:D18"/>
    <mergeCell ref="B19:D19"/>
    <mergeCell ref="B23:D23"/>
    <mergeCell ref="B24:D24"/>
    <mergeCell ref="C20:D20"/>
    <mergeCell ref="B14:D14"/>
    <mergeCell ref="B4:D4"/>
    <mergeCell ref="C5:D5"/>
    <mergeCell ref="C6:D6"/>
    <mergeCell ref="B8:D8"/>
    <mergeCell ref="C9:D9"/>
    <mergeCell ref="C11:D11"/>
    <mergeCell ref="C13:D13"/>
    <mergeCell ref="B38:D38"/>
    <mergeCell ref="B41:D41"/>
    <mergeCell ref="B42:D42"/>
    <mergeCell ref="B43:D43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90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Krawczyk_Ag</cp:lastModifiedBy>
  <cp:lastPrinted>2010-11-15T13:16:02Z</cp:lastPrinted>
  <dcterms:created xsi:type="dcterms:W3CDTF">2010-09-17T02:30:46Z</dcterms:created>
  <dcterms:modified xsi:type="dcterms:W3CDTF">2010-12-01T09:53:31Z</dcterms:modified>
  <cp:category/>
  <cp:version/>
  <cp:contentType/>
  <cp:contentStatus/>
</cp:coreProperties>
</file>