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8780" windowHeight="12210" tabRatio="937" activeTab="0"/>
  </bookViews>
  <sheets>
    <sheet name="Inwestycje " sheetId="1" r:id="rId1"/>
    <sheet name="Wyd. wg waż. działów " sheetId="2" r:id="rId2"/>
    <sheet name="Wydatki ogółem" sheetId="3" r:id="rId3"/>
    <sheet name="Dochody wg źródeł" sheetId="4" r:id="rId4"/>
    <sheet name="Dochody 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<sst xmlns="http://schemas.openxmlformats.org/spreadsheetml/2006/main" count="65" uniqueCount="46">
  <si>
    <t>Transport i łączność</t>
  </si>
  <si>
    <t>Gospodarka mieszkaniowa oraz działalność usługowa</t>
  </si>
  <si>
    <t>Ochrona zdrowia i pomoc społeczna</t>
  </si>
  <si>
    <t>Gospodarka komunalna i ochrona środowiska</t>
  </si>
  <si>
    <t>Rolnictwo, łowiectwo i leśnictwo</t>
  </si>
  <si>
    <t>Kultura, kultura fizyczna i sport oraz turystyka</t>
  </si>
  <si>
    <t>Bezpieczeństwo publiczne i ochrona przeciwpożarowa</t>
  </si>
  <si>
    <t>dotacje</t>
  </si>
  <si>
    <t>wydatki rzeczowe bieżące</t>
  </si>
  <si>
    <t>wydatki na obsługę długu</t>
  </si>
  <si>
    <t>wydatki majątkowe</t>
  </si>
  <si>
    <t>płace i pochodne</t>
  </si>
  <si>
    <t>TREŚĆ</t>
  </si>
  <si>
    <t>DOCHODY  OGÓŁEM ( I + II )</t>
  </si>
  <si>
    <t>1. Dochody własne</t>
  </si>
  <si>
    <t>I. DOCHODY  GMINY</t>
  </si>
  <si>
    <t>II. DOCHODY  POWIATU</t>
  </si>
  <si>
    <t>Urzędy naczelnych organów władzy państwowej, wydatki związane z poborem dochodów, różne rozliczenia oraz obsługa długu publicznego</t>
  </si>
  <si>
    <t>Administracja publiczna</t>
  </si>
  <si>
    <t>subwencje</t>
  </si>
  <si>
    <t>udziały w podatkach</t>
  </si>
  <si>
    <t>wpływy z podatków i opłat lokalnych</t>
  </si>
  <si>
    <t xml:space="preserve">dochody z majątku </t>
  </si>
  <si>
    <t>dochody z realizacji zadań z zakresu administarcji rządowej</t>
  </si>
  <si>
    <t>środki UE</t>
  </si>
  <si>
    <t>2. Subwencja ogólna</t>
  </si>
  <si>
    <t>3. Dotacje celowe</t>
  </si>
  <si>
    <t>Pozyskane środki budżetowe</t>
  </si>
  <si>
    <t>dochody jednostek budżetowych</t>
  </si>
  <si>
    <t>Środki własne</t>
  </si>
  <si>
    <t>4. Środki z Unii Europejskiej</t>
  </si>
  <si>
    <t>RAZEM</t>
  </si>
  <si>
    <t>ŚRODKI WŁASNE</t>
  </si>
  <si>
    <t>POZYSKANE ŚRODKI BUDŻETOWE</t>
  </si>
  <si>
    <t>Wykonanie za 2008 r.</t>
  </si>
  <si>
    <t xml:space="preserve">pożyczki i dotacje </t>
  </si>
  <si>
    <t>środki własne i kredyty</t>
  </si>
  <si>
    <t>bezpieczeństwo</t>
  </si>
  <si>
    <t>drogi i transport</t>
  </si>
  <si>
    <t>gospodarka mieszkaniowa</t>
  </si>
  <si>
    <t>oświata</t>
  </si>
  <si>
    <t>administracja i działalność usługowa</t>
  </si>
  <si>
    <t xml:space="preserve"> kultura i kultura fizyczna</t>
  </si>
  <si>
    <t>gospodarka komunalna</t>
  </si>
  <si>
    <t>zdrowie i pomoc społeczna</t>
  </si>
  <si>
    <t>Oświata i wychowanie, edukacyjna opieka wychowawcza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</si>
</sst>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0.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#,##0.000"/>
    <numFmt numFmtId="172" formatCode="#,##0.0"/>
  </numFmts>
  <fonts count="56">
    <font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b/>
      <sz val="11"/>
      <name val="Arial CE"/>
      <family val="2"/>
    </font>
    <font>
      <b/>
      <sz val="10"/>
      <name val="Arial CE"/>
      <family val="2"/>
    </font>
    <font>
      <b/>
      <sz val="10"/>
      <name val="Arial"/>
      <family val="2"/>
    </font>
    <font>
      <sz val="12"/>
      <name val="Times New Roman"/>
      <family val="1"/>
    </font>
    <font>
      <sz val="12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2"/>
      <color indexed="8"/>
      <name val="Arial"/>
      <family val="0"/>
    </font>
    <font>
      <sz val="10"/>
      <color indexed="8"/>
      <name val="Arial"/>
      <family val="0"/>
    </font>
    <font>
      <sz val="10.75"/>
      <color indexed="8"/>
      <name val="Arial"/>
      <family val="0"/>
    </font>
    <font>
      <b/>
      <sz val="16.75"/>
      <color indexed="8"/>
      <name val="Arial"/>
      <family val="0"/>
    </font>
    <font>
      <sz val="17.25"/>
      <color indexed="8"/>
      <name val="Arial"/>
      <family val="0"/>
    </font>
    <font>
      <sz val="8.5"/>
      <color indexed="8"/>
      <name val="Arial"/>
      <family val="0"/>
    </font>
    <font>
      <b/>
      <sz val="12"/>
      <color indexed="8"/>
      <name val="Arial"/>
      <family val="0"/>
    </font>
    <font>
      <sz val="7.35"/>
      <color indexed="8"/>
      <name val="Arial"/>
      <family val="0"/>
    </font>
    <font>
      <sz val="8.25"/>
      <color indexed="8"/>
      <name val="Arial"/>
      <family val="0"/>
    </font>
    <font>
      <sz val="9"/>
      <color indexed="8"/>
      <name val="Arial"/>
      <family val="0"/>
    </font>
    <font>
      <sz val="8.75"/>
      <color indexed="8"/>
      <name val="Arial"/>
      <family val="0"/>
    </font>
    <font>
      <sz val="10.25"/>
      <color indexed="8"/>
      <name val="Arial"/>
      <family val="0"/>
    </font>
    <font>
      <sz val="11.5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27" borderId="1" applyNumberFormat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0" xfId="0" applyNumberFormat="1" applyAlignment="1">
      <alignment vertical="center"/>
    </xf>
    <xf numFmtId="0" fontId="3" fillId="0" borderId="11" xfId="0" applyFont="1" applyFill="1" applyBorder="1" applyAlignment="1">
      <alignment horizontal="centerContinuous" vertical="center"/>
    </xf>
    <xf numFmtId="0" fontId="4" fillId="0" borderId="12" xfId="0" applyFont="1" applyFill="1" applyBorder="1" applyAlignment="1">
      <alignment horizontal="centerContinuous" vertical="center"/>
    </xf>
    <xf numFmtId="0" fontId="4" fillId="0" borderId="13" xfId="0" applyFont="1" applyFill="1" applyBorder="1" applyAlignment="1">
      <alignment horizontal="centerContinuous" vertical="center"/>
    </xf>
    <xf numFmtId="0" fontId="3" fillId="0" borderId="12" xfId="0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3" fontId="0" fillId="0" borderId="0" xfId="0" applyNumberFormat="1" applyAlignment="1">
      <alignment horizontal="right" vertical="center"/>
    </xf>
    <xf numFmtId="0" fontId="6" fillId="0" borderId="10" xfId="0" applyFont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3" fontId="6" fillId="0" borderId="10" xfId="0" applyNumberFormat="1" applyFont="1" applyBorder="1" applyAlignment="1">
      <alignment vertical="center" wrapText="1"/>
    </xf>
    <xf numFmtId="3" fontId="0" fillId="0" borderId="0" xfId="0" applyNumberFormat="1" applyAlignment="1">
      <alignment/>
    </xf>
    <xf numFmtId="3" fontId="6" fillId="0" borderId="0" xfId="0" applyNumberFormat="1" applyFont="1" applyFill="1" applyBorder="1" applyAlignment="1">
      <alignment horizontal="right" vertical="center"/>
    </xf>
    <xf numFmtId="4" fontId="7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vertical="center"/>
    </xf>
    <xf numFmtId="4" fontId="0" fillId="0" borderId="0" xfId="0" applyNumberFormat="1" applyAlignment="1">
      <alignment vertical="center"/>
    </xf>
    <xf numFmtId="4" fontId="3" fillId="0" borderId="13" xfId="0" applyNumberFormat="1" applyFont="1" applyFill="1" applyBorder="1" applyAlignment="1">
      <alignment vertical="center"/>
    </xf>
    <xf numFmtId="4" fontId="0" fillId="0" borderId="13" xfId="0" applyNumberFormat="1" applyFill="1" applyBorder="1" applyAlignment="1">
      <alignment vertical="center"/>
    </xf>
    <xf numFmtId="4" fontId="0" fillId="0" borderId="14" xfId="0" applyNumberFormat="1" applyFill="1" applyBorder="1" applyAlignment="1">
      <alignment vertical="center"/>
    </xf>
    <xf numFmtId="0" fontId="3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4" fontId="3" fillId="0" borderId="0" xfId="0" applyNumberFormat="1" applyFont="1" applyFill="1" applyBorder="1" applyAlignment="1">
      <alignment vertical="center"/>
    </xf>
    <xf numFmtId="4" fontId="0" fillId="0" borderId="0" xfId="0" applyNumberFormat="1" applyFill="1" applyBorder="1" applyAlignment="1">
      <alignment vertical="center"/>
    </xf>
    <xf numFmtId="0" fontId="3" fillId="0" borderId="15" xfId="0" applyFont="1" applyFill="1" applyBorder="1" applyAlignment="1">
      <alignment horizontal="centerContinuous" vertical="center" wrapText="1"/>
    </xf>
    <xf numFmtId="4" fontId="5" fillId="0" borderId="0" xfId="0" applyNumberFormat="1" applyFont="1" applyAlignment="1">
      <alignment vertical="center"/>
    </xf>
    <xf numFmtId="0" fontId="0" fillId="0" borderId="10" xfId="0" applyNumberFormat="1" applyFill="1" applyBorder="1" applyAlignment="1">
      <alignment vertical="center"/>
    </xf>
    <xf numFmtId="0" fontId="0" fillId="0" borderId="10" xfId="0" applyNumberFormat="1" applyFill="1" applyBorder="1" applyAlignment="1">
      <alignment vertical="center" wrapText="1"/>
    </xf>
    <xf numFmtId="0" fontId="0" fillId="0" borderId="16" xfId="0" applyFill="1" applyBorder="1" applyAlignment="1">
      <alignment vertical="center"/>
    </xf>
    <xf numFmtId="4" fontId="0" fillId="0" borderId="17" xfId="0" applyNumberForma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4" fontId="5" fillId="33" borderId="10" xfId="0" applyNumberFormat="1" applyFon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4" fontId="0" fillId="33" borderId="10" xfId="0" applyNumberFormat="1" applyFill="1" applyBorder="1" applyAlignment="1">
      <alignment vertical="center"/>
    </xf>
    <xf numFmtId="4" fontId="0" fillId="34" borderId="10" xfId="0" applyNumberFormat="1" applyFill="1" applyBorder="1" applyAlignment="1">
      <alignment vertical="center"/>
    </xf>
    <xf numFmtId="4" fontId="6" fillId="35" borderId="10" xfId="0" applyNumberFormat="1" applyFont="1" applyFill="1" applyBorder="1" applyAlignment="1">
      <alignment vertical="center"/>
    </xf>
    <xf numFmtId="4" fontId="6" fillId="35" borderId="18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 vertical="center" wrapText="1"/>
    </xf>
    <xf numFmtId="3" fontId="6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4" fontId="0" fillId="34" borderId="0" xfId="0" applyNumberForma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NAKŁADY NA INWESTYCJE</a:t>
            </a:r>
          </a:p>
        </c:rich>
      </c:tx>
      <c:layout>
        <c:manualLayout>
          <c:xMode val="factor"/>
          <c:yMode val="factor"/>
          <c:x val="0.0105"/>
          <c:y val="-0.00325"/>
        </c:manualLayout>
      </c:layout>
      <c:spPr>
        <a:noFill/>
        <a:ln>
          <a:noFill/>
        </a:ln>
      </c:spPr>
    </c:title>
    <c:view3D>
      <c:rotX val="15"/>
      <c:hPercent val="65"/>
      <c:rotY val="35"/>
      <c:depthPercent val="80"/>
      <c:rAngAx val="1"/>
    </c:view3D>
    <c:plotArea>
      <c:layout>
        <c:manualLayout>
          <c:xMode val="edge"/>
          <c:yMode val="edge"/>
          <c:x val="0.01175"/>
          <c:y val="0.1175"/>
          <c:w val="0.98825"/>
          <c:h val="0.8825"/>
        </c:manualLayout>
      </c:layout>
      <c:bar3DChart>
        <c:barDir val="col"/>
        <c:grouping val="clustered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'Inwestycje '!$A$6:$A$13</c:f>
              <c:strCache/>
            </c:strRef>
          </c:cat>
          <c:val>
            <c:numRef>
              <c:f>'Inwestycje '!$B$6:$B$13</c:f>
              <c:numCache/>
            </c:numRef>
          </c:val>
          <c:shape val="box"/>
        </c:ser>
        <c:gapWidth val="30"/>
        <c:gapDepth val="50"/>
        <c:shape val="box"/>
        <c:axId val="14466312"/>
        <c:axId val="63087945"/>
      </c:bar3DChart>
      <c:catAx>
        <c:axId val="144663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087945"/>
        <c:crosses val="autoZero"/>
        <c:auto val="1"/>
        <c:lblOffset val="100"/>
        <c:tickLblSkip val="1"/>
        <c:noMultiLvlLbl val="0"/>
      </c:catAx>
      <c:valAx>
        <c:axId val="630879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466312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WYKONANIE WYDATKÓW OGÓŁEM  W 2008 r. - według ważniejszych działów</a:t>
            </a:r>
          </a:p>
        </c:rich>
      </c:tx>
      <c:layout>
        <c:manualLayout>
          <c:xMode val="factor"/>
          <c:yMode val="factor"/>
          <c:x val="0.00075"/>
          <c:y val="0"/>
        </c:manualLayout>
      </c:layout>
      <c:spPr>
        <a:noFill/>
        <a:ln>
          <a:noFill/>
        </a:ln>
      </c:spPr>
    </c:title>
    <c:view3D>
      <c:rotX val="15"/>
      <c:hPercent val="60"/>
      <c:rotY val="20"/>
      <c:depthPercent val="620"/>
      <c:rAngAx val="1"/>
    </c:view3D>
    <c:plotArea>
      <c:layout>
        <c:manualLayout>
          <c:xMode val="edge"/>
          <c:yMode val="edge"/>
          <c:x val="0"/>
          <c:y val="0.0975"/>
          <c:w val="0.8215"/>
          <c:h val="0.88925"/>
        </c:manualLayout>
      </c:layout>
      <c:bar3DChart>
        <c:barDir val="col"/>
        <c:grouping val="clustered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'Wyd. wg waż. działów '!$A$1:$A$10</c:f>
              <c:strCache/>
            </c:strRef>
          </c:cat>
          <c:val>
            <c:numRef>
              <c:f>'Wyd. wg waż. działów '!$B$1:$B$10</c:f>
              <c:numCache/>
            </c:numRef>
          </c:val>
          <c:shape val="cylinder"/>
        </c:ser>
        <c:gapWidth val="90"/>
        <c:gapDepth val="0"/>
        <c:shape val="box"/>
        <c:axId val="30920594"/>
        <c:axId val="9849891"/>
      </c:bar3DChart>
      <c:catAx>
        <c:axId val="30920594"/>
        <c:scaling>
          <c:orientation val="minMax"/>
        </c:scaling>
        <c:axPos val="b"/>
        <c:delete val="1"/>
        <c:majorTickMark val="out"/>
        <c:minorTickMark val="none"/>
        <c:tickLblPos val="nextTo"/>
        <c:crossAx val="9849891"/>
        <c:crosses val="autoZero"/>
        <c:auto val="1"/>
        <c:lblOffset val="100"/>
        <c:tickLblSkip val="1"/>
        <c:noMultiLvlLbl val="0"/>
      </c:catAx>
      <c:valAx>
        <c:axId val="98498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92059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575"/>
          <c:y val="0"/>
          <c:w val="0.16525"/>
          <c:h val="0.98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WYDATKI OGÓŁEM - wg grup</a:t>
            </a:r>
          </a:p>
        </c:rich>
      </c:tx>
      <c:layout>
        <c:manualLayout>
          <c:xMode val="factor"/>
          <c:yMode val="factor"/>
          <c:x val="0.00475"/>
          <c:y val="-0.018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425"/>
          <c:y val="0.2365"/>
          <c:w val="0.803"/>
          <c:h val="0.620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1"/>
            <c:separator>
</c:separator>
          </c:dLbls>
          <c:cat>
            <c:strRef>
              <c:f>'Wydatki ogółem'!$A$1:$A$5</c:f>
              <c:strCache/>
            </c:strRef>
          </c:cat>
          <c:val>
            <c:numRef>
              <c:f>'Wydatki ogółem'!$B$1:$B$5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WYDATKI GMINY - wg grup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375"/>
          <c:y val="0.2305"/>
          <c:w val="0.789"/>
          <c:h val="0.613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1"/>
              <c:separator>
</c:separator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1"/>
            <c:separator>
</c:separator>
          </c:dLbls>
          <c:cat>
            <c:strRef>
              <c:f>'Wydatki ogółem'!$A$7:$A$11</c:f>
              <c:strCache/>
            </c:strRef>
          </c:cat>
          <c:val>
            <c:numRef>
              <c:f>'Wydatki ogółem'!$B$7:$B$11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WYDATKI POWIATU - wg grup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35"/>
          <c:y val="0.24375"/>
          <c:w val="0.78975"/>
          <c:h val="0.485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1"/>
              <c:separator>
</c:separator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1"/>
              <c:separator>
</c:separator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1"/>
            <c:separator>
</c:separator>
          </c:dLbls>
          <c:cat>
            <c:strRef>
              <c:f>'Wydatki ogółem'!$A$13:$A$17</c:f>
              <c:strCache/>
            </c:strRef>
          </c:cat>
          <c:val>
            <c:numRef>
              <c:f>'Wydatki ogółem'!$B$13:$B$17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"/>
          <c:y val="0.8745"/>
          <c:w val="0.8455"/>
          <c:h val="0.09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DOCHODY BUDŻETOWE - WYKONANIE WG ŹRÓDEŁ ZA 2008 ROK
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view3D>
      <c:rotX val="15"/>
      <c:hPercent val="38"/>
      <c:rotY val="20"/>
      <c:depthPercent val="120"/>
      <c:rAngAx val="1"/>
    </c:view3D>
    <c:plotArea>
      <c:layout>
        <c:manualLayout>
          <c:xMode val="edge"/>
          <c:yMode val="edge"/>
          <c:x val="0"/>
          <c:y val="0.126"/>
          <c:w val="0.998"/>
          <c:h val="0.852"/>
        </c:manualLayout>
      </c:layout>
      <c:bar3DChart>
        <c:barDir val="col"/>
        <c:grouping val="stacked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'[1]Dochody budżetowe -wg źródeł'!$A$2:$A$9</c:f>
              <c:strCache>
                <c:ptCount val="8"/>
                <c:pt idx="0">
                  <c:v>subwencje</c:v>
                </c:pt>
                <c:pt idx="1">
                  <c:v>udziały w podatkach</c:v>
                </c:pt>
                <c:pt idx="2">
                  <c:v>wpływy z podatków i opłat lokalnych</c:v>
                </c:pt>
                <c:pt idx="3">
                  <c:v>dotacje</c:v>
                </c:pt>
                <c:pt idx="4">
                  <c:v>dochody z majątku </c:v>
                </c:pt>
                <c:pt idx="5">
                  <c:v>dochody jednostek budżetowych</c:v>
                </c:pt>
                <c:pt idx="6">
                  <c:v>dochody z realizacji zadań z zakresu administarcji rządowej</c:v>
                </c:pt>
                <c:pt idx="7">
                  <c:v>środki UE</c:v>
                </c:pt>
              </c:strCache>
            </c:strRef>
          </c:cat>
          <c:val>
            <c:numRef>
              <c:f>'[1]Dochody budżetowe -wg źródeł'!$B$2:$B$9</c:f>
              <c:numCache>
                <c:ptCount val="8"/>
                <c:pt idx="0">
                  <c:v>75271712</c:v>
                </c:pt>
                <c:pt idx="1">
                  <c:v>66407071.79000001</c:v>
                </c:pt>
                <c:pt idx="2">
                  <c:v>45746978.31</c:v>
                </c:pt>
                <c:pt idx="3">
                  <c:v>38419361.61</c:v>
                </c:pt>
                <c:pt idx="4">
                  <c:v>13433864.22</c:v>
                </c:pt>
                <c:pt idx="5">
                  <c:v>12685223.43</c:v>
                </c:pt>
                <c:pt idx="6">
                  <c:v>762953.4</c:v>
                </c:pt>
                <c:pt idx="7">
                  <c:v>4882210</c:v>
                </c:pt>
              </c:numCache>
            </c:numRef>
          </c:val>
          <c:shape val="cylinder"/>
        </c:ser>
        <c:overlap val="100"/>
        <c:gapWidth val="20"/>
        <c:gapDepth val="20"/>
        <c:shape val="cylinder"/>
        <c:axId val="21540156"/>
        <c:axId val="59643677"/>
      </c:bar3DChart>
      <c:catAx>
        <c:axId val="215401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643677"/>
        <c:crosses val="autoZero"/>
        <c:auto val="1"/>
        <c:lblOffset val="100"/>
        <c:tickLblSkip val="1"/>
        <c:noMultiLvlLbl val="0"/>
      </c:catAx>
      <c:valAx>
        <c:axId val="596436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54015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DOCHODY OGÓŁEM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525"/>
          <c:y val="0.3255"/>
          <c:w val="0.7635"/>
          <c:h val="0.489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1"/>
              <c:separator>
</c:separator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1"/>
              <c:separator>
</c:separator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1"/>
            <c:separator>
</c:separator>
          </c:dLbls>
          <c:cat>
            <c:strRef>
              <c:f>'Dochody '!$A$6:$A$9</c:f>
              <c:strCache/>
            </c:strRef>
          </c:cat>
          <c:val>
            <c:numRef>
              <c:f>'Dochody '!$B$6:$B$9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DOCHODY GMINY</a:t>
            </a:r>
          </a:p>
        </c:rich>
      </c:tx>
      <c:layout>
        <c:manualLayout>
          <c:xMode val="factor"/>
          <c:yMode val="factor"/>
          <c:x val="0.0037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300"/>
      <c:depthPercent val="100"/>
      <c:rAngAx val="1"/>
    </c:view3D>
    <c:plotArea>
      <c:layout>
        <c:manualLayout>
          <c:xMode val="edge"/>
          <c:yMode val="edge"/>
          <c:x val="0.141"/>
          <c:y val="0.243"/>
          <c:w val="0.7765"/>
          <c:h val="0.52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1"/>
              <c:separator>
</c:separator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1"/>
              <c:separator>
</c:separator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1"/>
            <c:separator>
</c:separator>
          </c:dLbls>
          <c:cat>
            <c:strRef>
              <c:f>'Dochody '!$A$11:$A$14</c:f>
              <c:strCache/>
            </c:strRef>
          </c:cat>
          <c:val>
            <c:numRef>
              <c:f>'Dochody '!$B$11:$B$14</c:f>
              <c:numCache/>
            </c:numRef>
          </c:val>
        </c:ser>
        <c:firstSliceAng val="30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DOCHODY POWIATU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350"/>
      <c:depthPercent val="100"/>
      <c:rAngAx val="1"/>
    </c:view3D>
    <c:plotArea>
      <c:layout>
        <c:manualLayout>
          <c:xMode val="edge"/>
          <c:yMode val="edge"/>
          <c:x val="0.12675"/>
          <c:y val="0.28"/>
          <c:w val="0.79575"/>
          <c:h val="0.43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1"/>
              <c:separator>
</c:separator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1"/>
            <c:separator>
</c:separator>
          </c:dLbls>
          <c:cat>
            <c:strRef>
              <c:f>'Dochody '!$A$16:$A$19</c:f>
              <c:strCache/>
            </c:strRef>
          </c:cat>
          <c:val>
            <c:numRef>
              <c:f>'Dochody '!$B$16:$B$19</c:f>
              <c:numCache/>
            </c:numRef>
          </c:val>
        </c:ser>
        <c:firstSliceAng val="350"/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93375"/>
          <c:w val="0.99825"/>
          <c:h val="0.05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333375</xdr:colOff>
      <xdr:row>0</xdr:row>
      <xdr:rowOff>95250</xdr:rowOff>
    </xdr:from>
    <xdr:to>
      <xdr:col>17</xdr:col>
      <xdr:colOff>438150</xdr:colOff>
      <xdr:row>26</xdr:row>
      <xdr:rowOff>161925</xdr:rowOff>
    </xdr:to>
    <xdr:graphicFrame>
      <xdr:nvGraphicFramePr>
        <xdr:cNvPr id="1" name="Chart 5"/>
        <xdr:cNvGraphicFramePr/>
      </xdr:nvGraphicFramePr>
      <xdr:xfrm>
        <a:off x="5924550" y="95250"/>
        <a:ext cx="8248650" cy="601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0.41325</cdr:x>
      <cdr:y>0.46575</cdr:y>
    </cdr:from>
    <cdr:to>
      <cdr:x>0.6935</cdr:x>
      <cdr:y>0.54725</cdr:y>
    </cdr:to>
    <cdr:sp>
      <cdr:nvSpPr>
        <cdr:cNvPr id="1" name="Text Box 1"/>
        <cdr:cNvSpPr txBox="1">
          <a:spLocks noChangeArrowheads="1"/>
        </cdr:cNvSpPr>
      </cdr:nvSpPr>
      <cdr:spPr>
        <a:xfrm>
          <a:off x="2171700" y="1781175"/>
          <a:ext cx="14763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subwencja ogólna</a:t>
          </a:r>
        </a:p>
      </cdr:txBody>
    </cdr:sp>
  </cdr:relSizeAnchor>
  <cdr:relSizeAnchor xmlns:cdr="http://schemas.openxmlformats.org/drawingml/2006/chartDrawing">
    <cdr:from>
      <cdr:x>0.535</cdr:x>
      <cdr:y>0.32625</cdr:y>
    </cdr:from>
    <cdr:to>
      <cdr:x>0.74775</cdr:x>
      <cdr:y>0.40225</cdr:y>
    </cdr:to>
    <cdr:sp>
      <cdr:nvSpPr>
        <cdr:cNvPr id="2" name="Text Box 2"/>
        <cdr:cNvSpPr txBox="1">
          <a:spLocks noChangeArrowheads="1"/>
        </cdr:cNvSpPr>
      </cdr:nvSpPr>
      <cdr:spPr>
        <a:xfrm>
          <a:off x="2809875" y="1247775"/>
          <a:ext cx="11239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dochody własne</a:t>
          </a:r>
        </a:p>
      </cdr:txBody>
    </cdr:sp>
  </cdr:relSizeAnchor>
  <cdr:relSizeAnchor xmlns:cdr="http://schemas.openxmlformats.org/drawingml/2006/chartDrawing">
    <cdr:from>
      <cdr:x>0.22075</cdr:x>
      <cdr:y>0.32625</cdr:y>
    </cdr:from>
    <cdr:to>
      <cdr:x>0.3265</cdr:x>
      <cdr:y>0.40375</cdr:y>
    </cdr:to>
    <cdr:sp>
      <cdr:nvSpPr>
        <cdr:cNvPr id="3" name="Text Box 3"/>
        <cdr:cNvSpPr txBox="1">
          <a:spLocks noChangeArrowheads="1"/>
        </cdr:cNvSpPr>
      </cdr:nvSpPr>
      <cdr:spPr>
        <a:xfrm>
          <a:off x="1162050" y="1247775"/>
          <a:ext cx="5524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dotacje celowe</a:t>
          </a:r>
        </a:p>
      </cdr:txBody>
    </cdr:sp>
  </cdr:relSizeAnchor>
  <cdr:relSizeAnchor xmlns:cdr="http://schemas.openxmlformats.org/drawingml/2006/chartDrawing">
    <cdr:from>
      <cdr:x>0.395</cdr:x>
      <cdr:y>0.29025</cdr:y>
    </cdr:from>
    <cdr:to>
      <cdr:x>0.4745</cdr:x>
      <cdr:y>0.3805</cdr:y>
    </cdr:to>
    <cdr:sp>
      <cdr:nvSpPr>
        <cdr:cNvPr id="4" name="Text Box 4"/>
        <cdr:cNvSpPr txBox="1">
          <a:spLocks noChangeArrowheads="1"/>
        </cdr:cNvSpPr>
      </cdr:nvSpPr>
      <cdr:spPr>
        <a:xfrm>
          <a:off x="2076450" y="1104900"/>
          <a:ext cx="41910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środki  z UE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0</xdr:row>
      <xdr:rowOff>200025</xdr:rowOff>
    </xdr:from>
    <xdr:to>
      <xdr:col>6</xdr:col>
      <xdr:colOff>628650</xdr:colOff>
      <xdr:row>15</xdr:row>
      <xdr:rowOff>104775</xdr:rowOff>
    </xdr:to>
    <xdr:graphicFrame>
      <xdr:nvGraphicFramePr>
        <xdr:cNvPr id="1" name="Chart 1"/>
        <xdr:cNvGraphicFramePr/>
      </xdr:nvGraphicFramePr>
      <xdr:xfrm>
        <a:off x="4448175" y="200025"/>
        <a:ext cx="5324475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38100</xdr:colOff>
      <xdr:row>15</xdr:row>
      <xdr:rowOff>95250</xdr:rowOff>
    </xdr:from>
    <xdr:to>
      <xdr:col>6</xdr:col>
      <xdr:colOff>609600</xdr:colOff>
      <xdr:row>29</xdr:row>
      <xdr:rowOff>76200</xdr:rowOff>
    </xdr:to>
    <xdr:graphicFrame>
      <xdr:nvGraphicFramePr>
        <xdr:cNvPr id="2" name="Chart 2"/>
        <xdr:cNvGraphicFramePr/>
      </xdr:nvGraphicFramePr>
      <xdr:xfrm>
        <a:off x="4467225" y="3524250"/>
        <a:ext cx="5286375" cy="3181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28575</xdr:colOff>
      <xdr:row>29</xdr:row>
      <xdr:rowOff>28575</xdr:rowOff>
    </xdr:from>
    <xdr:to>
      <xdr:col>6</xdr:col>
      <xdr:colOff>581025</xdr:colOff>
      <xdr:row>45</xdr:row>
      <xdr:rowOff>200025</xdr:rowOff>
    </xdr:to>
    <xdr:graphicFrame>
      <xdr:nvGraphicFramePr>
        <xdr:cNvPr id="3" name="Chart 3"/>
        <xdr:cNvGraphicFramePr/>
      </xdr:nvGraphicFramePr>
      <xdr:xfrm>
        <a:off x="4457700" y="6657975"/>
        <a:ext cx="5267325" cy="3829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12</xdr:row>
      <xdr:rowOff>180975</xdr:rowOff>
    </xdr:from>
    <xdr:to>
      <xdr:col>12</xdr:col>
      <xdr:colOff>352425</xdr:colOff>
      <xdr:row>41</xdr:row>
      <xdr:rowOff>85725</xdr:rowOff>
    </xdr:to>
    <xdr:graphicFrame>
      <xdr:nvGraphicFramePr>
        <xdr:cNvPr id="1" name="Chart 6"/>
        <xdr:cNvGraphicFramePr/>
      </xdr:nvGraphicFramePr>
      <xdr:xfrm>
        <a:off x="266700" y="3457575"/>
        <a:ext cx="11677650" cy="653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0.21675</cdr:x>
      <cdr:y>0.49325</cdr:y>
    </cdr:from>
    <cdr:to>
      <cdr:x>0.472</cdr:x>
      <cdr:y>0.581</cdr:y>
    </cdr:to>
    <cdr:sp>
      <cdr:nvSpPr>
        <cdr:cNvPr id="1" name="Text Box 1"/>
        <cdr:cNvSpPr txBox="1">
          <a:spLocks noChangeArrowheads="1"/>
        </cdr:cNvSpPr>
      </cdr:nvSpPr>
      <cdr:spPr>
        <a:xfrm>
          <a:off x="1295400" y="1543050"/>
          <a:ext cx="15335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wydatki rzeczowe bieżące</a:t>
          </a:r>
        </a:p>
      </cdr:txBody>
    </cdr:sp>
  </cdr:relSizeAnchor>
  <cdr:relSizeAnchor xmlns:cdr="http://schemas.openxmlformats.org/drawingml/2006/chartDrawing">
    <cdr:from>
      <cdr:x>0.56025</cdr:x>
      <cdr:y>0.5445</cdr:y>
    </cdr:from>
    <cdr:to>
      <cdr:x>0.64375</cdr:x>
      <cdr:y>0.62025</cdr:y>
    </cdr:to>
    <cdr:sp>
      <cdr:nvSpPr>
        <cdr:cNvPr id="2" name="Text Box 2"/>
        <cdr:cNvSpPr txBox="1">
          <a:spLocks noChangeArrowheads="1"/>
        </cdr:cNvSpPr>
      </cdr:nvSpPr>
      <cdr:spPr>
        <a:xfrm>
          <a:off x="3371850" y="1704975"/>
          <a:ext cx="5048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dotacje</a:t>
          </a:r>
        </a:p>
      </cdr:txBody>
    </cdr:sp>
  </cdr:relSizeAnchor>
  <cdr:relSizeAnchor xmlns:cdr="http://schemas.openxmlformats.org/drawingml/2006/chartDrawing">
    <cdr:from>
      <cdr:x>0.305</cdr:x>
      <cdr:y>0.28925</cdr:y>
    </cdr:from>
    <cdr:to>
      <cdr:x>0.4985</cdr:x>
      <cdr:y>0.378</cdr:y>
    </cdr:to>
    <cdr:sp>
      <cdr:nvSpPr>
        <cdr:cNvPr id="3" name="Text Box 3"/>
        <cdr:cNvSpPr txBox="1">
          <a:spLocks noChangeArrowheads="1"/>
        </cdr:cNvSpPr>
      </cdr:nvSpPr>
      <cdr:spPr>
        <a:xfrm>
          <a:off x="1828800" y="904875"/>
          <a:ext cx="11620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wydatki majątkowe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0.2925</cdr:x>
      <cdr:y>0.4975</cdr:y>
    </cdr:from>
    <cdr:to>
      <cdr:x>0.55925</cdr:x>
      <cdr:y>0.57425</cdr:y>
    </cdr:to>
    <cdr:sp>
      <cdr:nvSpPr>
        <cdr:cNvPr id="1" name="Text Box 1"/>
        <cdr:cNvSpPr txBox="1">
          <a:spLocks noChangeArrowheads="1"/>
        </cdr:cNvSpPr>
      </cdr:nvSpPr>
      <cdr:spPr>
        <a:xfrm>
          <a:off x="1762125" y="1562100"/>
          <a:ext cx="16097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wydatki rzeczowe bieżące</a:t>
          </a:r>
        </a:p>
      </cdr:txBody>
    </cdr:sp>
  </cdr:relSizeAnchor>
  <cdr:relSizeAnchor xmlns:cdr="http://schemas.openxmlformats.org/drawingml/2006/chartDrawing">
    <cdr:from>
      <cdr:x>0.2925</cdr:x>
      <cdr:y>0.284</cdr:y>
    </cdr:from>
    <cdr:to>
      <cdr:x>0.507</cdr:x>
      <cdr:y>0.33975</cdr:y>
    </cdr:to>
    <cdr:sp>
      <cdr:nvSpPr>
        <cdr:cNvPr id="2" name="Text Box 2"/>
        <cdr:cNvSpPr txBox="1">
          <a:spLocks noChangeArrowheads="1"/>
        </cdr:cNvSpPr>
      </cdr:nvSpPr>
      <cdr:spPr>
        <a:xfrm>
          <a:off x="1762125" y="885825"/>
          <a:ext cx="12954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wydatki majątkowe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0.5955</cdr:x>
      <cdr:y>0.37175</cdr:y>
    </cdr:from>
    <cdr:to>
      <cdr:x>0.7645</cdr:x>
      <cdr:y>0.42775</cdr:y>
    </cdr:to>
    <cdr:sp>
      <cdr:nvSpPr>
        <cdr:cNvPr id="1" name="Text Box 1"/>
        <cdr:cNvSpPr txBox="1">
          <a:spLocks noChangeArrowheads="1"/>
        </cdr:cNvSpPr>
      </cdr:nvSpPr>
      <cdr:spPr>
        <a:xfrm>
          <a:off x="3609975" y="1466850"/>
          <a:ext cx="1028700" cy="219075"/>
        </a:xfrm>
        <a:prstGeom prst="rect">
          <a:avLst/>
        </a:prstGeom>
        <a:solidFill>
          <a:srgbClr val="99CCFF"/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płace i pochodne</a:t>
          </a:r>
        </a:p>
      </cdr:txBody>
    </cdr:sp>
  </cdr:relSizeAnchor>
  <cdr:relSizeAnchor xmlns:cdr="http://schemas.openxmlformats.org/drawingml/2006/chartDrawing">
    <cdr:from>
      <cdr:x>0.12875</cdr:x>
      <cdr:y>0.37175</cdr:y>
    </cdr:from>
    <cdr:to>
      <cdr:x>0.36725</cdr:x>
      <cdr:y>0.414</cdr:y>
    </cdr:to>
    <cdr:sp>
      <cdr:nvSpPr>
        <cdr:cNvPr id="2" name="Text Box 2"/>
        <cdr:cNvSpPr txBox="1">
          <a:spLocks noChangeArrowheads="1"/>
        </cdr:cNvSpPr>
      </cdr:nvSpPr>
      <cdr:spPr>
        <a:xfrm>
          <a:off x="781050" y="1466850"/>
          <a:ext cx="14478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wydatki rzeczowe bieżące</a:t>
          </a:r>
        </a:p>
      </cdr:txBody>
    </cdr:sp>
  </cdr:relSizeAnchor>
  <cdr:relSizeAnchor xmlns:cdr="http://schemas.openxmlformats.org/drawingml/2006/chartDrawing">
    <cdr:from>
      <cdr:x>0.26925</cdr:x>
      <cdr:y>0.47025</cdr:y>
    </cdr:from>
    <cdr:to>
      <cdr:x>0.39325</cdr:x>
      <cdr:y>0.52375</cdr:y>
    </cdr:to>
    <cdr:sp>
      <cdr:nvSpPr>
        <cdr:cNvPr id="3" name="Text Box 3"/>
        <cdr:cNvSpPr txBox="1">
          <a:spLocks noChangeArrowheads="1"/>
        </cdr:cNvSpPr>
      </cdr:nvSpPr>
      <cdr:spPr>
        <a:xfrm>
          <a:off x="1628775" y="1857375"/>
          <a:ext cx="7524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dotacje</a:t>
          </a:r>
        </a:p>
      </cdr:txBody>
    </cdr:sp>
  </cdr:relSizeAnchor>
  <cdr:relSizeAnchor xmlns:cdr="http://schemas.openxmlformats.org/drawingml/2006/chartDrawing">
    <cdr:from>
      <cdr:x>0.26925</cdr:x>
      <cdr:y>0.27325</cdr:y>
    </cdr:from>
    <cdr:to>
      <cdr:x>0.48025</cdr:x>
      <cdr:y>0.3325</cdr:y>
    </cdr:to>
    <cdr:sp>
      <cdr:nvSpPr>
        <cdr:cNvPr id="4" name="Text Box 4"/>
        <cdr:cNvSpPr txBox="1">
          <a:spLocks noChangeArrowheads="1"/>
        </cdr:cNvSpPr>
      </cdr:nvSpPr>
      <cdr:spPr>
        <a:xfrm>
          <a:off x="1628775" y="1076325"/>
          <a:ext cx="12763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wydatki majątkowe</a:t>
          </a:r>
        </a:p>
      </cdr:txBody>
    </cdr:sp>
  </cdr:relSizeAnchor>
  <cdr:relSizeAnchor xmlns:cdr="http://schemas.openxmlformats.org/drawingml/2006/chartDrawing">
    <cdr:from>
      <cdr:x>0.5</cdr:x>
      <cdr:y>0.5</cdr:y>
    </cdr:from>
    <cdr:to>
      <cdr:x>0.52525</cdr:x>
      <cdr:y>0.5495</cdr:y>
    </cdr:to>
    <cdr:sp>
      <cdr:nvSpPr>
        <cdr:cNvPr id="5" name="Text Box 5"/>
        <cdr:cNvSpPr txBox="1">
          <a:spLocks noChangeArrowheads="1"/>
        </cdr:cNvSpPr>
      </cdr:nvSpPr>
      <cdr:spPr>
        <a:xfrm>
          <a:off x="3028950" y="1971675"/>
          <a:ext cx="1524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0</xdr:row>
      <xdr:rowOff>228600</xdr:rowOff>
    </xdr:from>
    <xdr:to>
      <xdr:col>15</xdr:col>
      <xdr:colOff>581025</xdr:colOff>
      <xdr:row>14</xdr:row>
      <xdr:rowOff>38100</xdr:rowOff>
    </xdr:to>
    <xdr:graphicFrame>
      <xdr:nvGraphicFramePr>
        <xdr:cNvPr id="1" name="Chart 1"/>
        <xdr:cNvGraphicFramePr/>
      </xdr:nvGraphicFramePr>
      <xdr:xfrm>
        <a:off x="6515100" y="228600"/>
        <a:ext cx="6019800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14</xdr:row>
      <xdr:rowOff>28575</xdr:rowOff>
    </xdr:from>
    <xdr:to>
      <xdr:col>15</xdr:col>
      <xdr:colOff>571500</xdr:colOff>
      <xdr:row>27</xdr:row>
      <xdr:rowOff>76200</xdr:rowOff>
    </xdr:to>
    <xdr:graphicFrame>
      <xdr:nvGraphicFramePr>
        <xdr:cNvPr id="2" name="Chart 3"/>
        <xdr:cNvGraphicFramePr/>
      </xdr:nvGraphicFramePr>
      <xdr:xfrm>
        <a:off x="6477000" y="3362325"/>
        <a:ext cx="6048375" cy="3143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19050</xdr:colOff>
      <xdr:row>27</xdr:row>
      <xdr:rowOff>85725</xdr:rowOff>
    </xdr:from>
    <xdr:to>
      <xdr:col>15</xdr:col>
      <xdr:colOff>600075</xdr:colOff>
      <xdr:row>43</xdr:row>
      <xdr:rowOff>228600</xdr:rowOff>
    </xdr:to>
    <xdr:graphicFrame>
      <xdr:nvGraphicFramePr>
        <xdr:cNvPr id="3" name="Chart 4"/>
        <xdr:cNvGraphicFramePr/>
      </xdr:nvGraphicFramePr>
      <xdr:xfrm>
        <a:off x="6486525" y="6515100"/>
        <a:ext cx="6067425" cy="3952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180975</xdr:colOff>
      <xdr:row>5</xdr:row>
      <xdr:rowOff>209550</xdr:rowOff>
    </xdr:from>
    <xdr:to>
      <xdr:col>13</xdr:col>
      <xdr:colOff>533400</xdr:colOff>
      <xdr:row>6</xdr:row>
      <xdr:rowOff>190500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10306050" y="1400175"/>
          <a:ext cx="962025" cy="219075"/>
        </a:xfrm>
        <a:prstGeom prst="rect">
          <a:avLst/>
        </a:prstGeom>
        <a:solidFill>
          <a:srgbClr val="99CC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płace i pochodne</a:t>
          </a:r>
        </a:p>
      </xdr:txBody>
    </xdr:sp>
    <xdr:clientData/>
  </xdr:twoCellAnchor>
  <xdr:twoCellAnchor>
    <xdr:from>
      <xdr:col>12</xdr:col>
      <xdr:colOff>95250</xdr:colOff>
      <xdr:row>18</xdr:row>
      <xdr:rowOff>180975</xdr:rowOff>
    </xdr:from>
    <xdr:to>
      <xdr:col>13</xdr:col>
      <xdr:colOff>447675</xdr:colOff>
      <xdr:row>19</xdr:row>
      <xdr:rowOff>209550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10220325" y="4467225"/>
          <a:ext cx="962025" cy="266700"/>
        </a:xfrm>
        <a:prstGeom prst="rect">
          <a:avLst/>
        </a:prstGeom>
        <a:solidFill>
          <a:srgbClr val="99CC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płace i pochodne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2524125</xdr:colOff>
      <xdr:row>19</xdr:row>
      <xdr:rowOff>190500</xdr:rowOff>
    </xdr:from>
    <xdr:to>
      <xdr:col>4</xdr:col>
      <xdr:colOff>1362075</xdr:colOff>
      <xdr:row>38</xdr:row>
      <xdr:rowOff>171450</xdr:rowOff>
    </xdr:to>
    <xdr:graphicFrame>
      <xdr:nvGraphicFramePr>
        <xdr:cNvPr id="1" name="Chart 1"/>
        <xdr:cNvGraphicFramePr/>
      </xdr:nvGraphicFramePr>
      <xdr:xfrm>
        <a:off x="2524125" y="4038600"/>
        <a:ext cx="9839325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0.5905</cdr:x>
      <cdr:y>0.4425</cdr:y>
    </cdr:from>
    <cdr:to>
      <cdr:x>0.971</cdr:x>
      <cdr:y>0.516</cdr:y>
    </cdr:to>
    <cdr:sp>
      <cdr:nvSpPr>
        <cdr:cNvPr id="1" name="Text Box 1"/>
        <cdr:cNvSpPr txBox="1">
          <a:spLocks noChangeArrowheads="1"/>
        </cdr:cNvSpPr>
      </cdr:nvSpPr>
      <cdr:spPr>
        <a:xfrm>
          <a:off x="3143250" y="1466850"/>
          <a:ext cx="20288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dochody własne</a:t>
          </a:r>
        </a:p>
      </cdr:txBody>
    </cdr:sp>
  </cdr:relSizeAnchor>
  <cdr:relSizeAnchor xmlns:cdr="http://schemas.openxmlformats.org/drawingml/2006/chartDrawing">
    <cdr:from>
      <cdr:x>0.2615</cdr:x>
      <cdr:y>0.516</cdr:y>
    </cdr:from>
    <cdr:to>
      <cdr:x>0.4395</cdr:x>
      <cdr:y>0.57825</cdr:y>
    </cdr:to>
    <cdr:sp>
      <cdr:nvSpPr>
        <cdr:cNvPr id="2" name="Text Box 2"/>
        <cdr:cNvSpPr txBox="1">
          <a:spLocks noChangeArrowheads="1"/>
        </cdr:cNvSpPr>
      </cdr:nvSpPr>
      <cdr:spPr>
        <a:xfrm>
          <a:off x="1390650" y="1714500"/>
          <a:ext cx="9525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subwencja ogólna</a:t>
          </a:r>
        </a:p>
      </cdr:txBody>
    </cdr:sp>
  </cdr:relSizeAnchor>
  <cdr:relSizeAnchor xmlns:cdr="http://schemas.openxmlformats.org/drawingml/2006/chartDrawing">
    <cdr:from>
      <cdr:x>0.2615</cdr:x>
      <cdr:y>0.369</cdr:y>
    </cdr:from>
    <cdr:to>
      <cdr:x>0.502</cdr:x>
      <cdr:y>0.42875</cdr:y>
    </cdr:to>
    <cdr:sp>
      <cdr:nvSpPr>
        <cdr:cNvPr id="3" name="Text Box 3"/>
        <cdr:cNvSpPr txBox="1">
          <a:spLocks noChangeArrowheads="1"/>
        </cdr:cNvSpPr>
      </cdr:nvSpPr>
      <cdr:spPr>
        <a:xfrm>
          <a:off x="1390650" y="1228725"/>
          <a:ext cx="12763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dotacje celowe</a:t>
          </a:r>
        </a:p>
      </cdr:txBody>
    </cdr:sp>
  </cdr:relSizeAnchor>
  <cdr:relSizeAnchor xmlns:cdr="http://schemas.openxmlformats.org/drawingml/2006/chartDrawing">
    <cdr:from>
      <cdr:x>0.43625</cdr:x>
      <cdr:y>0.328</cdr:y>
    </cdr:from>
    <cdr:to>
      <cdr:x>0.518</cdr:x>
      <cdr:y>0.42725</cdr:y>
    </cdr:to>
    <cdr:sp>
      <cdr:nvSpPr>
        <cdr:cNvPr id="4" name="Text Box 4"/>
        <cdr:cNvSpPr txBox="1">
          <a:spLocks noChangeArrowheads="1"/>
        </cdr:cNvSpPr>
      </cdr:nvSpPr>
      <cdr:spPr>
        <a:xfrm>
          <a:off x="2314575" y="1085850"/>
          <a:ext cx="4381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środki  z UE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0.60075</cdr:x>
      <cdr:y>0.3075</cdr:y>
    </cdr:from>
    <cdr:to>
      <cdr:x>0.76675</cdr:x>
      <cdr:y>0.41975</cdr:y>
    </cdr:to>
    <cdr:sp>
      <cdr:nvSpPr>
        <cdr:cNvPr id="1" name="Text Box 1"/>
        <cdr:cNvSpPr txBox="1">
          <a:spLocks noChangeArrowheads="1"/>
        </cdr:cNvSpPr>
      </cdr:nvSpPr>
      <cdr:spPr>
        <a:xfrm>
          <a:off x="3171825" y="971550"/>
          <a:ext cx="87630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dochody własne</a:t>
          </a:r>
        </a:p>
      </cdr:txBody>
    </cdr:sp>
  </cdr:relSizeAnchor>
  <cdr:relSizeAnchor xmlns:cdr="http://schemas.openxmlformats.org/drawingml/2006/chartDrawing">
    <cdr:from>
      <cdr:x>0.32975</cdr:x>
      <cdr:y>0.48575</cdr:y>
    </cdr:from>
    <cdr:to>
      <cdr:x>0.53225</cdr:x>
      <cdr:y>0.54925</cdr:y>
    </cdr:to>
    <cdr:sp>
      <cdr:nvSpPr>
        <cdr:cNvPr id="2" name="Text Box 2"/>
        <cdr:cNvSpPr txBox="1">
          <a:spLocks noChangeArrowheads="1"/>
        </cdr:cNvSpPr>
      </cdr:nvSpPr>
      <cdr:spPr>
        <a:xfrm>
          <a:off x="1743075" y="1543050"/>
          <a:ext cx="10668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subwencja ogólna</a:t>
          </a:r>
        </a:p>
      </cdr:txBody>
    </cdr:sp>
  </cdr:relSizeAnchor>
  <cdr:relSizeAnchor xmlns:cdr="http://schemas.openxmlformats.org/drawingml/2006/chartDrawing">
    <cdr:from>
      <cdr:x>0.19225</cdr:x>
      <cdr:y>0.37875</cdr:y>
    </cdr:from>
    <cdr:to>
      <cdr:x>0.33975</cdr:x>
      <cdr:y>0.503</cdr:y>
    </cdr:to>
    <cdr:sp>
      <cdr:nvSpPr>
        <cdr:cNvPr id="3" name="Text Box 3"/>
        <cdr:cNvSpPr txBox="1">
          <a:spLocks noChangeArrowheads="1"/>
        </cdr:cNvSpPr>
      </cdr:nvSpPr>
      <cdr:spPr>
        <a:xfrm>
          <a:off x="1009650" y="1200150"/>
          <a:ext cx="78105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dotacje celowa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Sprawozdanie%20z%20wykonania%20bud&#380;etu%20za%202008%20rok\WYKRESY%20do%20I%20p&#243;&#322;rocza%20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ykonanie dochodów "/>
      <sheetName val="Dochody budżetowe -wg źródeł"/>
      <sheetName val="wykonanie wydatków"/>
      <sheetName val="Wykonanie wydatków wg działów"/>
      <sheetName val="Nakłady na inwestycje "/>
    </sheetNames>
    <sheetDataSet>
      <sheetData sheetId="1">
        <row r="2">
          <cell r="A2" t="str">
            <v>subwencje</v>
          </cell>
          <cell r="B2">
            <v>75271712</v>
          </cell>
        </row>
        <row r="3">
          <cell r="A3" t="str">
            <v>udziały w podatkach</v>
          </cell>
          <cell r="B3">
            <v>66407071.79000001</v>
          </cell>
        </row>
        <row r="4">
          <cell r="A4" t="str">
            <v>wpływy z podatków i opłat lokalnych</v>
          </cell>
          <cell r="B4">
            <v>45746978.31</v>
          </cell>
        </row>
        <row r="5">
          <cell r="A5" t="str">
            <v>dotacje</v>
          </cell>
          <cell r="B5">
            <v>38419361.61</v>
          </cell>
        </row>
        <row r="6">
          <cell r="A6" t="str">
            <v>dochody z majątku </v>
          </cell>
          <cell r="B6">
            <v>13433864.22</v>
          </cell>
        </row>
        <row r="7">
          <cell r="A7" t="str">
            <v>dochody jednostek budżetowych</v>
          </cell>
          <cell r="B7">
            <v>12685223.43</v>
          </cell>
        </row>
        <row r="8">
          <cell r="A8" t="str">
            <v>dochody z realizacji zadań z zakresu administarcji rządowej</v>
          </cell>
          <cell r="B8">
            <v>762953.4</v>
          </cell>
        </row>
        <row r="9">
          <cell r="A9" t="str">
            <v>środki UE</v>
          </cell>
          <cell r="B9">
            <v>4882210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zoomScalePageLayoutView="0" workbookViewId="0" topLeftCell="A1">
      <selection activeCell="A19" sqref="A19"/>
    </sheetView>
  </sheetViews>
  <sheetFormatPr defaultColWidth="9.140625" defaultRowHeight="18" customHeight="1"/>
  <cols>
    <col min="1" max="1" width="47.421875" style="1" customWidth="1"/>
    <col min="2" max="2" width="12.7109375" style="2" bestFit="1" customWidth="1"/>
    <col min="3" max="3" width="10.140625" style="2" bestFit="1" customWidth="1"/>
    <col min="4" max="4" width="13.57421875" style="1" customWidth="1"/>
    <col min="5" max="5" width="12.421875" style="1" customWidth="1"/>
    <col min="6" max="16384" width="9.140625" style="1" customWidth="1"/>
  </cols>
  <sheetData>
    <row r="1" spans="6:14" ht="18" customHeight="1">
      <c r="F1" s="50"/>
      <c r="G1" s="50"/>
      <c r="H1" s="50"/>
      <c r="I1" s="50"/>
      <c r="J1" s="50"/>
      <c r="K1" s="50"/>
      <c r="L1" s="50"/>
      <c r="M1" s="50"/>
      <c r="N1" s="50"/>
    </row>
    <row r="2" spans="1:3" ht="18" customHeight="1">
      <c r="A2" s="3" t="s">
        <v>29</v>
      </c>
      <c r="B2" s="40">
        <f>3651807.55+2929695.15</f>
        <v>6581502.699999999</v>
      </c>
      <c r="C2" s="2" t="s">
        <v>35</v>
      </c>
    </row>
    <row r="3" spans="1:3" ht="18" customHeight="1">
      <c r="A3" s="4" t="s">
        <v>27</v>
      </c>
      <c r="B3" s="40">
        <f>19053644.3+21234034.52</f>
        <v>40287678.82</v>
      </c>
      <c r="C3" s="2" t="s">
        <v>36</v>
      </c>
    </row>
    <row r="4" spans="1:4" ht="18" customHeight="1">
      <c r="A4" s="3"/>
      <c r="B4" s="21"/>
      <c r="D4" s="22">
        <f>SUM(B2:B4)</f>
        <v>46869181.519999996</v>
      </c>
    </row>
    <row r="5" ht="18" customHeight="1">
      <c r="B5" s="22"/>
    </row>
    <row r="6" spans="1:2" ht="18" customHeight="1">
      <c r="A6" s="3" t="s">
        <v>38</v>
      </c>
      <c r="B6" s="41">
        <f>6241280.05+6614583.51</f>
        <v>12855863.559999999</v>
      </c>
    </row>
    <row r="7" spans="1:4" ht="18" customHeight="1">
      <c r="A7" s="3" t="s">
        <v>39</v>
      </c>
      <c r="B7" s="41">
        <f>3117736.33+1568154.42</f>
        <v>4685890.75</v>
      </c>
      <c r="D7" s="22">
        <f>SUM(B2:B4)</f>
        <v>46869181.519999996</v>
      </c>
    </row>
    <row r="8" spans="1:2" ht="18" customHeight="1">
      <c r="A8" s="3" t="s">
        <v>37</v>
      </c>
      <c r="B8" s="41">
        <f>119240+353473.71+13949+64000</f>
        <v>550662.71</v>
      </c>
    </row>
    <row r="9" spans="1:2" ht="18" customHeight="1">
      <c r="A9" s="3" t="s">
        <v>40</v>
      </c>
      <c r="B9" s="41">
        <f>2356066.85+9205.36+221460.73+3850+36056.66+12000+318014.12+2203904.84+5246+128890</f>
        <v>5294694.5600000005</v>
      </c>
    </row>
    <row r="10" spans="1:2" ht="18" customHeight="1">
      <c r="A10" s="3" t="s">
        <v>44</v>
      </c>
      <c r="B10" s="41">
        <f>284280.52+16470+25925+20838.82+170000+9853</f>
        <v>527367.3400000001</v>
      </c>
    </row>
    <row r="11" spans="1:2" ht="18" customHeight="1">
      <c r="A11" s="3" t="s">
        <v>43</v>
      </c>
      <c r="B11" s="41">
        <f>287156.45+25151.24+873380.23+11238762.79</f>
        <v>12424450.709999999</v>
      </c>
    </row>
    <row r="12" spans="1:2" ht="18" customHeight="1">
      <c r="A12" s="3" t="s">
        <v>41</v>
      </c>
      <c r="B12" s="41">
        <f>10966.2+2196647.35+3999</f>
        <v>2211612.5500000003</v>
      </c>
    </row>
    <row r="13" spans="1:2" ht="18" customHeight="1">
      <c r="A13" s="3" t="s">
        <v>42</v>
      </c>
      <c r="B13" s="41">
        <f>379928.06+12000+6099276.77+69954.76+312372.51+1378400.24+66707</f>
        <v>8318639.339999999</v>
      </c>
    </row>
    <row r="14" spans="1:2" ht="18" customHeight="1">
      <c r="A14" s="37" t="s">
        <v>31</v>
      </c>
      <c r="B14" s="38">
        <f>SUM(B6:B13)</f>
        <v>46869181.51999999</v>
      </c>
    </row>
    <row r="15" spans="1:2" ht="18" customHeight="1">
      <c r="A15" s="39" t="s">
        <v>32</v>
      </c>
      <c r="B15" s="40">
        <f>B2</f>
        <v>6581502.699999999</v>
      </c>
    </row>
    <row r="16" spans="1:2" ht="18" customHeight="1">
      <c r="A16" s="39" t="s">
        <v>33</v>
      </c>
      <c r="B16" s="40">
        <f>B3</f>
        <v>40287678.82</v>
      </c>
    </row>
    <row r="17" ht="18" customHeight="1">
      <c r="B17" s="49">
        <f>SUM(B15:B16)</f>
        <v>46869181.519999996</v>
      </c>
    </row>
    <row r="19" ht="18" customHeight="1">
      <c r="A19" s="22"/>
    </row>
    <row r="20" ht="18" customHeight="1">
      <c r="A20" s="22"/>
    </row>
  </sheetData>
  <sheetProtection/>
  <mergeCells count="1">
    <mergeCell ref="F1:N1"/>
  </mergeCells>
  <printOptions/>
  <pageMargins left="0.75" right="0.75" top="0.38" bottom="1" header="0.25" footer="0.5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A9" sqref="A9"/>
    </sheetView>
  </sheetViews>
  <sheetFormatPr defaultColWidth="9.140625" defaultRowHeight="18" customHeight="1"/>
  <cols>
    <col min="1" max="1" width="54.7109375" style="5" customWidth="1"/>
    <col min="2" max="2" width="14.8515625" style="2" customWidth="1"/>
    <col min="3" max="3" width="13.8515625" style="5" bestFit="1" customWidth="1"/>
    <col min="4" max="4" width="17.28125" style="5" customWidth="1"/>
    <col min="5" max="16384" width="9.140625" style="5" customWidth="1"/>
  </cols>
  <sheetData>
    <row r="1" spans="1:2" ht="18" customHeight="1">
      <c r="A1" s="32" t="s">
        <v>4</v>
      </c>
      <c r="B1" s="41">
        <f>36117.1+399.75</f>
        <v>36516.85</v>
      </c>
    </row>
    <row r="2" spans="1:2" ht="18" customHeight="1">
      <c r="A2" s="32" t="s">
        <v>0</v>
      </c>
      <c r="B2" s="41">
        <f>28898752.41</f>
        <v>28898752.41</v>
      </c>
    </row>
    <row r="3" spans="1:2" ht="18" customHeight="1">
      <c r="A3" s="32" t="s">
        <v>1</v>
      </c>
      <c r="B3" s="41">
        <f>10691090.16+2081154.71</f>
        <v>12772244.870000001</v>
      </c>
    </row>
    <row r="4" spans="1:2" ht="18" customHeight="1">
      <c r="A4" s="32" t="s">
        <v>6</v>
      </c>
      <c r="B4" s="41">
        <f>9557865.19</f>
        <v>9557865.19</v>
      </c>
    </row>
    <row r="5" spans="1:2" ht="42" customHeight="1">
      <c r="A5" s="33" t="s">
        <v>17</v>
      </c>
      <c r="B5" s="41">
        <f>12519.7+81898.16+5035263.53+360447</f>
        <v>5490128.390000001</v>
      </c>
    </row>
    <row r="6" spans="1:2" ht="25.5" customHeight="1">
      <c r="A6" s="33" t="s">
        <v>18</v>
      </c>
      <c r="B6" s="41">
        <f>19793401.49</f>
        <v>19793401.49</v>
      </c>
    </row>
    <row r="7" spans="1:2" ht="28.5" customHeight="1">
      <c r="A7" s="33" t="s">
        <v>45</v>
      </c>
      <c r="B7" s="41">
        <f>95497514.6+7086103.69</f>
        <v>102583618.28999999</v>
      </c>
    </row>
    <row r="8" spans="1:2" ht="18" customHeight="1">
      <c r="A8" s="32" t="s">
        <v>2</v>
      </c>
      <c r="B8" s="41">
        <f>1408059.8+46490006.68+2422651.85</f>
        <v>50320718.33</v>
      </c>
    </row>
    <row r="9" spans="1:2" ht="18" customHeight="1">
      <c r="A9" s="32" t="s">
        <v>3</v>
      </c>
      <c r="B9" s="41">
        <f>20799685.61</f>
        <v>20799685.61</v>
      </c>
    </row>
    <row r="10" spans="1:2" ht="18" customHeight="1">
      <c r="A10" s="32" t="s">
        <v>5</v>
      </c>
      <c r="B10" s="41">
        <f>121728.38+13793226.63+8287048.67</f>
        <v>22202003.68</v>
      </c>
    </row>
    <row r="11" spans="2:3" ht="18" customHeight="1">
      <c r="B11" s="31">
        <f>SUM(B1:B10)</f>
        <v>272454935.11</v>
      </c>
      <c r="C11" s="22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4"/>
  <sheetViews>
    <sheetView zoomScalePageLayoutView="0" workbookViewId="0" topLeftCell="A1">
      <selection activeCell="G1" sqref="G1:P1"/>
    </sheetView>
  </sheetViews>
  <sheetFormatPr defaultColWidth="9.140625" defaultRowHeight="18.75" customHeight="1"/>
  <cols>
    <col min="1" max="1" width="36.8515625" style="1" customWidth="1"/>
    <col min="2" max="2" width="14.8515625" style="2" customWidth="1"/>
    <col min="3" max="3" width="11.140625" style="1" bestFit="1" customWidth="1"/>
    <col min="4" max="4" width="13.8515625" style="1" bestFit="1" customWidth="1"/>
    <col min="5" max="5" width="11.140625" style="1" bestFit="1" customWidth="1"/>
    <col min="6" max="16384" width="9.140625" style="1" customWidth="1"/>
  </cols>
  <sheetData>
    <row r="1" spans="1:17" ht="18.75" customHeight="1">
      <c r="A1" s="3" t="s">
        <v>11</v>
      </c>
      <c r="B1" s="21">
        <v>111853029.15</v>
      </c>
      <c r="G1" s="50"/>
      <c r="H1" s="50"/>
      <c r="I1" s="50"/>
      <c r="J1" s="50"/>
      <c r="K1" s="50"/>
      <c r="L1" s="50"/>
      <c r="M1" s="50"/>
      <c r="N1" s="50"/>
      <c r="O1" s="50"/>
      <c r="P1" s="50"/>
      <c r="Q1" s="19"/>
    </row>
    <row r="2" spans="1:2" ht="18.75" customHeight="1">
      <c r="A2" s="3" t="s">
        <v>7</v>
      </c>
      <c r="B2" s="21">
        <v>17093305.54</v>
      </c>
    </row>
    <row r="3" spans="1:2" ht="18.75" customHeight="1">
      <c r="A3" s="3" t="s">
        <v>8</v>
      </c>
      <c r="B3" s="21">
        <v>90707105.37</v>
      </c>
    </row>
    <row r="4" spans="1:4" ht="18.75" customHeight="1">
      <c r="A4" s="3" t="s">
        <v>9</v>
      </c>
      <c r="B4" s="21">
        <v>5032313.53</v>
      </c>
      <c r="D4" s="22">
        <f>SUM(B1:B5)</f>
        <v>272454935.11</v>
      </c>
    </row>
    <row r="5" spans="1:4" ht="18.75" customHeight="1">
      <c r="A5" s="3" t="s">
        <v>10</v>
      </c>
      <c r="B5" s="21">
        <v>47769181.52</v>
      </c>
      <c r="D5" s="2"/>
    </row>
    <row r="7" spans="1:2" ht="18.75" customHeight="1">
      <c r="A7" s="3" t="s">
        <v>11</v>
      </c>
      <c r="B7" s="21">
        <v>67494161.33</v>
      </c>
    </row>
    <row r="8" spans="1:2" ht="18.75" customHeight="1">
      <c r="A8" s="3" t="s">
        <v>7</v>
      </c>
      <c r="B8" s="21">
        <v>5756016.66</v>
      </c>
    </row>
    <row r="9" spans="1:4" ht="18.75" customHeight="1">
      <c r="A9" s="3" t="s">
        <v>8</v>
      </c>
      <c r="B9" s="21">
        <v>76161995.83</v>
      </c>
      <c r="D9" s="22">
        <f>SUM(B7:B11)</f>
        <v>191236122.16</v>
      </c>
    </row>
    <row r="10" spans="1:4" ht="18.75" customHeight="1">
      <c r="A10" s="3" t="s">
        <v>9</v>
      </c>
      <c r="B10" s="21">
        <v>5032313.53</v>
      </c>
      <c r="D10" s="22">
        <f>SUM(B13:B17)</f>
        <v>81218812.95000002</v>
      </c>
    </row>
    <row r="11" spans="1:4" ht="18.75" customHeight="1">
      <c r="A11" s="3" t="s">
        <v>10</v>
      </c>
      <c r="B11" s="21">
        <v>36791634.81</v>
      </c>
      <c r="C11" s="2"/>
      <c r="D11" s="22">
        <f>SUM(D9:D10)</f>
        <v>272454935.11</v>
      </c>
    </row>
    <row r="12" ht="18.75" customHeight="1">
      <c r="B12" s="22"/>
    </row>
    <row r="13" spans="1:5" ht="18.75" customHeight="1">
      <c r="A13" s="3" t="s">
        <v>11</v>
      </c>
      <c r="B13" s="21">
        <v>44358867.82</v>
      </c>
      <c r="E13" s="2"/>
    </row>
    <row r="14" spans="1:2" ht="18.75" customHeight="1">
      <c r="A14" s="3" t="s">
        <v>7</v>
      </c>
      <c r="B14" s="21">
        <v>11337288.88</v>
      </c>
    </row>
    <row r="15" spans="1:4" ht="18.75" customHeight="1">
      <c r="A15" s="3" t="s">
        <v>8</v>
      </c>
      <c r="B15" s="21">
        <v>14545109.54</v>
      </c>
      <c r="D15" s="22"/>
    </row>
    <row r="16" spans="1:2" ht="18.75" customHeight="1">
      <c r="A16" s="3" t="s">
        <v>9</v>
      </c>
      <c r="B16" s="21">
        <v>0</v>
      </c>
    </row>
    <row r="17" spans="1:2" ht="18.75" customHeight="1">
      <c r="A17" s="3" t="s">
        <v>10</v>
      </c>
      <c r="B17" s="21">
        <v>10977546.71</v>
      </c>
    </row>
    <row r="24" ht="18.75" customHeight="1">
      <c r="A24" s="1">
        <v>59688618.859999985</v>
      </c>
    </row>
    <row r="25" ht="18.75" customHeight="1">
      <c r="A25" s="1">
        <v>4472765.2</v>
      </c>
    </row>
    <row r="26" ht="18.75" customHeight="1">
      <c r="A26" s="1">
        <v>68543461.73</v>
      </c>
    </row>
    <row r="27" ht="18.75" customHeight="1">
      <c r="A27" s="1">
        <v>31655201.64</v>
      </c>
    </row>
    <row r="28" ht="18.75" customHeight="1">
      <c r="A28" s="1">
        <v>2057510.17</v>
      </c>
    </row>
    <row r="29" ht="18.75" customHeight="1">
      <c r="A29" s="1">
        <v>0</v>
      </c>
    </row>
    <row r="31" ht="18.75" customHeight="1">
      <c r="A31" s="1">
        <v>37695704.769999996</v>
      </c>
    </row>
    <row r="32" ht="18.75" customHeight="1">
      <c r="A32" s="1">
        <v>9590987.27</v>
      </c>
    </row>
    <row r="33" ht="18.75" customHeight="1">
      <c r="A33" s="1">
        <v>16147594.840000002</v>
      </c>
    </row>
    <row r="34" ht="18.75" customHeight="1">
      <c r="A34" s="1">
        <v>13075512.639999997</v>
      </c>
    </row>
  </sheetData>
  <sheetProtection/>
  <mergeCells count="1">
    <mergeCell ref="G1:P1"/>
  </mergeCells>
  <printOptions/>
  <pageMargins left="0" right="1.1811023622047245" top="0.1968503937007874" bottom="0.1968503937007874" header="0" footer="0"/>
  <pageSetup horizontalDpi="600" verticalDpi="600" orientation="portrait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39"/>
  <sheetViews>
    <sheetView zoomScalePageLayoutView="0" workbookViewId="0" topLeftCell="A16">
      <selection activeCell="D20" sqref="D20"/>
    </sheetView>
  </sheetViews>
  <sheetFormatPr defaultColWidth="42.140625" defaultRowHeight="19.5" customHeight="1"/>
  <cols>
    <col min="1" max="1" width="57.140625" style="0" customWidth="1"/>
    <col min="2" max="2" width="23.57421875" style="16" customWidth="1"/>
  </cols>
  <sheetData>
    <row r="2" spans="1:2" ht="15.75">
      <c r="A2" s="13" t="s">
        <v>19</v>
      </c>
      <c r="B2" s="42">
        <f>30367526+44904186</f>
        <v>75271712</v>
      </c>
    </row>
    <row r="3" spans="1:4" ht="15.75">
      <c r="A3" s="14" t="s">
        <v>20</v>
      </c>
      <c r="B3" s="43">
        <f>52071638.88+14335432.91</f>
        <v>66407071.79000001</v>
      </c>
      <c r="C3" s="44"/>
      <c r="D3" s="44"/>
    </row>
    <row r="4" spans="1:4" ht="15.75">
      <c r="A4" s="12" t="s">
        <v>21</v>
      </c>
      <c r="B4" s="43">
        <f>33567597.15+9527429.88+1629596+1022355.28</f>
        <v>45746978.31</v>
      </c>
      <c r="C4" s="45"/>
      <c r="D4" s="46"/>
    </row>
    <row r="5" spans="1:4" ht="15.75">
      <c r="A5" s="13" t="s">
        <v>7</v>
      </c>
      <c r="B5" s="43">
        <f>27505279.63+10914081.98</f>
        <v>38419361.61</v>
      </c>
      <c r="C5" s="44"/>
      <c r="D5" s="44"/>
    </row>
    <row r="6" spans="1:4" ht="15.75">
      <c r="A6" s="12" t="s">
        <v>22</v>
      </c>
      <c r="B6" s="43">
        <f>13417329.23+16534.99</f>
        <v>13433864.22</v>
      </c>
      <c r="C6" s="44"/>
      <c r="D6" s="44"/>
    </row>
    <row r="7" spans="1:4" ht="15.75">
      <c r="A7" s="13" t="s">
        <v>28</v>
      </c>
      <c r="B7" s="43">
        <f>9439132.22+3246091.21</f>
        <v>12685223.43</v>
      </c>
      <c r="C7" s="46"/>
      <c r="D7" s="46"/>
    </row>
    <row r="8" spans="1:4" ht="15.75">
      <c r="A8" s="15" t="s">
        <v>23</v>
      </c>
      <c r="B8" s="43">
        <f>107094.17+655859.23</f>
        <v>762953.4</v>
      </c>
      <c r="C8" s="46"/>
      <c r="D8" s="46"/>
    </row>
    <row r="9" spans="1:4" ht="15.75">
      <c r="A9" s="13" t="s">
        <v>24</v>
      </c>
      <c r="B9" s="43">
        <f>1653521.47+3228688.53</f>
        <v>4882210</v>
      </c>
      <c r="C9" s="46"/>
      <c r="D9" s="46"/>
    </row>
    <row r="10" spans="2:3" ht="19.5" customHeight="1">
      <c r="B10" s="20">
        <f>SUM(B2:B9)</f>
        <v>257609374.76000005</v>
      </c>
      <c r="C10" s="16"/>
    </row>
    <row r="11" spans="1:2" ht="15.75">
      <c r="A11" s="17"/>
      <c r="B11" s="20"/>
    </row>
    <row r="12" ht="19.5" customHeight="1">
      <c r="B12" s="20"/>
    </row>
    <row r="14" spans="1:2" ht="12.75">
      <c r="A14" s="47"/>
      <c r="B14" s="48"/>
    </row>
    <row r="15" spans="1:2" ht="12.75">
      <c r="A15" s="47"/>
      <c r="B15" s="48"/>
    </row>
    <row r="16" spans="1:2" ht="12.75">
      <c r="A16" s="47"/>
      <c r="B16" s="48"/>
    </row>
    <row r="17" spans="1:2" ht="12.75">
      <c r="A17" s="47"/>
      <c r="B17" s="48"/>
    </row>
    <row r="18" spans="1:2" ht="12.75">
      <c r="A18" s="47"/>
      <c r="B18" s="48"/>
    </row>
    <row r="34" spans="3:6" ht="15">
      <c r="C34" s="1"/>
      <c r="D34" s="1"/>
      <c r="E34" s="1"/>
      <c r="F34" s="18"/>
    </row>
    <row r="35" spans="3:6" ht="15">
      <c r="C35" s="1"/>
      <c r="D35" s="1"/>
      <c r="E35" s="1"/>
      <c r="F35" s="18"/>
    </row>
    <row r="36" spans="3:6" ht="15">
      <c r="C36" s="1"/>
      <c r="D36" s="1"/>
      <c r="E36" s="1"/>
      <c r="F36" s="18"/>
    </row>
    <row r="37" spans="3:6" ht="15">
      <c r="C37" s="1"/>
      <c r="D37" s="1"/>
      <c r="E37" s="1"/>
      <c r="F37" s="18"/>
    </row>
    <row r="38" spans="3:6" ht="15">
      <c r="C38" s="1"/>
      <c r="D38" s="1"/>
      <c r="E38" s="1"/>
      <c r="F38" s="18"/>
    </row>
    <row r="39" spans="1:6" ht="15">
      <c r="A39" s="1"/>
      <c r="B39" s="1"/>
      <c r="C39" s="1"/>
      <c r="D39" s="1"/>
      <c r="E39" s="1"/>
      <c r="F39" s="18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22">
      <selection activeCell="B31" sqref="B31"/>
    </sheetView>
  </sheetViews>
  <sheetFormatPr defaultColWidth="23.57421875" defaultRowHeight="18" customHeight="1"/>
  <cols>
    <col min="1" max="1" width="32.28125" style="1" customWidth="1"/>
    <col min="2" max="2" width="28.00390625" style="1" customWidth="1"/>
    <col min="3" max="3" width="6.140625" style="1" customWidth="1"/>
    <col min="4" max="16384" width="23.57421875" style="1" customWidth="1"/>
  </cols>
  <sheetData>
    <row r="1" spans="4:6" ht="18" customHeight="1">
      <c r="D1" s="51"/>
      <c r="E1" s="51"/>
      <c r="F1" s="51"/>
    </row>
    <row r="2" ht="18" customHeight="1" thickBot="1"/>
    <row r="3" spans="1:3" ht="18" customHeight="1">
      <c r="A3" s="6" t="s">
        <v>12</v>
      </c>
      <c r="B3" s="30" t="s">
        <v>34</v>
      </c>
      <c r="C3" s="26"/>
    </row>
    <row r="4" spans="1:3" ht="18" customHeight="1">
      <c r="A4" s="7">
        <v>1</v>
      </c>
      <c r="B4" s="8">
        <v>2</v>
      </c>
      <c r="C4" s="27"/>
    </row>
    <row r="5" spans="1:3" ht="18" customHeight="1">
      <c r="A5" s="9" t="s">
        <v>13</v>
      </c>
      <c r="B5" s="23">
        <f>SUM(B6:B9)</f>
        <v>257609374.76</v>
      </c>
      <c r="C5" s="28"/>
    </row>
    <row r="6" spans="1:3" ht="18" customHeight="1">
      <c r="A6" s="10" t="s">
        <v>14</v>
      </c>
      <c r="B6" s="24">
        <f>B11+B16</f>
        <v>139036091.15</v>
      </c>
      <c r="C6" s="29"/>
    </row>
    <row r="7" spans="1:3" ht="18" customHeight="1">
      <c r="A7" s="10" t="s">
        <v>25</v>
      </c>
      <c r="B7" s="24">
        <f>B12+B17</f>
        <v>75271712</v>
      </c>
      <c r="C7" s="29"/>
    </row>
    <row r="8" spans="1:3" ht="18" customHeight="1">
      <c r="A8" s="10" t="s">
        <v>26</v>
      </c>
      <c r="B8" s="24">
        <f>B13+B18</f>
        <v>38419361.61</v>
      </c>
      <c r="C8" s="29"/>
    </row>
    <row r="9" spans="1:3" ht="18" customHeight="1">
      <c r="A9" s="10" t="s">
        <v>30</v>
      </c>
      <c r="B9" s="24">
        <f>B14+B19</f>
        <v>4882210</v>
      </c>
      <c r="C9" s="29"/>
    </row>
    <row r="10" spans="1:3" ht="18" customHeight="1">
      <c r="A10" s="9" t="s">
        <v>15</v>
      </c>
      <c r="B10" s="23">
        <f>SUM(B11:B13)</f>
        <v>177025382.44</v>
      </c>
      <c r="C10" s="28"/>
    </row>
    <row r="11" spans="1:3" ht="18" customHeight="1">
      <c r="A11" s="10" t="s">
        <v>14</v>
      </c>
      <c r="B11" s="24">
        <v>119152576.81</v>
      </c>
      <c r="C11" s="29"/>
    </row>
    <row r="12" spans="1:3" ht="18" customHeight="1">
      <c r="A12" s="10" t="s">
        <v>25</v>
      </c>
      <c r="B12" s="24">
        <v>30367526</v>
      </c>
      <c r="C12" s="29"/>
    </row>
    <row r="13" spans="1:3" ht="18" customHeight="1">
      <c r="A13" s="10" t="s">
        <v>26</v>
      </c>
      <c r="B13" s="24">
        <v>27505279.63</v>
      </c>
      <c r="C13" s="29"/>
    </row>
    <row r="14" spans="1:3" ht="18" customHeight="1">
      <c r="A14" s="10" t="s">
        <v>30</v>
      </c>
      <c r="B14" s="24">
        <v>1653521.47</v>
      </c>
      <c r="C14" s="29"/>
    </row>
    <row r="15" spans="1:3" ht="18" customHeight="1">
      <c r="A15" s="9" t="s">
        <v>16</v>
      </c>
      <c r="B15" s="23">
        <f>SUM(B16:B18)</f>
        <v>75701782.32000001</v>
      </c>
      <c r="C15" s="28"/>
    </row>
    <row r="16" spans="1:3" ht="18" customHeight="1">
      <c r="A16" s="10" t="s">
        <v>14</v>
      </c>
      <c r="B16" s="24">
        <v>19883514.34</v>
      </c>
      <c r="C16" s="29"/>
    </row>
    <row r="17" spans="1:3" ht="18" customHeight="1">
      <c r="A17" s="34" t="s">
        <v>25</v>
      </c>
      <c r="B17" s="35">
        <v>44904186</v>
      </c>
      <c r="C17" s="29"/>
    </row>
    <row r="18" spans="1:3" ht="18" customHeight="1">
      <c r="A18" s="36" t="s">
        <v>26</v>
      </c>
      <c r="B18" s="24">
        <v>10914081.98</v>
      </c>
      <c r="C18" s="29"/>
    </row>
    <row r="19" spans="1:3" ht="18" customHeight="1" thickBot="1">
      <c r="A19" s="10" t="s">
        <v>30</v>
      </c>
      <c r="B19" s="25">
        <v>3228688.53</v>
      </c>
      <c r="C19" s="29"/>
    </row>
    <row r="21" spans="1:3" ht="18" customHeight="1">
      <c r="A21" s="2"/>
      <c r="B21" s="2"/>
      <c r="C21" s="2"/>
    </row>
    <row r="22" spans="1:3" ht="18" customHeight="1">
      <c r="A22" s="2"/>
      <c r="B22" s="11"/>
      <c r="C22" s="11"/>
    </row>
    <row r="23" spans="1:3" ht="18" customHeight="1">
      <c r="A23" s="2"/>
      <c r="B23" s="2"/>
      <c r="C23" s="2"/>
    </row>
    <row r="24" spans="1:3" ht="18" customHeight="1">
      <c r="A24" s="2"/>
      <c r="B24" s="2"/>
      <c r="C24" s="2"/>
    </row>
    <row r="25" spans="1:3" ht="18" customHeight="1">
      <c r="A25" s="2"/>
      <c r="B25" s="2"/>
      <c r="C25" s="2"/>
    </row>
    <row r="26" spans="1:3" ht="18" customHeight="1">
      <c r="A26" s="2"/>
      <c r="B26" s="2"/>
      <c r="C26" s="2"/>
    </row>
  </sheetData>
  <sheetProtection/>
  <mergeCells count="1">
    <mergeCell ref="D1:F1"/>
  </mergeCells>
  <printOptions/>
  <pageMargins left="0.91" right="0.89" top="0.1968503937007874" bottom="0.3937007874015748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Piotrków Tryb.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4-0259</dc:creator>
  <cp:keywords/>
  <dc:description/>
  <cp:lastModifiedBy>UM w Piotrkowie Tryb.</cp:lastModifiedBy>
  <cp:lastPrinted>2009-03-23T07:47:53Z</cp:lastPrinted>
  <dcterms:created xsi:type="dcterms:W3CDTF">2006-02-15T08:43:18Z</dcterms:created>
  <dcterms:modified xsi:type="dcterms:W3CDTF">2009-03-23T07:49:29Z</dcterms:modified>
  <cp:category/>
  <cp:version/>
  <cp:contentType/>
  <cp:contentStatus/>
</cp:coreProperties>
</file>