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" windowWidth="18960" windowHeight="12390" tabRatio="852" activeTab="0"/>
  </bookViews>
  <sheets>
    <sheet name="I połrocze  2008" sheetId="1" r:id="rId1"/>
  </sheets>
  <definedNames>
    <definedName name="_xlnm.Print_Titles" localSheetId="0">'I połrocze  2008'!$4:$6</definedName>
  </definedNames>
  <calcPr fullCalcOnLoad="1"/>
</workbook>
</file>

<file path=xl/sharedStrings.xml><?xml version="1.0" encoding="utf-8"?>
<sst xmlns="http://schemas.openxmlformats.org/spreadsheetml/2006/main" count="529" uniqueCount="283">
  <si>
    <t>Zakupy inwestycyjne dla UM</t>
  </si>
  <si>
    <t>16.</t>
  </si>
  <si>
    <t>Zakupy inwestycyjne dla OSiR</t>
  </si>
  <si>
    <t>Pozostała działalność w bezpieczeństwie publicznym</t>
  </si>
  <si>
    <t>801-80104</t>
  </si>
  <si>
    <t>Oświata i wychowanie - przedszkola</t>
  </si>
  <si>
    <t>Dzialalność usługowa - pozostała działalność</t>
  </si>
  <si>
    <t>§6050</t>
  </si>
  <si>
    <t>Dokumentacja na zadania przyszłosciowe</t>
  </si>
  <si>
    <t>854-85401</t>
  </si>
  <si>
    <t>Zakup zmywarki dla Zespołu Szkolno-Gimnazjalnego Nr 1</t>
  </si>
  <si>
    <t>Świetlica szkolna</t>
  </si>
  <si>
    <t>Ochrona zdrowia - szpitale ogólne</t>
  </si>
  <si>
    <t>Wymiana okien od ul. Śląskiej w ZSP Nr 6</t>
  </si>
  <si>
    <t>Wymiana stolarki okiennej w świetlicy szkolnej SP 5</t>
  </si>
  <si>
    <t>801-80148</t>
  </si>
  <si>
    <t>Oświata i wychowanie - stołówki szkolne</t>
  </si>
  <si>
    <t>Stołówki szkolne</t>
  </si>
  <si>
    <t xml:space="preserve">Budowa ulic w osiedlu Pawłowska wraz z kanalizacją deszczową i modernizacja ul. Pawłowskiej </t>
  </si>
  <si>
    <t>Zakupy inwestycyjne dla Domu Dziecka</t>
  </si>
  <si>
    <t>Modernizacja boiska szkolnego w Gimnazjum Nr 5</t>
  </si>
  <si>
    <t>Dotacja dla Miejskiej Biblioteki publicznej na wydatki inwestycyjne</t>
  </si>
  <si>
    <t>Miejska Biblioteka Publiczna - modernizacja, wykonanie projektu technicznego</t>
  </si>
  <si>
    <t>926-92601</t>
  </si>
  <si>
    <t>Przebudowa ulicy Śląskiej - wykonanie dokumentacji technicznej</t>
  </si>
  <si>
    <t>Wykonanie wentylacji mechanicznej w budynkach UM</t>
  </si>
  <si>
    <t>Budowa placów gier i zabaw oraz skwerów miejskich</t>
  </si>
  <si>
    <t>Budowa altany w parku miejskim im. Ks. J. Poniatowskiego</t>
  </si>
  <si>
    <t>Kultura i ochrona dziedzictwa narodowego                       - domy kultury</t>
  </si>
  <si>
    <t>Wymiana stropu na II pietrze oficyny budynku MOK przy ul. 3 go Maja</t>
  </si>
  <si>
    <t>Przebudowa mostu w ciągu ul. Wolborskiej - dokumentacja techniczna</t>
  </si>
  <si>
    <t>Modernizacja boiska sportowego Polonia</t>
  </si>
  <si>
    <t>Ośrodki sportu</t>
  </si>
  <si>
    <t>Modernizacja stadionu Concordia</t>
  </si>
  <si>
    <t>Placówki opiekuńczo wychowawcze</t>
  </si>
  <si>
    <t>Urząd Miasta</t>
  </si>
  <si>
    <t>Ochrona zbiornika Bugaj wraz z regulacją dolin rzek</t>
  </si>
  <si>
    <t xml:space="preserve">Pozyskiwanie gruntów i nieruchomości do zasobów gminy       </t>
  </si>
  <si>
    <t>Zakup sprzętu komputerowego dla MOPR</t>
  </si>
  <si>
    <t>Zakup zestawów komputerowych z oprogramowaniem dla MZDiK</t>
  </si>
  <si>
    <t>§  6050</t>
  </si>
  <si>
    <t>Budowa ulic wraz z kanalizacją deszczową na osiedlu Jeziorna I</t>
  </si>
  <si>
    <t>Wykonanie obudów pojemników na odpady komunalne</t>
  </si>
  <si>
    <t>Partycypacja w kosztach budowy lokali komunalnych</t>
  </si>
  <si>
    <t>Budowa ciepłociągu do ul. Broniewskiego</t>
  </si>
  <si>
    <t>Budowa kanalizacji sanitarnej w ul. Mazowieckiej                                                                     i Kujawskiej w ramach porozumienia gmin</t>
  </si>
  <si>
    <t>Utworzenie Ośrodka Sztuki Współczesnej w Piotrkowie Tryb.</t>
  </si>
  <si>
    <t>Doprowadzenie ciepłej wody do kuchni w SP 16</t>
  </si>
  <si>
    <t>851-85154</t>
  </si>
  <si>
    <t>Doposażenie placów gier i zabaw na terenie miasta</t>
  </si>
  <si>
    <t>Przeciwdzialanie alkoholizmowi</t>
  </si>
  <si>
    <t>Oświetlenia miasta - budowa nowych instalacji ulicznych</t>
  </si>
  <si>
    <t xml:space="preserve">Rozbudowa systemu monitoringu wizyjnego w mieście </t>
  </si>
  <si>
    <t>Wodociąg w ul. Budki</t>
  </si>
  <si>
    <t>Modernizacja  węzła żywieniowego i szatni  w Szkole Podstawowej Nr 11</t>
  </si>
  <si>
    <t>Modernizacja i rozbudowa oczyszczalni ścieków                                        w Piotrkowie Trybunalskim</t>
  </si>
  <si>
    <t>Zakup zestawu komputerowego</t>
  </si>
  <si>
    <t>Zakup sprzętu kwaterunkowego, gospodarczego i uzbrojenia, techniki specjalnej, informatycznego, elektronicznego i łączności, szkoleniowego, transportowego oraz medycznego</t>
  </si>
  <si>
    <t>Oświetlenie uliczne ul. Słowackiego na odcinku od                                                                Pl. Kościuszki do torów PKP - partcypacje w inwestycji Zakladu Energetycznego</t>
  </si>
  <si>
    <t>Wykonanie chodnika i ścieżki rowerowej wzdłuż                                            ul. Słowackiego od trasy N-S do ul. Dworskiej</t>
  </si>
  <si>
    <t xml:space="preserve">Poprawa dojazdu do Łódzkiej Specjalnej Stefy Ekonomicznej                                                                                                                            A. Modernizacja ul. Niskiej                                                                B. Budowa ronda Al. Armii Krajowej                                                                                - ul. Dmowskiego                                                                             C.Modernizacja ul. Żelaznej                                                         D.Modernizacja ulicy Roosevelta                                                                   </t>
  </si>
  <si>
    <t>Rozbudowa miejskiej sieci ciepłowniczej przy ul. Armii Krajowej w ramach programu "Realizacja założeń miejscowych planów zagospodarowania przestrzennego                                                                           w zakresie układów komunikacyjnych                                          i infrastruktury"</t>
  </si>
  <si>
    <t>Wymiana okna podawczego i drzwi w stołówce szkolnej                             w SP 5</t>
  </si>
  <si>
    <t xml:space="preserve">Rewitalizacja Starego Miasta w Piotrkowie Tryb.                                        - etap I </t>
  </si>
  <si>
    <t>Budowa kanalizacji sanitarnej i wodociagu w ul. Pawłowskiej - bocznej w ramach programu "Realizacja założeń miejscowych planów zagospodarowania przestrzenneg w zakresie układów komunikacyjnych infrastruktury"</t>
  </si>
  <si>
    <t>Budowa ul. Powstańców Warszawskich, ul. Rodziny Rajkowskich, ulic przyległych wraz z kanalizacją deszczową</t>
  </si>
  <si>
    <t>Gospodarka komunalna i ochrona środowiska  gospodarka ściekowa i ochrona wód</t>
  </si>
  <si>
    <t>Gospodarka komunalna i ochrona środowiska   schroniska dla zwierząt</t>
  </si>
  <si>
    <t>Gospodarka komunalna i ochrona środowiska   oświetlenie ulic</t>
  </si>
  <si>
    <t>Gospodarka komunalna i ochrona środowiska  pozostała działalność</t>
  </si>
  <si>
    <t>Kanalizacja sanitarna i deszczowa                                                             w ul. Wolborskiej i ul. Wierzejskiej</t>
  </si>
  <si>
    <t>Modernizacja ul. Sulejowskiej od ronda E. Gierka                              do ul. Projektowanej w Piotrkowie Trybunalskim</t>
  </si>
  <si>
    <t>Przebudowa ul. Armii Krajowej od ul. Sikorskiego                                                                 do ul. Wojska Polskiego oraz ul. Słowackiego od Armii Krajowej do ul. Owocowej</t>
  </si>
  <si>
    <t>Kultura i ochrona dziedzictwa narodowego  pozostała działalność</t>
  </si>
  <si>
    <t>Gospodarka mieszkaniowa                                                                                                       pozostała działalność</t>
  </si>
  <si>
    <t>Kultura fizyczna i sport                                     ośrodki sportu</t>
  </si>
  <si>
    <t>Ochrona zdrowia                                                            przeciwdziałanie alkoholizmowi</t>
  </si>
  <si>
    <t>Kultura fizyczna i sport                                                       pozostałe instytucje kultury</t>
  </si>
  <si>
    <t>Oświata i wychowanie                                                                 szkoły zawodowe</t>
  </si>
  <si>
    <t>Razem</t>
  </si>
  <si>
    <t>17.</t>
  </si>
  <si>
    <t>§  6060</t>
  </si>
  <si>
    <t xml:space="preserve">§  6050 </t>
  </si>
  <si>
    <t>§ 6068</t>
  </si>
  <si>
    <t>18.</t>
  </si>
  <si>
    <t>801-80120</t>
  </si>
  <si>
    <t>Oświata i wychowanie                                                                  licea</t>
  </si>
  <si>
    <t>§  6229</t>
  </si>
  <si>
    <t>§  6220</t>
  </si>
  <si>
    <t>Tworzenie zasobu lokali socjalnych</t>
  </si>
  <si>
    <t xml:space="preserve">Przebudowa/budowa ulic w oparciu o dokumentację </t>
  </si>
  <si>
    <t>Przebudowa ciągów pieszo-jezdnych</t>
  </si>
  <si>
    <t>Przebudowa i koordynacja sygnalizacji świetlnej na terenie miasta</t>
  </si>
  <si>
    <t>Oznakowanie dróg znakami aktywnymi</t>
  </si>
  <si>
    <t>Zakupy inwestycyjne dla Pracowni Planowania Przestrzennego</t>
  </si>
  <si>
    <t>Oświata i wychowanie - gimnazjum</t>
  </si>
  <si>
    <t>Przebudowa ul. Rolniczej,  ul. Spacerowej,                                       ul. Jerozolimskiej w ramach  programu "Poprawa dostępności  komunikacyjnej  do centrów logistycznych oraz obszarów  Piotrkowskiej Podstrefy Łódzkiej Specjalnej Strefy Ekonomicznej - etap II"</t>
  </si>
  <si>
    <t>Poprawa bezpieczeństwa ruchu turystycznego                                         i lokalnego poprzez modernizację ul. Zalesickiej w PT</t>
  </si>
  <si>
    <t xml:space="preserve">Budowa parkingu ogólnodostępnego wraz                                                  z przyłączami kanalizacji deszczowej i robotami elektrycznymi przy ul. Topolowej </t>
  </si>
  <si>
    <t>Zakup pojazdu służbowego dla Straży Miejskiej</t>
  </si>
  <si>
    <t>Rekutywacja wysypiska odpadów w Dołach Brzeskich</t>
  </si>
  <si>
    <t>Budowa kanalizacji sanitarnej i wodociągu                                          w ul. Czystej</t>
  </si>
  <si>
    <t>Termomodernizacja budynku Sali gimnastycznej                                        w II LO w Piotrkowie Trybunalskim przy ul. Żeromskiego 11"  w ramach programu termomodernizacja budynków</t>
  </si>
  <si>
    <t>Wykonanie przyłącza kanalizacji sanitarnej do budynku mieszkalnego przy ul. Belzackiej 185                                                      w ramach programu "Realizacja założeń miejscowych planów zagospodarowania przestrzennego w zakresie układów komunikacyjnych infrastruktury"</t>
  </si>
  <si>
    <t>Budowa kanalizacji sanitarnej wraz z przepompownią             i wodociągu w ul. Kleszcz w ramach programu"Realizacja założeń miejscowych planów zagospodarowania przestrzennego w zakresie układów komunikacyjnych infrastruktury"</t>
  </si>
  <si>
    <t>§ 6069</t>
  </si>
  <si>
    <t>Zakup iluminacji świątecznej</t>
  </si>
  <si>
    <t>Wykonaie zasilania ujecia wody "Szczekanica"</t>
  </si>
  <si>
    <t>Budowa kanalizacji sanitarnej w ul. Prostej,                                    ul. Leszczynowej, ul. Piaskowej oraz podłączenie do istniejącego kolektora sanitarnego w ul. Leśników - wykonanie dokumentacji budowlanej</t>
  </si>
  <si>
    <t>Bezpieczeństwo publiczne                                                                                                                                                                                              straż miejska</t>
  </si>
  <si>
    <t>19.</t>
  </si>
  <si>
    <t>Zakup parkomatów</t>
  </si>
  <si>
    <t>Modernizacja budynku Szkoły Podstawowej Nr 8</t>
  </si>
  <si>
    <t>Wodociąg ul. Moryca i w ul. Ujazd</t>
  </si>
  <si>
    <t>Zakupy inwestycyjne dla Świetlicy Środowiskowej "Bartek "</t>
  </si>
  <si>
    <t>Szpitale ogólne</t>
  </si>
  <si>
    <t>852-85203</t>
  </si>
  <si>
    <t>Pomoc społeczna                                                                                                                                                                                        ośrodek wsparcia</t>
  </si>
  <si>
    <t>Ośrodek wsparcia</t>
  </si>
  <si>
    <t>Trakt Wielu Kultur</t>
  </si>
  <si>
    <t xml:space="preserve">Pozostala działalność w kulturze i ochronie dziedzictwa narodowego                               </t>
  </si>
  <si>
    <t>Pozostała dzialalność w kulturze i ochronie dziedzictwa narodowego</t>
  </si>
  <si>
    <t xml:space="preserve">Przejęcie nieruchomości przy ul. Batorego  </t>
  </si>
  <si>
    <t>Budowa nowej Miejskiej Bliblioteki Publicznej                            w Piotrkowie Trybunalskim</t>
  </si>
  <si>
    <t>Opracowanie audytu energetycznego, dokumentacji na termomodernizację CKP i PS Nr 5 w ramach programu termomodernizacja budynków</t>
  </si>
  <si>
    <t>Termomodernizacja dachu na Hali Relax w ramach prgramu termomodernizacji budynków</t>
  </si>
  <si>
    <t>Lp.</t>
  </si>
  <si>
    <t>Dział rozdział</t>
  </si>
  <si>
    <t>NAZWA  ZADANIA  INWESTYCYJNEGO</t>
  </si>
  <si>
    <t>Środki własne</t>
  </si>
  <si>
    <t>Kredyty</t>
  </si>
  <si>
    <t>Pożyczki</t>
  </si>
  <si>
    <t>Dotacje</t>
  </si>
  <si>
    <t>INWESTYCJE  OGÓŁEM = A + B</t>
  </si>
  <si>
    <t>A</t>
  </si>
  <si>
    <t>GMINA</t>
  </si>
  <si>
    <t>RAZEM wydatki na zadania inwestycyjne dotyczące gminy</t>
  </si>
  <si>
    <t>Lokalny transport zbiorowy</t>
  </si>
  <si>
    <t>Drogi publiczne gminne</t>
  </si>
  <si>
    <t>Gospodarka gruntami i nieruchomościami</t>
  </si>
  <si>
    <t>Pozostała działalność w gospodarce mieszkaniowej</t>
  </si>
  <si>
    <t>Straż miejska</t>
  </si>
  <si>
    <t>Szkoły podstawowe</t>
  </si>
  <si>
    <t>Gimnazja</t>
  </si>
  <si>
    <t>Ośrodki pomocy społecznej</t>
  </si>
  <si>
    <t>Gospodarka ściekowa i ochrona wód</t>
  </si>
  <si>
    <t>Schroniska dla zwierząt</t>
  </si>
  <si>
    <t>Oświetlenie ulic</t>
  </si>
  <si>
    <t>Pozostała działalność w gospodarce komunalnej</t>
  </si>
  <si>
    <t>Instytucje kultury fizycznej</t>
  </si>
  <si>
    <t>600-60016</t>
  </si>
  <si>
    <t>Transport i łączność                                                                                                                                                                                                      drogi publiczne gminne</t>
  </si>
  <si>
    <t>1.</t>
  </si>
  <si>
    <t>2.</t>
  </si>
  <si>
    <t>3.</t>
  </si>
  <si>
    <t>§ 6050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</si>
  <si>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</si>
  <si>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</si>
  <si>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</si>
  <si>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</si>
  <si>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</si>
  <si>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</si>
  <si>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</si>
  <si>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</si>
  <si>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</si>
  <si>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</si>
  <si>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700-70095</t>
  </si>
  <si>
    <t>750-75023</t>
  </si>
  <si>
    <t>Administracja publiczna - Urząd Miasta</t>
  </si>
  <si>
    <t>801-80101</t>
  </si>
  <si>
    <t>Oświata i wychowanie - szkoły podstawowe</t>
  </si>
  <si>
    <t>801-80110</t>
  </si>
  <si>
    <t>900-90001</t>
  </si>
  <si>
    <t>900-90013</t>
  </si>
  <si>
    <t>Urządzenie przytuliska dla bezdomnych zwierząt</t>
  </si>
  <si>
    <t>900-90015</t>
  </si>
  <si>
    <t>900-90095</t>
  </si>
  <si>
    <t>§ 6058</t>
  </si>
  <si>
    <t>Teatr im. S. Jaracza w Łodzi bez granic - europejskie sceny regionu łódzkiego</t>
  </si>
  <si>
    <t>§ 6060</t>
  </si>
  <si>
    <t>700-70005</t>
  </si>
  <si>
    <t>Gospodarka mieszkaniowa - gospodarka gruntami i nieruchomościami</t>
  </si>
  <si>
    <t>§ 6300</t>
  </si>
  <si>
    <t>754-75495</t>
  </si>
  <si>
    <t>Bezpieczeństwo publiczne - pozostała działalność</t>
  </si>
  <si>
    <t>600-60004</t>
  </si>
  <si>
    <t>Opracowanie dokumentacji technicznej modernizacji Środowiskowego Domu Samopomocy</t>
  </si>
  <si>
    <t>Transport i łączność                                                                                                                                                                                           lokalny transport zbiorowy</t>
  </si>
  <si>
    <t>Zakup wiat przystankowych</t>
  </si>
  <si>
    <t>926-92604</t>
  </si>
  <si>
    <t>Kultura fizyczna i sport                                                                                                                                                                                        instytucje kultury fizycznej</t>
  </si>
  <si>
    <t>710-71095</t>
  </si>
  <si>
    <t>Budowa obwodnicy Miasta PT - III etap</t>
  </si>
  <si>
    <t>Budowa wodociągu w ul. Podhalańskiej</t>
  </si>
  <si>
    <t>Budowa boiska wielofunkcyjnego</t>
  </si>
  <si>
    <t>Budowa szatni przy boisku sportowej KS POLONIA</t>
  </si>
  <si>
    <t>801-80195</t>
  </si>
  <si>
    <t>Oświata i wychowanie                                                                  pozostała działalność</t>
  </si>
  <si>
    <t>852-85219</t>
  </si>
  <si>
    <t>Pomoc społeczna                                                                                                                                                                                        ośrodki pomocy społecznej</t>
  </si>
  <si>
    <t>754-75416</t>
  </si>
  <si>
    <t>B</t>
  </si>
  <si>
    <t>POWIAT</t>
  </si>
  <si>
    <t>RAZEM wydatki na zadania inwestycyjne dotyczące powiatu</t>
  </si>
  <si>
    <t>Drogi publiczne w miastach na prawach powiatu</t>
  </si>
  <si>
    <t>Szkoły zawodowe</t>
  </si>
  <si>
    <t>600-60015</t>
  </si>
  <si>
    <t>Transport i łączność - drogi publiczne                                                                                                                                                                                         w miastach na prawach  powiatu</t>
  </si>
  <si>
    <t>§ 6059</t>
  </si>
  <si>
    <t>801-80130</t>
  </si>
  <si>
    <t>852-85201</t>
  </si>
  <si>
    <t>Pomoc społeczna                                                                                                                                                                                                            placówki opiekuńczo - wychowawcze</t>
  </si>
  <si>
    <t>Zakup sprzętu komputerowego i oprogramowania</t>
  </si>
  <si>
    <t>Budowa boiska w ramach programu "Boisko w mojej gminie - ORLIK 2012"</t>
  </si>
  <si>
    <t>Zakupy inwestycyjne dla ZSP Nr 5</t>
  </si>
  <si>
    <t>Program ,,termomodernizacja budynków''</t>
  </si>
  <si>
    <t>§ 6220</t>
  </si>
  <si>
    <t>921-92116</t>
  </si>
  <si>
    <t>Biblioteka</t>
  </si>
  <si>
    <t>14.</t>
  </si>
  <si>
    <t>§  6228</t>
  </si>
  <si>
    <t>Modernizacja dachu w SP 11</t>
  </si>
  <si>
    <t>921-92195</t>
  </si>
  <si>
    <t xml:space="preserve">Modernizacja ul. Karolinowskiej/ul.Rolniczej na odc. od ul.Łódzkiej do SSE w ramach programu "Poprawa dostępności komunikacyjnej do centrów logistycznych oraz  obszarów Piotrkowskiej Podstrefy Łódzkiej  Specjalnej Strefy Ekonomicznej - etap I" </t>
  </si>
  <si>
    <t>710-71015</t>
  </si>
  <si>
    <t>754-75411</t>
  </si>
  <si>
    <t>Bezpieczeństwo publiczne - Komenda Miejska Państwowej Straży Pożarnej</t>
  </si>
  <si>
    <t>Nadzór budowlany</t>
  </si>
  <si>
    <t>Komenda Miejska Państwowej Straży Pożarnej</t>
  </si>
  <si>
    <t>RAZEM</t>
  </si>
  <si>
    <t>851-85111</t>
  </si>
  <si>
    <t>Pozostała działalność w kulturze</t>
  </si>
  <si>
    <t>Dotacja na zakup  specjalistycznego sprzętu medycznego dla szpitali</t>
  </si>
  <si>
    <t>15.</t>
  </si>
  <si>
    <t>921-92109</t>
  </si>
  <si>
    <t>Domy kultury</t>
  </si>
  <si>
    <t>Edukacyjna opieka wychowawcza                                 - świetlice szkolne</t>
  </si>
  <si>
    <t>Licea ogólnokształcące</t>
  </si>
  <si>
    <t>Wykonanie zasilania energetycznego Starego Miasta</t>
  </si>
  <si>
    <t>Budowa wodociągu i kanalizacji sanitarnej na terenie posesji przy ul. Sulejowskiej 45 w ramach zadania Racjonalizacja gospodarki wodno-ściekowej na terenach poprzemysłowych w Piotrkowie Tryb.</t>
  </si>
  <si>
    <t>Zabezpieczenie skarp rzeki Strawy</t>
  </si>
  <si>
    <t xml:space="preserve">Rozbudowa sygnalizacji świetlnej na skrzyżowaniu                                                Al. Sikorskiego N-S </t>
  </si>
  <si>
    <t>Przebudowa skrzyżowania ulicy Dworskiej i ulicy Sikorskiego w ramach programu "Poprawa dostępności komunikacyjnej do centrów logistycznych poprzez przebudowę nawierzchni Al. Sikorskiego od ul. Zawodzie do ul. Armii Krajowej"</t>
  </si>
  <si>
    <t>Rozwój bazy edukacyjnej poprzez budowę Sali Sportowej przy ZSP Nr 4 w Piotrkowie Trybunalskim</t>
  </si>
  <si>
    <t>Termomodernizacja budynku Szkoły Podstawowej              Nr 10, wykonanie audytu energetycznego</t>
  </si>
  <si>
    <t>Modernizacja hali sportowej AKL Sokół w Piotrkowie Tryb. - wykonanie nowej instalacji CO</t>
  </si>
  <si>
    <t>Centrum Rekreacyjno-Rehabilitacyjne - adaptacja pomieszczeń - sala ćwiczeń</t>
  </si>
  <si>
    <t>Wykonanie boiska szkolnego przy ZSP Nr 6</t>
  </si>
  <si>
    <t>Poprawa stanu środowiska naturalnego w otoczeniu zbiornika Bugaj - Infrastruktura osiedla Jeziorna II - wodociąg</t>
  </si>
  <si>
    <t>Poprawa stanu środowiska naturalnego w otoczeniu zbiornika Bugaj - Infrastruktura osiedla Jeziorna II - kanalizacja sanitarna</t>
  </si>
  <si>
    <t>Przebudowa ul. Moryca</t>
  </si>
  <si>
    <t>Wymiana okna w Szkole Podstwowej Nr 11</t>
  </si>
  <si>
    <t>921-92114</t>
  </si>
  <si>
    <t>Doatcja dla Instytucji Badań nad Parlamentaryzmem na wydatki inwestycyjne</t>
  </si>
  <si>
    <t>20.</t>
  </si>
  <si>
    <t>21.</t>
  </si>
  <si>
    <t>Zakup ogrodzenia usytuowanego w Dołach Brzeskich</t>
  </si>
  <si>
    <t>801-80114</t>
  </si>
  <si>
    <t>Zakupy inwestycyjne dla MZEA</t>
  </si>
  <si>
    <t>Oświata i wychowanie - zespoły administracyjne</t>
  </si>
  <si>
    <t>Modernizacja Sali gimnastycznej w Gimnazjum Nr 4</t>
  </si>
  <si>
    <t>Zakupy inwestycyjne dla Gimnazjum Nr 1</t>
  </si>
  <si>
    <t>Zakupy inwestycyjne dla Przedszkola Nr 1</t>
  </si>
  <si>
    <t>pozostałe instytucjie kultury</t>
  </si>
  <si>
    <t>22.</t>
  </si>
  <si>
    <t>Budowa wodociągu w ul. Twardosławickiej</t>
  </si>
  <si>
    <t>Przebudowa nawierzchni dróg klasy ,,L'' i ,,D'' w strefie zamieszkania</t>
  </si>
  <si>
    <t>% wykon. 9:4</t>
  </si>
  <si>
    <t>Przebudowa skrzyżowania ulic: Wolborska, Wierzejska, Wyzwolenia, Rzemieślnicza wraz z przebudową   ul. Wyzwolenia - dokumentacja techniczna</t>
  </si>
  <si>
    <t xml:space="preserve">  Tabela Nr 8</t>
  </si>
  <si>
    <t>E-Urząd w Piotrkowie Trybunalskim</t>
  </si>
  <si>
    <t>Zakup sprzętu sportowego dla OSIR</t>
  </si>
  <si>
    <t>Zakupy inwestycyjne dla ZSP  Nr 6</t>
  </si>
  <si>
    <t>Wykonanie ogrodzenia przy ZSP Nr 2</t>
  </si>
  <si>
    <t>Wykonanie obiektu upamiętniającego pierwszy cmentarz żydowski</t>
  </si>
  <si>
    <t>Usuwanie barier architektonicznych, docieplenie ściany szczytowej, modernizacja punktu informacyjnego                 w BOM oraz  w innych pomieszczeniach UM przy                                             ul.Szkolnej 28</t>
  </si>
  <si>
    <t>Plan na 2008 r.</t>
  </si>
  <si>
    <t>Zespoły ekonomiczno-administracyjne</t>
  </si>
  <si>
    <t>Przedszkola</t>
  </si>
  <si>
    <t xml:space="preserve">Nakłady na inwestycje                </t>
  </si>
  <si>
    <t xml:space="preserve">6. WYKONANIE NAKŁADÓW INWESTYCYJNYCH  FINANSOWANYCH Z BUDŻETU ZA I PÓŁROCZE 2008 R.  </t>
  </si>
  <si>
    <t>Pozostała działalność w oświacie</t>
  </si>
  <si>
    <t>Wykonanie za I półrocze 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</si>
</sst>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0\-000"/>
  </numFmts>
  <fonts count="1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3" fontId="3" fillId="0" borderId="1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 horizontal="right" vertical="center"/>
    </xf>
    <xf numFmtId="43" fontId="1" fillId="0" borderId="11" xfId="15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5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3" fontId="1" fillId="0" borderId="9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3" fontId="1" fillId="0" borderId="9" xfId="15" applyFont="1" applyFill="1" applyBorder="1" applyAlignment="1">
      <alignment horizontal="left" vertical="center" wrapText="1"/>
    </xf>
    <xf numFmtId="43" fontId="1" fillId="0" borderId="7" xfId="15" applyFont="1" applyFill="1" applyBorder="1" applyAlignment="1">
      <alignment horizontal="left" vertical="center" wrapText="1"/>
    </xf>
    <xf numFmtId="43" fontId="1" fillId="0" borderId="11" xfId="15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4" fontId="2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4" fontId="2" fillId="2" borderId="1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tabSelected="1" workbookViewId="0" topLeftCell="A1">
      <selection activeCell="K5" sqref="K5"/>
    </sheetView>
  </sheetViews>
  <sheetFormatPr defaultColWidth="9.140625" defaultRowHeight="12.75"/>
  <cols>
    <col min="1" max="1" width="4.140625" style="71" customWidth="1"/>
    <col min="2" max="2" width="7.57421875" style="1" customWidth="1"/>
    <col min="3" max="3" width="42.421875" style="72" customWidth="1"/>
    <col min="4" max="4" width="11.57421875" style="71" customWidth="1"/>
    <col min="5" max="5" width="9.00390625" style="71" customWidth="1"/>
    <col min="6" max="6" width="9.7109375" style="71" customWidth="1"/>
    <col min="7" max="7" width="8.8515625" style="71" customWidth="1"/>
    <col min="8" max="8" width="9.8515625" style="71" customWidth="1"/>
    <col min="9" max="9" width="12.421875" style="71" customWidth="1"/>
    <col min="10" max="10" width="11.57421875" style="0" customWidth="1"/>
    <col min="11" max="11" width="13.00390625" style="0" customWidth="1"/>
    <col min="12" max="12" width="10.140625" style="0" customWidth="1"/>
    <col min="13" max="13" width="11.421875" style="0" customWidth="1"/>
  </cols>
  <sheetData>
    <row r="1" spans="1:13" ht="12.75" customHeight="1">
      <c r="A1" s="225" t="s">
        <v>280</v>
      </c>
      <c r="B1" s="226"/>
      <c r="C1" s="225"/>
      <c r="D1" s="225"/>
      <c r="E1" s="225"/>
      <c r="F1" s="225"/>
      <c r="G1" s="225"/>
      <c r="H1" s="225"/>
      <c r="I1" s="225"/>
      <c r="J1" s="225"/>
      <c r="K1" s="225"/>
      <c r="L1" s="227"/>
      <c r="M1" t="s">
        <v>269</v>
      </c>
    </row>
    <row r="2" spans="1:12" ht="12.7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7"/>
    </row>
    <row r="3" ht="13.5" thickBot="1"/>
    <row r="4" spans="1:14" ht="18" customHeight="1" thickBot="1">
      <c r="A4" s="244" t="s">
        <v>126</v>
      </c>
      <c r="B4" s="244" t="s">
        <v>127</v>
      </c>
      <c r="C4" s="246" t="s">
        <v>128</v>
      </c>
      <c r="D4" s="252" t="s">
        <v>276</v>
      </c>
      <c r="E4" s="253"/>
      <c r="F4" s="253"/>
      <c r="G4" s="253"/>
      <c r="H4" s="254"/>
      <c r="I4" s="252" t="s">
        <v>282</v>
      </c>
      <c r="J4" s="253"/>
      <c r="K4" s="253"/>
      <c r="L4" s="253"/>
      <c r="M4" s="254"/>
      <c r="N4" s="255" t="s">
        <v>267</v>
      </c>
    </row>
    <row r="5" spans="1:14" ht="25.5">
      <c r="A5" s="245"/>
      <c r="B5" s="245"/>
      <c r="C5" s="247"/>
      <c r="D5" s="248" t="s">
        <v>279</v>
      </c>
      <c r="E5" s="249" t="s">
        <v>129</v>
      </c>
      <c r="F5" s="250" t="s">
        <v>130</v>
      </c>
      <c r="G5" s="250" t="s">
        <v>131</v>
      </c>
      <c r="H5" s="251" t="s">
        <v>132</v>
      </c>
      <c r="I5" s="248" t="s">
        <v>279</v>
      </c>
      <c r="J5" s="249" t="s">
        <v>129</v>
      </c>
      <c r="K5" s="250" t="s">
        <v>130</v>
      </c>
      <c r="L5" s="250" t="s">
        <v>131</v>
      </c>
      <c r="M5" s="251" t="s">
        <v>132</v>
      </c>
      <c r="N5" s="243"/>
    </row>
    <row r="6" spans="1:14" ht="12.75">
      <c r="A6" s="88">
        <v>1</v>
      </c>
      <c r="B6" s="88">
        <v>2</v>
      </c>
      <c r="C6" s="89">
        <v>3</v>
      </c>
      <c r="D6" s="185">
        <v>4</v>
      </c>
      <c r="E6" s="187">
        <v>5</v>
      </c>
      <c r="F6" s="88">
        <v>6</v>
      </c>
      <c r="G6" s="88">
        <v>7</v>
      </c>
      <c r="H6" s="89">
        <v>8</v>
      </c>
      <c r="I6" s="185">
        <v>9</v>
      </c>
      <c r="J6" s="187">
        <v>10</v>
      </c>
      <c r="K6" s="88">
        <v>11</v>
      </c>
      <c r="L6" s="88">
        <v>12</v>
      </c>
      <c r="M6" s="89">
        <v>13</v>
      </c>
      <c r="N6" s="88">
        <v>14</v>
      </c>
    </row>
    <row r="7" spans="1:14" ht="36.75" customHeight="1">
      <c r="A7" s="3"/>
      <c r="B7" s="2"/>
      <c r="C7" s="132" t="s">
        <v>133</v>
      </c>
      <c r="D7" s="7">
        <f>SUM(E7:H7)</f>
        <v>70925578</v>
      </c>
      <c r="E7" s="40">
        <f>E8+E176</f>
        <v>4181467</v>
      </c>
      <c r="F7" s="5">
        <f>F8+F176</f>
        <v>53730346</v>
      </c>
      <c r="G7" s="5">
        <f>G8+G176</f>
        <v>2130000</v>
      </c>
      <c r="H7" s="6">
        <f>H8+H176</f>
        <v>10883765</v>
      </c>
      <c r="I7" s="170">
        <f aca="true" t="shared" si="0" ref="I7:I41">SUM(J7:M7)</f>
        <v>19066866.36</v>
      </c>
      <c r="J7" s="164">
        <f>J8+J176</f>
        <v>1925129.83</v>
      </c>
      <c r="K7" s="103">
        <f>K8+K176</f>
        <v>12837971.15</v>
      </c>
      <c r="L7" s="103">
        <f>L8+L176</f>
        <v>90000</v>
      </c>
      <c r="M7" s="113">
        <f>M8+M176</f>
        <v>4213765.38</v>
      </c>
      <c r="N7" s="211">
        <f>I7/D7*100</f>
        <v>26.882919953080957</v>
      </c>
    </row>
    <row r="8" spans="1:14" ht="24.75" customHeight="1">
      <c r="A8" s="8" t="s">
        <v>134</v>
      </c>
      <c r="B8" s="9" t="s">
        <v>135</v>
      </c>
      <c r="C8" s="133" t="s">
        <v>136</v>
      </c>
      <c r="D8" s="7">
        <f>SUM(E8:H8)</f>
        <v>55889453</v>
      </c>
      <c r="E8" s="45">
        <f>SUM(E9:E34)</f>
        <v>4153996</v>
      </c>
      <c r="F8" s="10">
        <f>SUM(F9:F34)</f>
        <v>42901159</v>
      </c>
      <c r="G8" s="10">
        <f>SUM(G9:G34)</f>
        <v>1930000</v>
      </c>
      <c r="H8" s="44">
        <f>SUM(H9:H34)</f>
        <v>6904298</v>
      </c>
      <c r="I8" s="170">
        <f t="shared" si="0"/>
        <v>13363593.98</v>
      </c>
      <c r="J8" s="165">
        <f>SUM(J9:J34)</f>
        <v>1913089</v>
      </c>
      <c r="K8" s="104">
        <f>SUM(K9:K34)</f>
        <v>10211205.88</v>
      </c>
      <c r="L8" s="104">
        <f>SUM(L9:L34)</f>
        <v>90000</v>
      </c>
      <c r="M8" s="119">
        <f>SUM(M9:M34)</f>
        <v>1149299.1</v>
      </c>
      <c r="N8" s="211">
        <f aca="true" t="shared" si="1" ref="N8:N70">I8/D8*100</f>
        <v>23.910761803304823</v>
      </c>
    </row>
    <row r="9" spans="1:14" ht="24" customHeight="1">
      <c r="A9" s="74"/>
      <c r="B9" s="11" t="str">
        <f>RIGHT(B35,5)</f>
        <v>60004</v>
      </c>
      <c r="C9" s="99" t="s">
        <v>137</v>
      </c>
      <c r="D9" s="150">
        <f aca="true" t="shared" si="2" ref="D9:D41">SUM(E9:H9)</f>
        <v>40000</v>
      </c>
      <c r="E9" s="70">
        <f>E35</f>
        <v>0</v>
      </c>
      <c r="F9" s="12">
        <f>F35</f>
        <v>40000</v>
      </c>
      <c r="G9" s="12">
        <f>G35</f>
        <v>0</v>
      </c>
      <c r="H9" s="13">
        <f>H35</f>
        <v>0</v>
      </c>
      <c r="I9" s="171">
        <f t="shared" si="0"/>
        <v>0</v>
      </c>
      <c r="J9" s="186">
        <f>J35</f>
        <v>0</v>
      </c>
      <c r="K9" s="188">
        <f>K35</f>
        <v>0</v>
      </c>
      <c r="L9" s="126">
        <v>0</v>
      </c>
      <c r="M9" s="127">
        <v>0</v>
      </c>
      <c r="N9" s="126">
        <f t="shared" si="1"/>
        <v>0</v>
      </c>
    </row>
    <row r="10" spans="1:14" ht="24" customHeight="1">
      <c r="A10" s="74"/>
      <c r="B10" s="11" t="str">
        <f>RIGHT(B37,5)</f>
        <v>60016</v>
      </c>
      <c r="C10" s="99" t="s">
        <v>138</v>
      </c>
      <c r="D10" s="150">
        <f t="shared" si="2"/>
        <v>8267000</v>
      </c>
      <c r="E10" s="70">
        <f>E37</f>
        <v>60000</v>
      </c>
      <c r="F10" s="12">
        <f>F37</f>
        <v>8117000</v>
      </c>
      <c r="G10" s="12">
        <f>G37</f>
        <v>90000</v>
      </c>
      <c r="H10" s="13">
        <f>H37</f>
        <v>0</v>
      </c>
      <c r="I10" s="171">
        <f t="shared" si="0"/>
        <v>2051708.2</v>
      </c>
      <c r="J10" s="186">
        <f>J37</f>
        <v>18460.48</v>
      </c>
      <c r="K10" s="188">
        <f>K37</f>
        <v>1943247.72</v>
      </c>
      <c r="L10" s="188">
        <f>L37</f>
        <v>90000</v>
      </c>
      <c r="M10" s="127"/>
      <c r="N10" s="126">
        <f t="shared" si="1"/>
        <v>24.818050078625863</v>
      </c>
    </row>
    <row r="11" spans="1:14" ht="24" customHeight="1">
      <c r="A11" s="74"/>
      <c r="B11" s="11" t="str">
        <f>RIGHT(B53,5)</f>
        <v>70005</v>
      </c>
      <c r="C11" s="99" t="s">
        <v>139</v>
      </c>
      <c r="D11" s="150">
        <f t="shared" si="2"/>
        <v>3800000</v>
      </c>
      <c r="E11" s="70">
        <f>E53</f>
        <v>0</v>
      </c>
      <c r="F11" s="12">
        <f>F53</f>
        <v>3800000</v>
      </c>
      <c r="G11" s="12">
        <f>G53</f>
        <v>0</v>
      </c>
      <c r="H11" s="13">
        <f>H53</f>
        <v>0</v>
      </c>
      <c r="I11" s="171">
        <f t="shared" si="0"/>
        <v>1379076.18</v>
      </c>
      <c r="J11" s="186">
        <f>J53</f>
        <v>0</v>
      </c>
      <c r="K11" s="188">
        <f>K53</f>
        <v>1379076.18</v>
      </c>
      <c r="L11" s="188">
        <f>L53</f>
        <v>0</v>
      </c>
      <c r="M11" s="127"/>
      <c r="N11" s="126">
        <f t="shared" si="1"/>
        <v>36.29147842105263</v>
      </c>
    </row>
    <row r="12" spans="1:14" ht="24" customHeight="1">
      <c r="A12" s="74"/>
      <c r="B12" s="11">
        <v>70095</v>
      </c>
      <c r="C12" s="99" t="s">
        <v>140</v>
      </c>
      <c r="D12" s="150">
        <f>SUM(E12:H12)</f>
        <v>3310000</v>
      </c>
      <c r="E12" s="70">
        <f>E56</f>
        <v>0</v>
      </c>
      <c r="F12" s="12">
        <f>F56</f>
        <v>3310000</v>
      </c>
      <c r="G12" s="12">
        <f>G56</f>
        <v>0</v>
      </c>
      <c r="H12" s="13">
        <f>H56</f>
        <v>0</v>
      </c>
      <c r="I12" s="171">
        <f t="shared" si="0"/>
        <v>5493.99</v>
      </c>
      <c r="J12" s="166"/>
      <c r="K12" s="188">
        <f>K56</f>
        <v>5493.99</v>
      </c>
      <c r="L12" s="126"/>
      <c r="M12" s="127"/>
      <c r="N12" s="126">
        <f t="shared" si="1"/>
        <v>0.16598157099697886</v>
      </c>
    </row>
    <row r="13" spans="1:14" ht="24" customHeight="1">
      <c r="A13" s="74"/>
      <c r="B13" s="11" t="str">
        <f>RIGHT(B63,5)</f>
        <v>71095</v>
      </c>
      <c r="C13" s="99" t="s">
        <v>6</v>
      </c>
      <c r="D13" s="150">
        <f t="shared" si="2"/>
        <v>11000</v>
      </c>
      <c r="E13" s="70">
        <f>E63</f>
        <v>0</v>
      </c>
      <c r="F13" s="12">
        <f>F63</f>
        <v>11000</v>
      </c>
      <c r="G13" s="12">
        <f>G63</f>
        <v>0</v>
      </c>
      <c r="H13" s="13">
        <f>H63</f>
        <v>0</v>
      </c>
      <c r="I13" s="171">
        <f t="shared" si="0"/>
        <v>4580</v>
      </c>
      <c r="J13" s="166"/>
      <c r="K13" s="188">
        <f>K63</f>
        <v>4580</v>
      </c>
      <c r="L13" s="126"/>
      <c r="M13" s="127"/>
      <c r="N13" s="126">
        <f t="shared" si="1"/>
        <v>41.63636363636364</v>
      </c>
    </row>
    <row r="14" spans="1:14" ht="24" customHeight="1">
      <c r="A14" s="74"/>
      <c r="B14" s="11">
        <v>75023</v>
      </c>
      <c r="C14" s="99" t="s">
        <v>35</v>
      </c>
      <c r="D14" s="150">
        <f>SUM(E14:H14)</f>
        <v>2453347</v>
      </c>
      <c r="E14" s="70">
        <f>E65</f>
        <v>0</v>
      </c>
      <c r="F14" s="12">
        <f>F65</f>
        <v>1150538</v>
      </c>
      <c r="G14" s="12">
        <f>G65</f>
        <v>0</v>
      </c>
      <c r="H14" s="13">
        <f>H65</f>
        <v>1302809</v>
      </c>
      <c r="I14" s="171">
        <f t="shared" si="0"/>
        <v>470283.56999999995</v>
      </c>
      <c r="J14" s="166"/>
      <c r="K14" s="188">
        <f>K65</f>
        <v>406050.56999999995</v>
      </c>
      <c r="L14" s="126"/>
      <c r="M14" s="189">
        <f>M65</f>
        <v>64233</v>
      </c>
      <c r="N14" s="126">
        <f t="shared" si="1"/>
        <v>19.169060471266395</v>
      </c>
    </row>
    <row r="15" spans="1:14" ht="24" customHeight="1">
      <c r="A15" s="74"/>
      <c r="B15" s="11">
        <v>75416</v>
      </c>
      <c r="C15" s="99" t="s">
        <v>141</v>
      </c>
      <c r="D15" s="150">
        <f>SUM(E15:H15)</f>
        <v>120000</v>
      </c>
      <c r="E15" s="70">
        <f>E74</f>
        <v>0</v>
      </c>
      <c r="F15" s="12">
        <f>F74</f>
        <v>120000</v>
      </c>
      <c r="G15" s="12">
        <f>G74</f>
        <v>0</v>
      </c>
      <c r="H15" s="13">
        <f>H74</f>
        <v>0</v>
      </c>
      <c r="I15" s="171">
        <f t="shared" si="0"/>
        <v>0</v>
      </c>
      <c r="J15" s="166"/>
      <c r="K15" s="188">
        <f>K74</f>
        <v>0</v>
      </c>
      <c r="L15" s="126"/>
      <c r="M15" s="127"/>
      <c r="N15" s="126">
        <f t="shared" si="1"/>
        <v>0</v>
      </c>
    </row>
    <row r="16" spans="1:14" ht="24" customHeight="1">
      <c r="A16" s="74"/>
      <c r="B16" s="11" t="str">
        <f>RIGHT(B76,5)</f>
        <v>75495</v>
      </c>
      <c r="C16" s="99" t="s">
        <v>3</v>
      </c>
      <c r="D16" s="150">
        <f>SUM(E16:H16)</f>
        <v>356000</v>
      </c>
      <c r="E16" s="70">
        <f>E76</f>
        <v>0</v>
      </c>
      <c r="F16" s="12">
        <f>F76</f>
        <v>356000</v>
      </c>
      <c r="G16" s="12">
        <f>G76</f>
        <v>0</v>
      </c>
      <c r="H16" s="13">
        <f>H76</f>
        <v>0</v>
      </c>
      <c r="I16" s="171">
        <f t="shared" si="0"/>
        <v>6100</v>
      </c>
      <c r="J16" s="166"/>
      <c r="K16" s="188">
        <f>K76</f>
        <v>6100</v>
      </c>
      <c r="L16" s="126"/>
      <c r="M16" s="127"/>
      <c r="N16" s="126">
        <f t="shared" si="1"/>
        <v>1.7134831460674158</v>
      </c>
    </row>
    <row r="17" spans="1:14" ht="24" customHeight="1">
      <c r="A17" s="74"/>
      <c r="B17" s="11" t="str">
        <f>RIGHT(B78,5)</f>
        <v>80101</v>
      </c>
      <c r="C17" s="99" t="s">
        <v>142</v>
      </c>
      <c r="D17" s="150">
        <f t="shared" si="2"/>
        <v>2351000</v>
      </c>
      <c r="E17" s="70">
        <f>E78</f>
        <v>970339</v>
      </c>
      <c r="F17" s="12">
        <f>F78</f>
        <v>1380661</v>
      </c>
      <c r="G17" s="12">
        <f>G78</f>
        <v>0</v>
      </c>
      <c r="H17" s="13">
        <f>H78</f>
        <v>0</v>
      </c>
      <c r="I17" s="171">
        <f t="shared" si="0"/>
        <v>1068157.1</v>
      </c>
      <c r="J17" s="186">
        <f>J78</f>
        <v>965339</v>
      </c>
      <c r="K17" s="188">
        <f>K78</f>
        <v>102818.1</v>
      </c>
      <c r="L17" s="126"/>
      <c r="M17" s="127"/>
      <c r="N17" s="126">
        <f t="shared" si="1"/>
        <v>45.43415993194386</v>
      </c>
    </row>
    <row r="18" spans="1:14" ht="24" customHeight="1">
      <c r="A18" s="74"/>
      <c r="B18" s="11">
        <v>80104</v>
      </c>
      <c r="C18" s="99" t="s">
        <v>278</v>
      </c>
      <c r="D18" s="150">
        <f>SUM(E18:H18)</f>
        <v>5500</v>
      </c>
      <c r="E18" s="70">
        <v>0</v>
      </c>
      <c r="F18" s="12">
        <f>+F84</f>
        <v>5500</v>
      </c>
      <c r="G18" s="12">
        <f>G79</f>
        <v>0</v>
      </c>
      <c r="H18" s="13">
        <f>H79</f>
        <v>0</v>
      </c>
      <c r="I18" s="171">
        <f t="shared" si="0"/>
        <v>0</v>
      </c>
      <c r="J18" s="166"/>
      <c r="K18" s="188">
        <f>+K84</f>
        <v>0</v>
      </c>
      <c r="L18" s="126"/>
      <c r="M18" s="127"/>
      <c r="N18" s="126">
        <f t="shared" si="1"/>
        <v>0</v>
      </c>
    </row>
    <row r="19" spans="1:14" ht="24" customHeight="1">
      <c r="A19" s="74"/>
      <c r="B19" s="11">
        <v>80110</v>
      </c>
      <c r="C19" s="99" t="s">
        <v>143</v>
      </c>
      <c r="D19" s="150">
        <f t="shared" si="2"/>
        <v>256000</v>
      </c>
      <c r="E19" s="82">
        <f>E86</f>
        <v>0</v>
      </c>
      <c r="F19" s="13">
        <f>F86</f>
        <v>256000</v>
      </c>
      <c r="G19" s="13">
        <f>G86</f>
        <v>0</v>
      </c>
      <c r="H19" s="13">
        <f>H86</f>
        <v>0</v>
      </c>
      <c r="I19" s="171">
        <f t="shared" si="0"/>
        <v>21106</v>
      </c>
      <c r="J19" s="166"/>
      <c r="K19" s="189">
        <f>K86</f>
        <v>21106</v>
      </c>
      <c r="L19" s="126"/>
      <c r="M19" s="127"/>
      <c r="N19" s="126">
        <f t="shared" si="1"/>
        <v>8.244531250000001</v>
      </c>
    </row>
    <row r="20" spans="1:14" ht="24" customHeight="1">
      <c r="A20" s="74"/>
      <c r="B20" s="11">
        <v>80114</v>
      </c>
      <c r="C20" s="99" t="s">
        <v>277</v>
      </c>
      <c r="D20" s="150">
        <f>SUM(E20:H20)</f>
        <v>3850</v>
      </c>
      <c r="E20" s="70">
        <f>E81</f>
        <v>0</v>
      </c>
      <c r="F20" s="12">
        <f>+F90</f>
        <v>3850</v>
      </c>
      <c r="G20" s="12">
        <f>G81</f>
        <v>0</v>
      </c>
      <c r="H20" s="13">
        <f>H81</f>
        <v>0</v>
      </c>
      <c r="I20" s="171">
        <f t="shared" si="0"/>
        <v>3850</v>
      </c>
      <c r="J20" s="166"/>
      <c r="K20" s="188">
        <f>+K90</f>
        <v>3850</v>
      </c>
      <c r="L20" s="126"/>
      <c r="M20" s="127"/>
      <c r="N20" s="126">
        <f t="shared" si="1"/>
        <v>100</v>
      </c>
    </row>
    <row r="21" spans="1:14" ht="24" customHeight="1">
      <c r="A21" s="74"/>
      <c r="B21" s="11">
        <v>80148</v>
      </c>
      <c r="C21" s="99" t="s">
        <v>17</v>
      </c>
      <c r="D21" s="150">
        <f t="shared" si="2"/>
        <v>23100</v>
      </c>
      <c r="E21" s="82">
        <f>E92</f>
        <v>0</v>
      </c>
      <c r="F21" s="13">
        <f>F92</f>
        <v>23100</v>
      </c>
      <c r="G21" s="13">
        <f>G92</f>
        <v>0</v>
      </c>
      <c r="H21" s="13">
        <f>H92</f>
        <v>0</v>
      </c>
      <c r="I21" s="171">
        <f t="shared" si="0"/>
        <v>0</v>
      </c>
      <c r="J21" s="166"/>
      <c r="K21" s="189">
        <f>K92</f>
        <v>0</v>
      </c>
      <c r="L21" s="126"/>
      <c r="M21" s="127"/>
      <c r="N21" s="126">
        <f t="shared" si="1"/>
        <v>0</v>
      </c>
    </row>
    <row r="22" spans="1:14" ht="24" customHeight="1">
      <c r="A22" s="74"/>
      <c r="B22" s="11" t="str">
        <f>RIGHT(B96,5)</f>
        <v>85154</v>
      </c>
      <c r="C22" s="99" t="s">
        <v>50</v>
      </c>
      <c r="D22" s="150">
        <f t="shared" si="2"/>
        <v>322000</v>
      </c>
      <c r="E22" s="82">
        <f>E96</f>
        <v>97000</v>
      </c>
      <c r="F22" s="13">
        <f>F96</f>
        <v>225000</v>
      </c>
      <c r="G22" s="13">
        <f>G96</f>
        <v>0</v>
      </c>
      <c r="H22" s="13">
        <f>H96</f>
        <v>0</v>
      </c>
      <c r="I22" s="171">
        <f t="shared" si="0"/>
        <v>25001.85</v>
      </c>
      <c r="J22" s="166"/>
      <c r="K22" s="189">
        <f>K96</f>
        <v>25001.85</v>
      </c>
      <c r="L22" s="126"/>
      <c r="M22" s="127"/>
      <c r="N22" s="126">
        <f t="shared" si="1"/>
        <v>7.764549689440993</v>
      </c>
    </row>
    <row r="23" spans="1:14" ht="24" customHeight="1">
      <c r="A23" s="74"/>
      <c r="B23" s="11">
        <v>85203</v>
      </c>
      <c r="C23" s="99" t="s">
        <v>118</v>
      </c>
      <c r="D23" s="150">
        <f t="shared" si="2"/>
        <v>20000</v>
      </c>
      <c r="E23" s="82">
        <f>E101</f>
        <v>0</v>
      </c>
      <c r="F23" s="13">
        <f>F101</f>
        <v>20000</v>
      </c>
      <c r="G23" s="13">
        <f>G101</f>
        <v>0</v>
      </c>
      <c r="H23" s="13">
        <f>H101</f>
        <v>0</v>
      </c>
      <c r="I23" s="171">
        <f t="shared" si="0"/>
        <v>0</v>
      </c>
      <c r="J23" s="166"/>
      <c r="K23" s="189">
        <f>K101</f>
        <v>0</v>
      </c>
      <c r="L23" s="126"/>
      <c r="M23" s="127"/>
      <c r="N23" s="126">
        <f t="shared" si="1"/>
        <v>0</v>
      </c>
    </row>
    <row r="24" spans="1:14" ht="24" customHeight="1">
      <c r="A24" s="74"/>
      <c r="B24" s="11" t="str">
        <f>RIGHT(B103,5)</f>
        <v>85219</v>
      </c>
      <c r="C24" s="99" t="s">
        <v>144</v>
      </c>
      <c r="D24" s="150">
        <f>SUM(E24:H24)</f>
        <v>30000</v>
      </c>
      <c r="E24" s="70">
        <f>E103</f>
        <v>0</v>
      </c>
      <c r="F24" s="12">
        <f>F103</f>
        <v>30000</v>
      </c>
      <c r="G24" s="12">
        <f>G103</f>
        <v>0</v>
      </c>
      <c r="H24" s="13">
        <f>H103</f>
        <v>0</v>
      </c>
      <c r="I24" s="171">
        <f t="shared" si="0"/>
        <v>0</v>
      </c>
      <c r="J24" s="166"/>
      <c r="K24" s="188">
        <f>K103</f>
        <v>0</v>
      </c>
      <c r="L24" s="126"/>
      <c r="M24" s="127"/>
      <c r="N24" s="126">
        <f t="shared" si="1"/>
        <v>0</v>
      </c>
    </row>
    <row r="25" spans="1:14" ht="24" customHeight="1">
      <c r="A25" s="74"/>
      <c r="B25" s="11">
        <v>85401</v>
      </c>
      <c r="C25" s="99" t="s">
        <v>11</v>
      </c>
      <c r="D25" s="150">
        <f>SUM(E25:H25)</f>
        <v>12000</v>
      </c>
      <c r="E25" s="70">
        <f>E105</f>
        <v>0</v>
      </c>
      <c r="F25" s="12">
        <f>F105</f>
        <v>12000</v>
      </c>
      <c r="G25" s="12">
        <f>G105</f>
        <v>0</v>
      </c>
      <c r="H25" s="13">
        <f>H105</f>
        <v>0</v>
      </c>
      <c r="I25" s="171">
        <f t="shared" si="0"/>
        <v>0</v>
      </c>
      <c r="J25" s="166"/>
      <c r="K25" s="188">
        <f>K105</f>
        <v>0</v>
      </c>
      <c r="L25" s="126"/>
      <c r="M25" s="127"/>
      <c r="N25" s="126">
        <f t="shared" si="1"/>
        <v>0</v>
      </c>
    </row>
    <row r="26" spans="1:14" ht="24" customHeight="1">
      <c r="A26" s="74"/>
      <c r="B26" s="11" t="str">
        <f>RIGHT(B107,5)</f>
        <v>90001</v>
      </c>
      <c r="C26" s="99" t="s">
        <v>145</v>
      </c>
      <c r="D26" s="150">
        <f t="shared" si="2"/>
        <v>1070000</v>
      </c>
      <c r="E26" s="70">
        <f>E107</f>
        <v>0</v>
      </c>
      <c r="F26" s="12">
        <f>F107</f>
        <v>1070000</v>
      </c>
      <c r="G26" s="12">
        <f>G107</f>
        <v>0</v>
      </c>
      <c r="H26" s="13">
        <f>H107</f>
        <v>0</v>
      </c>
      <c r="I26" s="171">
        <f t="shared" si="0"/>
        <v>1970.2</v>
      </c>
      <c r="J26" s="166"/>
      <c r="K26" s="188">
        <f>K107</f>
        <v>1970.2</v>
      </c>
      <c r="L26" s="126"/>
      <c r="M26" s="127"/>
      <c r="N26" s="126">
        <f t="shared" si="1"/>
        <v>0.18413084112149533</v>
      </c>
    </row>
    <row r="27" spans="1:14" ht="24" customHeight="1">
      <c r="A27" s="74"/>
      <c r="B27" s="11" t="str">
        <f>RIGHT(B109,5)</f>
        <v>90013</v>
      </c>
      <c r="C27" s="99" t="s">
        <v>146</v>
      </c>
      <c r="D27" s="150">
        <f t="shared" si="2"/>
        <v>1000000</v>
      </c>
      <c r="E27" s="70">
        <f>E109</f>
        <v>0</v>
      </c>
      <c r="F27" s="12">
        <f>F109</f>
        <v>1000000</v>
      </c>
      <c r="G27" s="12">
        <f>G109</f>
        <v>0</v>
      </c>
      <c r="H27" s="13">
        <f>H109</f>
        <v>0</v>
      </c>
      <c r="I27" s="171">
        <f t="shared" si="0"/>
        <v>141.24</v>
      </c>
      <c r="J27" s="166"/>
      <c r="K27" s="188">
        <f>K109</f>
        <v>141.24</v>
      </c>
      <c r="L27" s="126"/>
      <c r="M27" s="127"/>
      <c r="N27" s="126">
        <f t="shared" si="1"/>
        <v>0.014124</v>
      </c>
    </row>
    <row r="28" spans="1:14" ht="24" customHeight="1">
      <c r="A28" s="74"/>
      <c r="B28" s="11" t="str">
        <f>RIGHT(B111,5)</f>
        <v>90015</v>
      </c>
      <c r="C28" s="99" t="s">
        <v>147</v>
      </c>
      <c r="D28" s="150">
        <f t="shared" si="2"/>
        <v>1443657</v>
      </c>
      <c r="E28" s="70">
        <f>E111</f>
        <v>787657</v>
      </c>
      <c r="F28" s="12">
        <f>F111</f>
        <v>656000</v>
      </c>
      <c r="G28" s="12">
        <f>G111</f>
        <v>0</v>
      </c>
      <c r="H28" s="13">
        <f>H111</f>
        <v>0</v>
      </c>
      <c r="I28" s="171">
        <f t="shared" si="0"/>
        <v>0</v>
      </c>
      <c r="J28" s="186">
        <f>J111</f>
        <v>0</v>
      </c>
      <c r="K28" s="188">
        <f>K111</f>
        <v>0</v>
      </c>
      <c r="L28" s="126"/>
      <c r="M28" s="127"/>
      <c r="N28" s="126">
        <f t="shared" si="1"/>
        <v>0</v>
      </c>
    </row>
    <row r="29" spans="1:14" ht="24" customHeight="1">
      <c r="A29" s="74"/>
      <c r="B29" s="11" t="str">
        <f>RIGHT(B116,5)</f>
        <v>90095</v>
      </c>
      <c r="C29" s="99" t="s">
        <v>148</v>
      </c>
      <c r="D29" s="150">
        <f t="shared" si="2"/>
        <v>21022412</v>
      </c>
      <c r="E29" s="70">
        <f>E116</f>
        <v>769000</v>
      </c>
      <c r="F29" s="12">
        <f>F116</f>
        <v>14367782</v>
      </c>
      <c r="G29" s="12">
        <f>G116</f>
        <v>1840000</v>
      </c>
      <c r="H29" s="13">
        <f>H116</f>
        <v>4045630</v>
      </c>
      <c r="I29" s="171">
        <f t="shared" si="0"/>
        <v>2244156.78</v>
      </c>
      <c r="J29" s="186">
        <f>J116</f>
        <v>610</v>
      </c>
      <c r="K29" s="188">
        <f>K116</f>
        <v>2048339.68</v>
      </c>
      <c r="L29" s="188">
        <f>L116</f>
        <v>0</v>
      </c>
      <c r="M29" s="189">
        <f>M116</f>
        <v>195207.1</v>
      </c>
      <c r="N29" s="126">
        <f t="shared" si="1"/>
        <v>10.67506801788491</v>
      </c>
    </row>
    <row r="30" spans="1:14" ht="24" customHeight="1">
      <c r="A30" s="74"/>
      <c r="B30" s="11">
        <v>92109</v>
      </c>
      <c r="C30" s="99" t="s">
        <v>235</v>
      </c>
      <c r="D30" s="150">
        <f t="shared" si="2"/>
        <v>160000</v>
      </c>
      <c r="E30" s="70">
        <f>E156</f>
        <v>0</v>
      </c>
      <c r="F30" s="12">
        <f>F156</f>
        <v>160000</v>
      </c>
      <c r="G30" s="12">
        <f>G156</f>
        <v>0</v>
      </c>
      <c r="H30" s="13">
        <f>H156</f>
        <v>0</v>
      </c>
      <c r="I30" s="171">
        <f t="shared" si="0"/>
        <v>8906</v>
      </c>
      <c r="J30" s="166"/>
      <c r="K30" s="188">
        <f>K156</f>
        <v>8906</v>
      </c>
      <c r="L30" s="126"/>
      <c r="M30" s="127"/>
      <c r="N30" s="126">
        <f t="shared" si="1"/>
        <v>5.566249999999999</v>
      </c>
    </row>
    <row r="31" spans="1:14" ht="24" customHeight="1">
      <c r="A31" s="74"/>
      <c r="B31" s="11">
        <v>92114</v>
      </c>
      <c r="C31" s="99" t="s">
        <v>263</v>
      </c>
      <c r="D31" s="150">
        <f>SUM(E31:H31)</f>
        <v>12000</v>
      </c>
      <c r="E31" s="70">
        <f>E157</f>
        <v>0</v>
      </c>
      <c r="F31" s="12">
        <f>+F158</f>
        <v>12000</v>
      </c>
      <c r="G31" s="12">
        <f>G157</f>
        <v>0</v>
      </c>
      <c r="H31" s="13">
        <f>H157</f>
        <v>0</v>
      </c>
      <c r="I31" s="171">
        <f t="shared" si="0"/>
        <v>0</v>
      </c>
      <c r="J31" s="166"/>
      <c r="K31" s="188">
        <f>+K158</f>
        <v>0</v>
      </c>
      <c r="L31" s="126"/>
      <c r="M31" s="127"/>
      <c r="N31" s="126">
        <f t="shared" si="1"/>
        <v>0</v>
      </c>
    </row>
    <row r="32" spans="1:14" ht="24" customHeight="1">
      <c r="A32" s="74"/>
      <c r="B32" s="11">
        <v>92195</v>
      </c>
      <c r="C32" s="99" t="s">
        <v>121</v>
      </c>
      <c r="D32" s="150">
        <f t="shared" si="2"/>
        <v>6281587</v>
      </c>
      <c r="E32" s="70">
        <f>E160</f>
        <v>920000</v>
      </c>
      <c r="F32" s="12">
        <f>F160</f>
        <v>4471728</v>
      </c>
      <c r="G32" s="12">
        <f>G160</f>
        <v>0</v>
      </c>
      <c r="H32" s="13">
        <f>H160</f>
        <v>889859</v>
      </c>
      <c r="I32" s="171">
        <f t="shared" si="0"/>
        <v>5954738.140000001</v>
      </c>
      <c r="J32" s="186">
        <f>J160</f>
        <v>920000</v>
      </c>
      <c r="K32" s="188">
        <f>K160</f>
        <v>4144879.14</v>
      </c>
      <c r="L32" s="126"/>
      <c r="M32" s="189">
        <f>M160</f>
        <v>889859</v>
      </c>
      <c r="N32" s="126">
        <f t="shared" si="1"/>
        <v>94.79671522499012</v>
      </c>
    </row>
    <row r="33" spans="1:14" ht="24" customHeight="1">
      <c r="A33" s="74"/>
      <c r="B33" s="11" t="str">
        <f>RIGHT(B165,5)</f>
        <v>92601</v>
      </c>
      <c r="C33" s="99" t="s">
        <v>32</v>
      </c>
      <c r="D33" s="150">
        <f t="shared" si="2"/>
        <v>2919000</v>
      </c>
      <c r="E33" s="70">
        <f>E165</f>
        <v>450000</v>
      </c>
      <c r="F33" s="12">
        <f>F165</f>
        <v>1803000</v>
      </c>
      <c r="G33" s="12">
        <f>G165</f>
        <v>0</v>
      </c>
      <c r="H33" s="13">
        <f>H165</f>
        <v>666000</v>
      </c>
      <c r="I33" s="171">
        <f t="shared" si="0"/>
        <v>8679.52</v>
      </c>
      <c r="J33" s="186">
        <f>J165</f>
        <v>8679.52</v>
      </c>
      <c r="K33" s="188">
        <f>K165</f>
        <v>0</v>
      </c>
      <c r="L33" s="126"/>
      <c r="M33" s="189">
        <f>M165</f>
        <v>0</v>
      </c>
      <c r="N33" s="126">
        <f t="shared" si="1"/>
        <v>0.2973456663240836</v>
      </c>
    </row>
    <row r="34" spans="1:14" ht="24" customHeight="1">
      <c r="A34" s="74"/>
      <c r="B34" s="11" t="str">
        <f>RIGHT(B172,5)</f>
        <v>92604</v>
      </c>
      <c r="C34" s="99" t="s">
        <v>149</v>
      </c>
      <c r="D34" s="150">
        <f t="shared" si="2"/>
        <v>600000</v>
      </c>
      <c r="E34" s="70">
        <f>E172</f>
        <v>100000</v>
      </c>
      <c r="F34" s="12">
        <f>F172</f>
        <v>500000</v>
      </c>
      <c r="G34" s="12">
        <f>G172</f>
        <v>0</v>
      </c>
      <c r="H34" s="13">
        <f>H172</f>
        <v>0</v>
      </c>
      <c r="I34" s="171">
        <f t="shared" si="0"/>
        <v>109645.21</v>
      </c>
      <c r="J34" s="186">
        <f>J172</f>
        <v>0</v>
      </c>
      <c r="K34" s="188">
        <f>K172</f>
        <v>109645.21</v>
      </c>
      <c r="L34" s="126"/>
      <c r="M34" s="127"/>
      <c r="N34" s="126">
        <f t="shared" si="1"/>
        <v>18.274201666666666</v>
      </c>
    </row>
    <row r="35" spans="1:14" ht="25.5">
      <c r="A35" s="3"/>
      <c r="B35" s="2" t="s">
        <v>185</v>
      </c>
      <c r="C35" s="4" t="s">
        <v>187</v>
      </c>
      <c r="D35" s="151">
        <f>SUM(E35:H35)</f>
        <v>40000</v>
      </c>
      <c r="E35" s="40">
        <f>SUM(E36:E36)</f>
        <v>0</v>
      </c>
      <c r="F35" s="5">
        <f>SUM(F36:F36)</f>
        <v>40000</v>
      </c>
      <c r="G35" s="5">
        <f>SUM(G36:G36)</f>
        <v>0</v>
      </c>
      <c r="H35" s="6">
        <f>SUM(H36:H36)</f>
        <v>0</v>
      </c>
      <c r="I35" s="172">
        <f t="shared" si="0"/>
        <v>0</v>
      </c>
      <c r="J35" s="167">
        <f>SUM(J36:J36)</f>
        <v>0</v>
      </c>
      <c r="K35" s="128">
        <f>SUM(K36:K36)</f>
        <v>0</v>
      </c>
      <c r="L35" s="128">
        <f>SUM(L36:L36)</f>
        <v>0</v>
      </c>
      <c r="M35" s="129">
        <f>SUM(M36:M36)</f>
        <v>0</v>
      </c>
      <c r="N35" s="126">
        <f t="shared" si="1"/>
        <v>0</v>
      </c>
    </row>
    <row r="36" spans="1:14" ht="24.75" customHeight="1">
      <c r="A36" s="18" t="s">
        <v>152</v>
      </c>
      <c r="B36" s="11" t="s">
        <v>179</v>
      </c>
      <c r="C36" s="99" t="s">
        <v>188</v>
      </c>
      <c r="D36" s="152">
        <f>SUM(E36:H36)</f>
        <v>40000</v>
      </c>
      <c r="E36" s="36">
        <v>0</v>
      </c>
      <c r="F36" s="34">
        <v>40000</v>
      </c>
      <c r="G36" s="34">
        <v>0</v>
      </c>
      <c r="H36" s="35">
        <v>0</v>
      </c>
      <c r="I36" s="173">
        <f t="shared" si="0"/>
        <v>0</v>
      </c>
      <c r="J36" s="166"/>
      <c r="K36" s="126"/>
      <c r="L36" s="126"/>
      <c r="M36" s="127"/>
      <c r="N36" s="126">
        <f t="shared" si="1"/>
        <v>0</v>
      </c>
    </row>
    <row r="37" spans="1:14" ht="25.5">
      <c r="A37" s="18"/>
      <c r="B37" s="2" t="s">
        <v>150</v>
      </c>
      <c r="C37" s="4" t="s">
        <v>151</v>
      </c>
      <c r="D37" s="151">
        <f>SUM(E37:H37)</f>
        <v>8267000</v>
      </c>
      <c r="E37" s="40">
        <f>E38+E39+E40+E41+E43+E44+E45+E46+E47+E48+E49+E50+E52+E51</f>
        <v>60000</v>
      </c>
      <c r="F37" s="5">
        <f>F38+F39+F40+F41+F43+F44+F45+F46+F47+F48+F49+F50+F52+F51</f>
        <v>8117000</v>
      </c>
      <c r="G37" s="5">
        <f>G38+G39+G40+G41+G43+G44+G45+G46+G47+G48+G49+G50+G52</f>
        <v>90000</v>
      </c>
      <c r="H37" s="6">
        <f>H38+H39+H40+H41+H43+H44+H45+H46+H47+H48+H49+H50+H52</f>
        <v>0</v>
      </c>
      <c r="I37" s="172">
        <f t="shared" si="0"/>
        <v>2051708.2</v>
      </c>
      <c r="J37" s="167">
        <f>J38+J39+J40+J41+J43+J44+J45+J46+J47+J48+J49+J50+J52+J51</f>
        <v>18460.48</v>
      </c>
      <c r="K37" s="128">
        <f>K38+K39+K40+K41+K43+K44+K45+K46+K47+K48+K49+K50+K52+K51</f>
        <v>1943247.72</v>
      </c>
      <c r="L37" s="128">
        <f>L38+L39+L40+L41+L43+L44+L45+L46+L47+L48+L49+L50+L52</f>
        <v>90000</v>
      </c>
      <c r="M37" s="129">
        <f>M38+M39+M40+M41+M43+M44+M45+M46+M47+M48+M49+M50+M52</f>
        <v>0</v>
      </c>
      <c r="N37" s="126">
        <f t="shared" si="1"/>
        <v>24.818050078625863</v>
      </c>
    </row>
    <row r="38" spans="1:14" ht="26.25" customHeight="1">
      <c r="A38" s="20" t="s">
        <v>152</v>
      </c>
      <c r="B38" s="19" t="s">
        <v>155</v>
      </c>
      <c r="C38" s="123" t="s">
        <v>266</v>
      </c>
      <c r="D38" s="153">
        <f t="shared" si="2"/>
        <v>2000000</v>
      </c>
      <c r="E38" s="143">
        <v>0</v>
      </c>
      <c r="F38" s="21">
        <v>2000000</v>
      </c>
      <c r="G38" s="21">
        <v>0</v>
      </c>
      <c r="H38" s="22">
        <v>0</v>
      </c>
      <c r="I38" s="174">
        <f t="shared" si="0"/>
        <v>0</v>
      </c>
      <c r="J38" s="166"/>
      <c r="K38" s="126"/>
      <c r="L38" s="126"/>
      <c r="M38" s="127"/>
      <c r="N38" s="126">
        <f t="shared" si="1"/>
        <v>0</v>
      </c>
    </row>
    <row r="39" spans="1:14" ht="32.25" customHeight="1">
      <c r="A39" s="20" t="s">
        <v>153</v>
      </c>
      <c r="B39" s="25" t="s">
        <v>155</v>
      </c>
      <c r="C39" s="122" t="s">
        <v>18</v>
      </c>
      <c r="D39" s="125">
        <f t="shared" si="2"/>
        <v>639000</v>
      </c>
      <c r="E39" s="28">
        <v>0</v>
      </c>
      <c r="F39" s="26">
        <v>639000</v>
      </c>
      <c r="G39" s="26">
        <v>0</v>
      </c>
      <c r="H39" s="27">
        <v>0</v>
      </c>
      <c r="I39" s="140">
        <f t="shared" si="0"/>
        <v>32343.5</v>
      </c>
      <c r="J39" s="166"/>
      <c r="K39" s="126">
        <v>32343.5</v>
      </c>
      <c r="L39" s="126"/>
      <c r="M39" s="127"/>
      <c r="N39" s="126">
        <f t="shared" si="1"/>
        <v>5.061580594679186</v>
      </c>
    </row>
    <row r="40" spans="1:14" ht="72">
      <c r="A40" s="20" t="s">
        <v>154</v>
      </c>
      <c r="B40" s="19" t="s">
        <v>155</v>
      </c>
      <c r="C40" s="99" t="s">
        <v>96</v>
      </c>
      <c r="D40" s="150">
        <f t="shared" si="2"/>
        <v>100000</v>
      </c>
      <c r="E40" s="36">
        <v>0</v>
      </c>
      <c r="F40" s="34">
        <v>100000</v>
      </c>
      <c r="G40" s="34"/>
      <c r="H40" s="35"/>
      <c r="I40" s="171">
        <f t="shared" si="0"/>
        <v>18300</v>
      </c>
      <c r="J40" s="166"/>
      <c r="K40" s="126">
        <v>18300</v>
      </c>
      <c r="L40" s="126"/>
      <c r="M40" s="127"/>
      <c r="N40" s="126">
        <f t="shared" si="1"/>
        <v>18.3</v>
      </c>
    </row>
    <row r="41" spans="1:14" ht="12.75">
      <c r="A41" s="233" t="s">
        <v>156</v>
      </c>
      <c r="B41" s="217" t="s">
        <v>155</v>
      </c>
      <c r="C41" s="204" t="s">
        <v>65</v>
      </c>
      <c r="D41" s="219">
        <f t="shared" si="2"/>
        <v>965000</v>
      </c>
      <c r="E41" s="221">
        <v>0</v>
      </c>
      <c r="F41" s="223">
        <v>965000</v>
      </c>
      <c r="G41" s="223"/>
      <c r="H41" s="228"/>
      <c r="I41" s="230">
        <f t="shared" si="0"/>
        <v>731962.19</v>
      </c>
      <c r="J41" s="231"/>
      <c r="K41" s="215">
        <v>731962.19</v>
      </c>
      <c r="L41" s="215"/>
      <c r="M41" s="215"/>
      <c r="N41" s="215">
        <f t="shared" si="1"/>
        <v>75.85100414507771</v>
      </c>
    </row>
    <row r="42" spans="1:14" ht="22.5" customHeight="1">
      <c r="A42" s="235"/>
      <c r="B42" s="218"/>
      <c r="C42" s="232"/>
      <c r="D42" s="220"/>
      <c r="E42" s="222"/>
      <c r="F42" s="224"/>
      <c r="G42" s="224"/>
      <c r="H42" s="229"/>
      <c r="I42" s="220"/>
      <c r="J42" s="200"/>
      <c r="K42" s="216"/>
      <c r="L42" s="216"/>
      <c r="M42" s="216"/>
      <c r="N42" s="216"/>
    </row>
    <row r="43" spans="1:14" ht="24">
      <c r="A43" s="20" t="s">
        <v>157</v>
      </c>
      <c r="B43" s="48" t="s">
        <v>40</v>
      </c>
      <c r="C43" s="124" t="s">
        <v>41</v>
      </c>
      <c r="D43" s="152">
        <f aca="true" t="shared" si="3" ref="D43:D95">SUM(E43:H43)</f>
        <v>1778000</v>
      </c>
      <c r="E43" s="32">
        <v>0</v>
      </c>
      <c r="F43" s="30">
        <v>1688000</v>
      </c>
      <c r="G43" s="30">
        <v>90000</v>
      </c>
      <c r="H43" s="31"/>
      <c r="I43" s="173">
        <f aca="true" t="shared" si="4" ref="I43:I95">SUM(J43:M43)</f>
        <v>1221579.45</v>
      </c>
      <c r="J43" s="166"/>
      <c r="K43" s="126">
        <v>1131579.45</v>
      </c>
      <c r="L43" s="126">
        <v>90000</v>
      </c>
      <c r="M43" s="127"/>
      <c r="N43" s="126">
        <f t="shared" si="1"/>
        <v>68.7052559055118</v>
      </c>
    </row>
    <row r="44" spans="1:14" ht="24">
      <c r="A44" s="20" t="s">
        <v>158</v>
      </c>
      <c r="B44" s="48" t="s">
        <v>40</v>
      </c>
      <c r="C44" s="124" t="s">
        <v>59</v>
      </c>
      <c r="D44" s="152">
        <f t="shared" si="3"/>
        <v>610000</v>
      </c>
      <c r="E44" s="32">
        <v>0</v>
      </c>
      <c r="F44" s="30">
        <v>610000</v>
      </c>
      <c r="G44" s="30"/>
      <c r="H44" s="31"/>
      <c r="I44" s="173">
        <f t="shared" si="4"/>
        <v>10722.58</v>
      </c>
      <c r="J44" s="166"/>
      <c r="K44" s="126">
        <v>10722.58</v>
      </c>
      <c r="L44" s="126"/>
      <c r="M44" s="127"/>
      <c r="N44" s="126">
        <f t="shared" si="1"/>
        <v>1.7578</v>
      </c>
    </row>
    <row r="45" spans="1:14" ht="24">
      <c r="A45" s="20" t="s">
        <v>159</v>
      </c>
      <c r="B45" s="48" t="s">
        <v>40</v>
      </c>
      <c r="C45" s="124" t="s">
        <v>90</v>
      </c>
      <c r="D45" s="154">
        <f t="shared" si="3"/>
        <v>60000</v>
      </c>
      <c r="E45" s="61"/>
      <c r="F45" s="14">
        <v>60000</v>
      </c>
      <c r="G45" s="14"/>
      <c r="H45" s="38"/>
      <c r="I45" s="175">
        <f t="shared" si="4"/>
        <v>12</v>
      </c>
      <c r="J45" s="166"/>
      <c r="K45" s="126">
        <v>12</v>
      </c>
      <c r="L45" s="126"/>
      <c r="M45" s="127"/>
      <c r="N45" s="126">
        <f t="shared" si="1"/>
        <v>0.02</v>
      </c>
    </row>
    <row r="46" spans="1:14" ht="20.25" customHeight="1">
      <c r="A46" s="20" t="s">
        <v>160</v>
      </c>
      <c r="B46" s="48" t="s">
        <v>40</v>
      </c>
      <c r="C46" s="124" t="s">
        <v>91</v>
      </c>
      <c r="D46" s="154">
        <f t="shared" si="3"/>
        <v>100000</v>
      </c>
      <c r="E46" s="61"/>
      <c r="F46" s="14">
        <v>100000</v>
      </c>
      <c r="G46" s="14"/>
      <c r="H46" s="38"/>
      <c r="I46" s="175">
        <f t="shared" si="4"/>
        <v>0</v>
      </c>
      <c r="J46" s="166"/>
      <c r="K46" s="126"/>
      <c r="L46" s="126"/>
      <c r="M46" s="127"/>
      <c r="N46" s="126">
        <f t="shared" si="1"/>
        <v>0</v>
      </c>
    </row>
    <row r="47" spans="1:14" ht="48">
      <c r="A47" s="20" t="s">
        <v>161</v>
      </c>
      <c r="B47" s="48" t="s">
        <v>40</v>
      </c>
      <c r="C47" s="124" t="s">
        <v>268</v>
      </c>
      <c r="D47" s="154">
        <f t="shared" si="3"/>
        <v>60000</v>
      </c>
      <c r="E47" s="61">
        <v>60000</v>
      </c>
      <c r="F47" s="14"/>
      <c r="G47" s="14"/>
      <c r="H47" s="38"/>
      <c r="I47" s="175">
        <f t="shared" si="4"/>
        <v>0</v>
      </c>
      <c r="J47" s="166"/>
      <c r="K47" s="126"/>
      <c r="L47" s="126"/>
      <c r="M47" s="127"/>
      <c r="N47" s="126">
        <f t="shared" si="1"/>
        <v>0</v>
      </c>
    </row>
    <row r="48" spans="1:14" ht="24" customHeight="1">
      <c r="A48" s="20" t="s">
        <v>162</v>
      </c>
      <c r="B48" s="48" t="s">
        <v>40</v>
      </c>
      <c r="C48" s="124" t="s">
        <v>192</v>
      </c>
      <c r="D48" s="154">
        <f>SUM(E48:H48)</f>
        <v>250000</v>
      </c>
      <c r="E48" s="61"/>
      <c r="F48" s="14">
        <v>250000</v>
      </c>
      <c r="G48" s="14"/>
      <c r="H48" s="38"/>
      <c r="I48" s="175">
        <f>SUM(J48:M48)</f>
        <v>5368</v>
      </c>
      <c r="J48" s="166"/>
      <c r="K48" s="126">
        <v>5368</v>
      </c>
      <c r="L48" s="126"/>
      <c r="M48" s="127"/>
      <c r="N48" s="126">
        <f t="shared" si="1"/>
        <v>2.1472</v>
      </c>
    </row>
    <row r="49" spans="1:14" ht="36" customHeight="1">
      <c r="A49" s="20" t="s">
        <v>163</v>
      </c>
      <c r="B49" s="48" t="s">
        <v>40</v>
      </c>
      <c r="C49" s="124" t="s">
        <v>98</v>
      </c>
      <c r="D49" s="154">
        <f t="shared" si="3"/>
        <v>180000</v>
      </c>
      <c r="E49" s="61"/>
      <c r="F49" s="14">
        <v>180000</v>
      </c>
      <c r="G49" s="14"/>
      <c r="H49" s="38"/>
      <c r="I49" s="175">
        <f t="shared" si="4"/>
        <v>0</v>
      </c>
      <c r="J49" s="166"/>
      <c r="K49" s="126"/>
      <c r="L49" s="126"/>
      <c r="M49" s="127"/>
      <c r="N49" s="126">
        <f t="shared" si="1"/>
        <v>0</v>
      </c>
    </row>
    <row r="50" spans="1:14" ht="86.25" customHeight="1">
      <c r="A50" s="20" t="s">
        <v>164</v>
      </c>
      <c r="B50" s="48" t="s">
        <v>155</v>
      </c>
      <c r="C50" s="124" t="s">
        <v>60</v>
      </c>
      <c r="D50" s="154">
        <f t="shared" si="3"/>
        <v>1035000</v>
      </c>
      <c r="E50" s="61"/>
      <c r="F50" s="14">
        <f>1000000+35000</f>
        <v>1035000</v>
      </c>
      <c r="G50" s="14"/>
      <c r="H50" s="38">
        <v>0</v>
      </c>
      <c r="I50" s="175">
        <f t="shared" si="4"/>
        <v>12960</v>
      </c>
      <c r="J50" s="166"/>
      <c r="K50" s="126">
        <v>12960</v>
      </c>
      <c r="L50" s="126"/>
      <c r="M50" s="127"/>
      <c r="N50" s="126">
        <f t="shared" si="1"/>
        <v>1.2521739130434784</v>
      </c>
    </row>
    <row r="51" spans="1:14" ht="27.75" customHeight="1">
      <c r="A51" s="18" t="s">
        <v>165</v>
      </c>
      <c r="B51" s="48" t="s">
        <v>40</v>
      </c>
      <c r="C51" s="124" t="s">
        <v>24</v>
      </c>
      <c r="D51" s="154">
        <f>SUM(E51:H51)</f>
        <v>100000</v>
      </c>
      <c r="E51" s="61"/>
      <c r="F51" s="14">
        <v>100000</v>
      </c>
      <c r="G51" s="14"/>
      <c r="H51" s="38"/>
      <c r="I51" s="175">
        <f>SUM(J51:M51)</f>
        <v>18460.48</v>
      </c>
      <c r="J51" s="166">
        <v>18460.48</v>
      </c>
      <c r="K51" s="126"/>
      <c r="L51" s="126"/>
      <c r="M51" s="127"/>
      <c r="N51" s="126">
        <f t="shared" si="1"/>
        <v>18.460479999999997</v>
      </c>
    </row>
    <row r="52" spans="1:14" ht="22.5" customHeight="1">
      <c r="A52" s="18" t="s">
        <v>219</v>
      </c>
      <c r="B52" s="48" t="s">
        <v>40</v>
      </c>
      <c r="C52" s="124" t="s">
        <v>250</v>
      </c>
      <c r="D52" s="154">
        <f t="shared" si="3"/>
        <v>390000</v>
      </c>
      <c r="E52" s="61">
        <v>0</v>
      </c>
      <c r="F52" s="14">
        <v>390000</v>
      </c>
      <c r="G52" s="14"/>
      <c r="H52" s="38"/>
      <c r="I52" s="175">
        <f t="shared" si="4"/>
        <v>0</v>
      </c>
      <c r="J52" s="166"/>
      <c r="K52" s="126"/>
      <c r="L52" s="126"/>
      <c r="M52" s="127"/>
      <c r="N52" s="126">
        <f t="shared" si="1"/>
        <v>0</v>
      </c>
    </row>
    <row r="53" spans="1:14" ht="25.5">
      <c r="A53" s="37"/>
      <c r="B53" s="16" t="s">
        <v>180</v>
      </c>
      <c r="C53" s="134" t="s">
        <v>181</v>
      </c>
      <c r="D53" s="155">
        <f t="shared" si="3"/>
        <v>3800000</v>
      </c>
      <c r="E53" s="43">
        <f>SUM(E54:E55)</f>
        <v>0</v>
      </c>
      <c r="F53" s="41">
        <f>SUM(F54:F55)</f>
        <v>3800000</v>
      </c>
      <c r="G53" s="41">
        <f>SUM(G54:G55)</f>
        <v>0</v>
      </c>
      <c r="H53" s="42">
        <f>SUM(H54:H55)</f>
        <v>0</v>
      </c>
      <c r="I53" s="176">
        <f t="shared" si="4"/>
        <v>1379076.18</v>
      </c>
      <c r="J53" s="168">
        <f>SUM(J54:J55)</f>
        <v>0</v>
      </c>
      <c r="K53" s="105">
        <f>SUM(K54:K55)</f>
        <v>1379076.18</v>
      </c>
      <c r="L53" s="105">
        <f>SUM(L54:L55)</f>
        <v>0</v>
      </c>
      <c r="M53" s="121">
        <f>SUM(M54:M55)</f>
        <v>0</v>
      </c>
      <c r="N53" s="126">
        <f t="shared" si="1"/>
        <v>36.29147842105263</v>
      </c>
    </row>
    <row r="54" spans="1:14" ht="24">
      <c r="A54" s="18" t="s">
        <v>152</v>
      </c>
      <c r="B54" s="11" t="s">
        <v>179</v>
      </c>
      <c r="C54" s="99" t="s">
        <v>37</v>
      </c>
      <c r="D54" s="150">
        <f t="shared" si="3"/>
        <v>1795231</v>
      </c>
      <c r="E54" s="70"/>
      <c r="F54" s="12">
        <f>1800000-4769</f>
        <v>1795231</v>
      </c>
      <c r="G54" s="12"/>
      <c r="H54" s="13"/>
      <c r="I54" s="171">
        <f t="shared" si="4"/>
        <v>379076.18</v>
      </c>
      <c r="J54" s="166"/>
      <c r="K54" s="126">
        <v>379076.18</v>
      </c>
      <c r="L54" s="126"/>
      <c r="M54" s="127"/>
      <c r="N54" s="126">
        <f t="shared" si="1"/>
        <v>21.115732738572362</v>
      </c>
    </row>
    <row r="55" spans="1:14" ht="19.5" customHeight="1">
      <c r="A55" s="18" t="s">
        <v>153</v>
      </c>
      <c r="B55" s="63" t="s">
        <v>179</v>
      </c>
      <c r="C55" s="122" t="s">
        <v>122</v>
      </c>
      <c r="D55" s="212">
        <f t="shared" si="3"/>
        <v>2004769</v>
      </c>
      <c r="E55" s="12">
        <v>0</v>
      </c>
      <c r="F55" s="12">
        <f>2000000+4769</f>
        <v>2004769</v>
      </c>
      <c r="G55" s="12"/>
      <c r="H55" s="13"/>
      <c r="I55" s="214">
        <f t="shared" si="4"/>
        <v>1000000</v>
      </c>
      <c r="J55" s="166"/>
      <c r="K55" s="126">
        <v>1000000</v>
      </c>
      <c r="L55" s="126"/>
      <c r="M55" s="127"/>
      <c r="N55" s="126">
        <f t="shared" si="1"/>
        <v>49.88105861573079</v>
      </c>
    </row>
    <row r="56" spans="1:14" ht="25.5">
      <c r="A56" s="20"/>
      <c r="B56" s="46" t="s">
        <v>166</v>
      </c>
      <c r="C56" s="135" t="s">
        <v>74</v>
      </c>
      <c r="D56" s="156">
        <f t="shared" si="3"/>
        <v>3310000</v>
      </c>
      <c r="E56" s="43">
        <f>SUM(E57:E58)</f>
        <v>0</v>
      </c>
      <c r="F56" s="213">
        <f>SUM(F57:F62)</f>
        <v>3310000</v>
      </c>
      <c r="G56" s="41">
        <f>SUM(G57:G58)</f>
        <v>0</v>
      </c>
      <c r="H56" s="42">
        <f>SUM(H57:H58)</f>
        <v>0</v>
      </c>
      <c r="I56" s="181">
        <f t="shared" si="4"/>
        <v>5493.99</v>
      </c>
      <c r="J56" s="168">
        <f>SUM(J57:J58)</f>
        <v>0</v>
      </c>
      <c r="K56" s="105">
        <f>SUM(K57:K62)</f>
        <v>5493.99</v>
      </c>
      <c r="L56" s="105">
        <f>SUM(L57:L58)</f>
        <v>0</v>
      </c>
      <c r="M56" s="121">
        <f>SUM(M57:M58)</f>
        <v>0</v>
      </c>
      <c r="N56" s="126">
        <f t="shared" si="1"/>
        <v>0.16598157099697886</v>
      </c>
    </row>
    <row r="57" spans="1:14" ht="24.75" customHeight="1">
      <c r="A57" s="20" t="s">
        <v>152</v>
      </c>
      <c r="B57" s="63" t="s">
        <v>155</v>
      </c>
      <c r="C57" s="122" t="s">
        <v>215</v>
      </c>
      <c r="D57" s="125">
        <f t="shared" si="3"/>
        <v>1020000</v>
      </c>
      <c r="E57" s="144"/>
      <c r="F57" s="29">
        <f>630000+360000+30000</f>
        <v>1020000</v>
      </c>
      <c r="G57" s="29"/>
      <c r="H57" s="64"/>
      <c r="I57" s="140">
        <f t="shared" si="4"/>
        <v>0</v>
      </c>
      <c r="J57" s="166"/>
      <c r="K57" s="126"/>
      <c r="L57" s="126"/>
      <c r="M57" s="127"/>
      <c r="N57" s="126">
        <f t="shared" si="1"/>
        <v>0</v>
      </c>
    </row>
    <row r="58" spans="1:14" ht="26.25" customHeight="1">
      <c r="A58" s="20" t="s">
        <v>153</v>
      </c>
      <c r="B58" s="11" t="s">
        <v>155</v>
      </c>
      <c r="C58" s="99" t="s">
        <v>42</v>
      </c>
      <c r="D58" s="150">
        <f t="shared" si="3"/>
        <v>50000</v>
      </c>
      <c r="E58" s="70"/>
      <c r="F58" s="12">
        <v>50000</v>
      </c>
      <c r="G58" s="12"/>
      <c r="H58" s="13"/>
      <c r="I58" s="171">
        <f t="shared" si="4"/>
        <v>0</v>
      </c>
      <c r="J58" s="166"/>
      <c r="K58" s="126"/>
      <c r="L58" s="126"/>
      <c r="M58" s="127"/>
      <c r="N58" s="126">
        <f t="shared" si="1"/>
        <v>0</v>
      </c>
    </row>
    <row r="59" spans="1:14" ht="21.75" customHeight="1">
      <c r="A59" s="20" t="s">
        <v>154</v>
      </c>
      <c r="B59" s="48" t="s">
        <v>40</v>
      </c>
      <c r="C59" s="124" t="s">
        <v>43</v>
      </c>
      <c r="D59" s="154">
        <f t="shared" si="3"/>
        <v>900000</v>
      </c>
      <c r="E59" s="61"/>
      <c r="F59" s="14">
        <v>900000</v>
      </c>
      <c r="G59" s="14"/>
      <c r="H59" s="38"/>
      <c r="I59" s="175">
        <f t="shared" si="4"/>
        <v>0</v>
      </c>
      <c r="J59" s="166"/>
      <c r="K59" s="126"/>
      <c r="L59" s="126"/>
      <c r="M59" s="127"/>
      <c r="N59" s="126">
        <f t="shared" si="1"/>
        <v>0</v>
      </c>
    </row>
    <row r="60" spans="1:14" ht="24" customHeight="1">
      <c r="A60" s="20" t="s">
        <v>156</v>
      </c>
      <c r="B60" s="48" t="s">
        <v>40</v>
      </c>
      <c r="C60" s="124" t="s">
        <v>89</v>
      </c>
      <c r="D60" s="154">
        <f t="shared" si="3"/>
        <v>1100000</v>
      </c>
      <c r="E60" s="61"/>
      <c r="F60" s="14">
        <v>1100000</v>
      </c>
      <c r="G60" s="14"/>
      <c r="H60" s="38"/>
      <c r="I60" s="175">
        <f t="shared" si="4"/>
        <v>5493.99</v>
      </c>
      <c r="J60" s="166"/>
      <c r="K60" s="126">
        <v>5493.99</v>
      </c>
      <c r="L60" s="126"/>
      <c r="M60" s="127"/>
      <c r="N60" s="126">
        <f t="shared" si="1"/>
        <v>0.4994536363636363</v>
      </c>
    </row>
    <row r="61" spans="1:14" ht="75" customHeight="1">
      <c r="A61" s="20" t="s">
        <v>157</v>
      </c>
      <c r="B61" s="48" t="s">
        <v>40</v>
      </c>
      <c r="C61" s="124" t="s">
        <v>61</v>
      </c>
      <c r="D61" s="154">
        <f>SUM(E61:H61)</f>
        <v>100000</v>
      </c>
      <c r="E61" s="61"/>
      <c r="F61" s="14">
        <v>100000</v>
      </c>
      <c r="G61" s="14"/>
      <c r="H61" s="38"/>
      <c r="I61" s="175">
        <f>SUM(J61:M61)</f>
        <v>0</v>
      </c>
      <c r="J61" s="166"/>
      <c r="K61" s="126"/>
      <c r="L61" s="126"/>
      <c r="M61" s="127"/>
      <c r="N61" s="126">
        <f t="shared" si="1"/>
        <v>0</v>
      </c>
    </row>
    <row r="62" spans="1:14" ht="23.25" customHeight="1">
      <c r="A62" s="20" t="s">
        <v>158</v>
      </c>
      <c r="B62" s="48" t="s">
        <v>40</v>
      </c>
      <c r="C62" s="124" t="s">
        <v>44</v>
      </c>
      <c r="D62" s="154">
        <f t="shared" si="3"/>
        <v>140000</v>
      </c>
      <c r="E62" s="61"/>
      <c r="F62" s="14">
        <v>140000</v>
      </c>
      <c r="G62" s="14"/>
      <c r="H62" s="38"/>
      <c r="I62" s="175">
        <f t="shared" si="4"/>
        <v>0</v>
      </c>
      <c r="J62" s="166"/>
      <c r="K62" s="126"/>
      <c r="L62" s="126"/>
      <c r="M62" s="127"/>
      <c r="N62" s="126">
        <f t="shared" si="1"/>
        <v>0</v>
      </c>
    </row>
    <row r="63" spans="1:14" ht="25.5">
      <c r="A63" s="18"/>
      <c r="B63" s="2" t="s">
        <v>191</v>
      </c>
      <c r="C63" s="4" t="s">
        <v>6</v>
      </c>
      <c r="D63" s="151">
        <f t="shared" si="3"/>
        <v>11000</v>
      </c>
      <c r="E63" s="45">
        <f>SUM(E64:E64)</f>
        <v>0</v>
      </c>
      <c r="F63" s="10">
        <f>SUM(F64:F64)</f>
        <v>11000</v>
      </c>
      <c r="G63" s="10">
        <f>SUM(G64:G64)</f>
        <v>0</v>
      </c>
      <c r="H63" s="44">
        <f>SUM(H64:H64)</f>
        <v>0</v>
      </c>
      <c r="I63" s="172">
        <f t="shared" si="4"/>
        <v>4580</v>
      </c>
      <c r="J63" s="168">
        <f>SUM(J64:J64)</f>
        <v>0</v>
      </c>
      <c r="K63" s="105">
        <f>SUM(K64:K64)</f>
        <v>4580</v>
      </c>
      <c r="L63" s="105">
        <f>SUM(L64:L64)</f>
        <v>0</v>
      </c>
      <c r="M63" s="121">
        <f>SUM(M64:M64)</f>
        <v>0</v>
      </c>
      <c r="N63" s="126">
        <f t="shared" si="1"/>
        <v>41.63636363636364</v>
      </c>
    </row>
    <row r="64" spans="1:14" ht="24">
      <c r="A64" s="37" t="s">
        <v>152</v>
      </c>
      <c r="B64" s="60" t="s">
        <v>81</v>
      </c>
      <c r="C64" s="124" t="s">
        <v>94</v>
      </c>
      <c r="D64" s="154">
        <f t="shared" si="3"/>
        <v>11000</v>
      </c>
      <c r="E64" s="61"/>
      <c r="F64" s="14">
        <v>11000</v>
      </c>
      <c r="G64" s="14"/>
      <c r="H64" s="38"/>
      <c r="I64" s="175">
        <f t="shared" si="4"/>
        <v>4580</v>
      </c>
      <c r="J64" s="166"/>
      <c r="K64" s="126">
        <v>4580</v>
      </c>
      <c r="L64" s="126"/>
      <c r="M64" s="127"/>
      <c r="N64" s="126">
        <f t="shared" si="1"/>
        <v>41.63636363636364</v>
      </c>
    </row>
    <row r="65" spans="1:14" ht="24">
      <c r="A65" s="18"/>
      <c r="B65" s="2" t="s">
        <v>167</v>
      </c>
      <c r="C65" s="4" t="s">
        <v>168</v>
      </c>
      <c r="D65" s="151">
        <f t="shared" si="3"/>
        <v>2453347</v>
      </c>
      <c r="E65" s="45">
        <f>E70+E71+E72+E69+E73</f>
        <v>0</v>
      </c>
      <c r="F65" s="10">
        <f>F70+F71+F72+F69+F73</f>
        <v>1150538</v>
      </c>
      <c r="G65" s="10">
        <f>G70+G71+G72+G69+G73</f>
        <v>0</v>
      </c>
      <c r="H65" s="44">
        <f>H70+H71+H72+H69+H73</f>
        <v>1302809</v>
      </c>
      <c r="I65" s="172">
        <f t="shared" si="4"/>
        <v>470283.56999999995</v>
      </c>
      <c r="J65" s="168">
        <f>J70+J71+J72+J69+J73</f>
        <v>0</v>
      </c>
      <c r="K65" s="105">
        <f>K70+K71+K72+K69+K73</f>
        <v>406050.56999999995</v>
      </c>
      <c r="L65" s="105">
        <f>L70+L71+L72+L69+L73</f>
        <v>0</v>
      </c>
      <c r="M65" s="121">
        <f>M70+M71+M72+M69+M73</f>
        <v>64233</v>
      </c>
      <c r="N65" s="126">
        <f t="shared" si="1"/>
        <v>19.169060471266395</v>
      </c>
    </row>
    <row r="66" spans="1:14" ht="12.75">
      <c r="A66" s="233" t="s">
        <v>152</v>
      </c>
      <c r="B66" s="19" t="s">
        <v>179</v>
      </c>
      <c r="C66" s="204" t="s">
        <v>270</v>
      </c>
      <c r="D66" s="150">
        <f t="shared" si="3"/>
        <v>364268</v>
      </c>
      <c r="E66" s="59">
        <v>0</v>
      </c>
      <c r="F66" s="49">
        <v>364268</v>
      </c>
      <c r="G66" s="49"/>
      <c r="H66" s="50">
        <v>0</v>
      </c>
      <c r="I66" s="171">
        <f t="shared" si="4"/>
        <v>273705</v>
      </c>
      <c r="J66" s="166"/>
      <c r="K66" s="126">
        <v>273705</v>
      </c>
      <c r="L66" s="126"/>
      <c r="M66" s="127"/>
      <c r="N66" s="126">
        <f t="shared" si="1"/>
        <v>75.13835966925451</v>
      </c>
    </row>
    <row r="67" spans="1:14" ht="12.75">
      <c r="A67" s="202"/>
      <c r="B67" s="19" t="s">
        <v>83</v>
      </c>
      <c r="C67" s="205"/>
      <c r="D67" s="150">
        <f t="shared" si="3"/>
        <v>1302809</v>
      </c>
      <c r="E67" s="95"/>
      <c r="F67" s="51"/>
      <c r="G67" s="51"/>
      <c r="H67" s="52">
        <v>1302809</v>
      </c>
      <c r="I67" s="171">
        <f t="shared" si="4"/>
        <v>64233</v>
      </c>
      <c r="J67" s="166"/>
      <c r="K67" s="126"/>
      <c r="L67" s="126"/>
      <c r="M67" s="127">
        <v>64233</v>
      </c>
      <c r="N67" s="126">
        <f t="shared" si="1"/>
        <v>4.9303466586429785</v>
      </c>
    </row>
    <row r="68" spans="1:14" ht="12.75">
      <c r="A68" s="202"/>
      <c r="B68" s="19" t="s">
        <v>105</v>
      </c>
      <c r="C68" s="205"/>
      <c r="D68" s="150">
        <f t="shared" si="3"/>
        <v>434270</v>
      </c>
      <c r="E68" s="95">
        <v>0</v>
      </c>
      <c r="F68" s="51">
        <v>434270</v>
      </c>
      <c r="G68" s="51"/>
      <c r="H68" s="52"/>
      <c r="I68" s="171">
        <f t="shared" si="4"/>
        <v>21411</v>
      </c>
      <c r="J68" s="166"/>
      <c r="K68" s="126">
        <v>21411</v>
      </c>
      <c r="L68" s="126"/>
      <c r="M68" s="127"/>
      <c r="N68" s="126">
        <f t="shared" si="1"/>
        <v>4.93034287424874</v>
      </c>
    </row>
    <row r="69" spans="1:14" ht="12.75">
      <c r="A69" s="203"/>
      <c r="B69" s="16" t="s">
        <v>79</v>
      </c>
      <c r="C69" s="206"/>
      <c r="D69" s="155">
        <f>SUM(E69:H69)</f>
        <v>2101347</v>
      </c>
      <c r="E69" s="97">
        <f>SUM(E66:E68)</f>
        <v>0</v>
      </c>
      <c r="F69" s="94">
        <f>SUM(F66:F68)</f>
        <v>798538</v>
      </c>
      <c r="G69" s="94">
        <f>SUM(G66:G68)</f>
        <v>0</v>
      </c>
      <c r="H69" s="101">
        <f>SUM(H66:H68)</f>
        <v>1302809</v>
      </c>
      <c r="I69" s="176">
        <f>SUM(J69:M69)</f>
        <v>359349</v>
      </c>
      <c r="J69" s="166"/>
      <c r="K69" s="126">
        <v>295116</v>
      </c>
      <c r="L69" s="126"/>
      <c r="M69" s="127">
        <v>64233</v>
      </c>
      <c r="N69" s="126">
        <f t="shared" si="1"/>
        <v>17.10088814460439</v>
      </c>
    </row>
    <row r="70" spans="1:14" ht="22.5" customHeight="1">
      <c r="A70" s="37" t="s">
        <v>153</v>
      </c>
      <c r="B70" s="60" t="s">
        <v>179</v>
      </c>
      <c r="C70" s="124" t="s">
        <v>0</v>
      </c>
      <c r="D70" s="154">
        <f t="shared" si="3"/>
        <v>32000</v>
      </c>
      <c r="E70" s="95"/>
      <c r="F70" s="51">
        <v>32000</v>
      </c>
      <c r="G70" s="51"/>
      <c r="H70" s="52"/>
      <c r="I70" s="175">
        <f t="shared" si="4"/>
        <v>0</v>
      </c>
      <c r="J70" s="166"/>
      <c r="K70" s="126"/>
      <c r="L70" s="126"/>
      <c r="M70" s="127"/>
      <c r="N70" s="126">
        <f t="shared" si="1"/>
        <v>0</v>
      </c>
    </row>
    <row r="71" spans="1:14" ht="22.5" customHeight="1">
      <c r="A71" s="37" t="s">
        <v>154</v>
      </c>
      <c r="B71" s="19" t="s">
        <v>179</v>
      </c>
      <c r="C71" s="124" t="s">
        <v>212</v>
      </c>
      <c r="D71" s="150">
        <f t="shared" si="3"/>
        <v>20000</v>
      </c>
      <c r="E71" s="95"/>
      <c r="F71" s="51">
        <v>20000</v>
      </c>
      <c r="G71" s="51"/>
      <c r="H71" s="52"/>
      <c r="I71" s="171">
        <f t="shared" si="4"/>
        <v>8887.72</v>
      </c>
      <c r="J71" s="166"/>
      <c r="K71" s="126">
        <v>8887.72</v>
      </c>
      <c r="L71" s="126"/>
      <c r="M71" s="127"/>
      <c r="N71" s="126">
        <f aca="true" t="shared" si="5" ref="N71:N132">I71/D71*100</f>
        <v>44.438599999999994</v>
      </c>
    </row>
    <row r="72" spans="1:14" ht="60">
      <c r="A72" s="37" t="s">
        <v>156</v>
      </c>
      <c r="B72" s="11" t="s">
        <v>40</v>
      </c>
      <c r="C72" s="124" t="s">
        <v>275</v>
      </c>
      <c r="D72" s="150">
        <f t="shared" si="3"/>
        <v>290000</v>
      </c>
      <c r="E72" s="95"/>
      <c r="F72" s="51">
        <v>290000</v>
      </c>
      <c r="G72" s="51"/>
      <c r="H72" s="52"/>
      <c r="I72" s="171">
        <f t="shared" si="4"/>
        <v>98159.87</v>
      </c>
      <c r="J72" s="166"/>
      <c r="K72" s="126">
        <v>98159.87</v>
      </c>
      <c r="L72" s="126"/>
      <c r="M72" s="127"/>
      <c r="N72" s="126">
        <f t="shared" si="5"/>
        <v>33.84823103448276</v>
      </c>
    </row>
    <row r="73" spans="1:14" ht="24">
      <c r="A73" s="37" t="s">
        <v>157</v>
      </c>
      <c r="B73" s="11" t="s">
        <v>40</v>
      </c>
      <c r="C73" s="124" t="s">
        <v>25</v>
      </c>
      <c r="D73" s="150">
        <f t="shared" si="3"/>
        <v>10000</v>
      </c>
      <c r="E73" s="95"/>
      <c r="F73" s="51">
        <v>10000</v>
      </c>
      <c r="G73" s="51"/>
      <c r="H73" s="52"/>
      <c r="I73" s="171">
        <f t="shared" si="4"/>
        <v>3886.98</v>
      </c>
      <c r="J73" s="166"/>
      <c r="K73" s="126">
        <v>3886.98</v>
      </c>
      <c r="L73" s="126"/>
      <c r="M73" s="127"/>
      <c r="N73" s="126">
        <f t="shared" si="5"/>
        <v>38.8698</v>
      </c>
    </row>
    <row r="74" spans="1:14" ht="25.5">
      <c r="A74" s="3"/>
      <c r="B74" s="2" t="s">
        <v>200</v>
      </c>
      <c r="C74" s="4" t="s">
        <v>109</v>
      </c>
      <c r="D74" s="151">
        <f t="shared" si="3"/>
        <v>120000</v>
      </c>
      <c r="E74" s="40">
        <f>SUM(E75:E75)</f>
        <v>0</v>
      </c>
      <c r="F74" s="5">
        <f>SUM(F75:F75)</f>
        <v>120000</v>
      </c>
      <c r="G74" s="5">
        <f>SUM(G75:G75)</f>
        <v>0</v>
      </c>
      <c r="H74" s="6">
        <f>SUM(H75:H75)</f>
        <v>0</v>
      </c>
      <c r="I74" s="172">
        <f t="shared" si="4"/>
        <v>0</v>
      </c>
      <c r="J74" s="167">
        <f>SUM(J75:J75)</f>
        <v>0</v>
      </c>
      <c r="K74" s="128">
        <f>SUM(K75:K75)</f>
        <v>0</v>
      </c>
      <c r="L74" s="128">
        <f>SUM(L75:L75)</f>
        <v>0</v>
      </c>
      <c r="M74" s="129">
        <f>SUM(M75:M75)</f>
        <v>0</v>
      </c>
      <c r="N74" s="126">
        <f t="shared" si="5"/>
        <v>0</v>
      </c>
    </row>
    <row r="75" spans="1:14" ht="21.75" customHeight="1">
      <c r="A75" s="18" t="s">
        <v>152</v>
      </c>
      <c r="B75" s="11" t="s">
        <v>179</v>
      </c>
      <c r="C75" s="99" t="s">
        <v>99</v>
      </c>
      <c r="D75" s="152">
        <f t="shared" si="3"/>
        <v>120000</v>
      </c>
      <c r="E75" s="36"/>
      <c r="F75" s="34">
        <v>120000</v>
      </c>
      <c r="G75" s="34"/>
      <c r="H75" s="35"/>
      <c r="I75" s="173">
        <f t="shared" si="4"/>
        <v>0</v>
      </c>
      <c r="J75" s="166"/>
      <c r="K75" s="126"/>
      <c r="L75" s="126"/>
      <c r="M75" s="127"/>
      <c r="N75" s="126">
        <f t="shared" si="5"/>
        <v>0</v>
      </c>
    </row>
    <row r="76" spans="1:14" ht="25.5">
      <c r="A76" s="3"/>
      <c r="B76" s="2" t="s">
        <v>183</v>
      </c>
      <c r="C76" s="4" t="s">
        <v>184</v>
      </c>
      <c r="D76" s="151">
        <f t="shared" si="3"/>
        <v>356000</v>
      </c>
      <c r="E76" s="40">
        <f>SUM(E77:E77)</f>
        <v>0</v>
      </c>
      <c r="F76" s="5">
        <f>SUM(F77:F77)</f>
        <v>356000</v>
      </c>
      <c r="G76" s="5">
        <f>SUM(G77:G77)</f>
        <v>0</v>
      </c>
      <c r="H76" s="6">
        <f>SUM(H77:H77)</f>
        <v>0</v>
      </c>
      <c r="I76" s="172">
        <f t="shared" si="4"/>
        <v>6100</v>
      </c>
      <c r="J76" s="167">
        <f>SUM(J77:J77)</f>
        <v>0</v>
      </c>
      <c r="K76" s="128">
        <f>SUM(K77:K77)</f>
        <v>6100</v>
      </c>
      <c r="L76" s="128">
        <f>SUM(L77:L77)</f>
        <v>0</v>
      </c>
      <c r="M76" s="129">
        <f>SUM(M77:M77)</f>
        <v>0</v>
      </c>
      <c r="N76" s="126">
        <f t="shared" si="5"/>
        <v>1.7134831460674158</v>
      </c>
    </row>
    <row r="77" spans="1:14" ht="24">
      <c r="A77" s="18" t="s">
        <v>152</v>
      </c>
      <c r="B77" s="11" t="s">
        <v>155</v>
      </c>
      <c r="C77" s="99" t="s">
        <v>52</v>
      </c>
      <c r="D77" s="152">
        <f t="shared" si="3"/>
        <v>356000</v>
      </c>
      <c r="E77" s="36"/>
      <c r="F77" s="34">
        <v>356000</v>
      </c>
      <c r="G77" s="34"/>
      <c r="H77" s="35">
        <v>0</v>
      </c>
      <c r="I77" s="173">
        <f t="shared" si="4"/>
        <v>6100</v>
      </c>
      <c r="J77" s="166"/>
      <c r="K77" s="126">
        <v>6100</v>
      </c>
      <c r="L77" s="126"/>
      <c r="M77" s="127"/>
      <c r="N77" s="126">
        <f t="shared" si="5"/>
        <v>1.7134831460674158</v>
      </c>
    </row>
    <row r="78" spans="1:14" ht="24">
      <c r="A78" s="37"/>
      <c r="B78" s="16" t="s">
        <v>169</v>
      </c>
      <c r="C78" s="134" t="s">
        <v>170</v>
      </c>
      <c r="D78" s="155">
        <f t="shared" si="3"/>
        <v>2351000</v>
      </c>
      <c r="E78" s="145">
        <f>SUM(E79:E83)</f>
        <v>970339</v>
      </c>
      <c r="F78" s="17">
        <f>SUM(F79:F83)</f>
        <v>1380661</v>
      </c>
      <c r="G78" s="17">
        <f>SUM(G79:G83)</f>
        <v>0</v>
      </c>
      <c r="H78" s="109">
        <f>SUM(H79:H83)</f>
        <v>0</v>
      </c>
      <c r="I78" s="176">
        <f t="shared" si="4"/>
        <v>1068157.1</v>
      </c>
      <c r="J78" s="167">
        <f>SUM(J79:J83)</f>
        <v>965339</v>
      </c>
      <c r="K78" s="128">
        <f>SUM(K79:K83)</f>
        <v>102818.1</v>
      </c>
      <c r="L78" s="128">
        <f>SUM(L79:L83)</f>
        <v>0</v>
      </c>
      <c r="M78" s="129">
        <f>SUM(M79:M83)</f>
        <v>0</v>
      </c>
      <c r="N78" s="126">
        <f t="shared" si="5"/>
        <v>45.43415993194386</v>
      </c>
    </row>
    <row r="79" spans="1:14" ht="24" customHeight="1">
      <c r="A79" s="18" t="s">
        <v>152</v>
      </c>
      <c r="B79" s="19" t="s">
        <v>155</v>
      </c>
      <c r="C79" s="99" t="s">
        <v>112</v>
      </c>
      <c r="D79" s="150">
        <f t="shared" si="3"/>
        <v>2025000</v>
      </c>
      <c r="E79" s="36">
        <v>965339</v>
      </c>
      <c r="F79" s="34">
        <v>1059661</v>
      </c>
      <c r="G79" s="34">
        <v>0</v>
      </c>
      <c r="H79" s="35">
        <v>0</v>
      </c>
      <c r="I79" s="171">
        <f t="shared" si="4"/>
        <v>1068157.1</v>
      </c>
      <c r="J79" s="166">
        <v>965339</v>
      </c>
      <c r="K79" s="126">
        <v>102818.1</v>
      </c>
      <c r="L79" s="126"/>
      <c r="M79" s="127"/>
      <c r="N79" s="126">
        <f t="shared" si="5"/>
        <v>52.7484987654321</v>
      </c>
    </row>
    <row r="80" spans="1:14" ht="24" customHeight="1">
      <c r="A80" s="18" t="s">
        <v>153</v>
      </c>
      <c r="B80" s="19" t="s">
        <v>155</v>
      </c>
      <c r="C80" s="124" t="s">
        <v>244</v>
      </c>
      <c r="D80" s="150">
        <f t="shared" si="3"/>
        <v>5000</v>
      </c>
      <c r="E80" s="32">
        <v>5000</v>
      </c>
      <c r="F80" s="30">
        <v>0</v>
      </c>
      <c r="G80" s="30"/>
      <c r="H80" s="31"/>
      <c r="I80" s="171">
        <f t="shared" si="4"/>
        <v>0</v>
      </c>
      <c r="J80" s="166"/>
      <c r="K80" s="126"/>
      <c r="L80" s="126"/>
      <c r="M80" s="127"/>
      <c r="N80" s="126">
        <f t="shared" si="5"/>
        <v>0</v>
      </c>
    </row>
    <row r="81" spans="1:14" ht="24" customHeight="1">
      <c r="A81" s="18" t="s">
        <v>154</v>
      </c>
      <c r="B81" s="11" t="s">
        <v>155</v>
      </c>
      <c r="C81" s="124" t="s">
        <v>54</v>
      </c>
      <c r="D81" s="150">
        <f t="shared" si="3"/>
        <v>150000</v>
      </c>
      <c r="E81" s="95"/>
      <c r="F81" s="51">
        <v>150000</v>
      </c>
      <c r="G81" s="51"/>
      <c r="H81" s="52"/>
      <c r="I81" s="171">
        <f t="shared" si="4"/>
        <v>0</v>
      </c>
      <c r="J81" s="166"/>
      <c r="K81" s="126"/>
      <c r="L81" s="126"/>
      <c r="M81" s="127"/>
      <c r="N81" s="126">
        <f t="shared" si="5"/>
        <v>0</v>
      </c>
    </row>
    <row r="82" spans="1:14" ht="24" customHeight="1">
      <c r="A82" s="18" t="s">
        <v>156</v>
      </c>
      <c r="B82" s="11" t="s">
        <v>179</v>
      </c>
      <c r="C82" s="124" t="s">
        <v>251</v>
      </c>
      <c r="D82" s="150">
        <f>SUM(E82:H82)</f>
        <v>21000</v>
      </c>
      <c r="E82" s="95"/>
      <c r="F82" s="51">
        <v>21000</v>
      </c>
      <c r="G82" s="51"/>
      <c r="H82" s="52"/>
      <c r="I82" s="171">
        <f>SUM(J82:M82)</f>
        <v>0</v>
      </c>
      <c r="J82" s="166"/>
      <c r="K82" s="126"/>
      <c r="L82" s="126"/>
      <c r="M82" s="127"/>
      <c r="N82" s="126">
        <f t="shared" si="5"/>
        <v>0</v>
      </c>
    </row>
    <row r="83" spans="1:14" ht="24" customHeight="1">
      <c r="A83" s="18" t="s">
        <v>157</v>
      </c>
      <c r="B83" s="48" t="s">
        <v>155</v>
      </c>
      <c r="C83" s="124" t="s">
        <v>221</v>
      </c>
      <c r="D83" s="154">
        <f t="shared" si="3"/>
        <v>150000</v>
      </c>
      <c r="E83" s="95"/>
      <c r="F83" s="51">
        <v>150000</v>
      </c>
      <c r="G83" s="51"/>
      <c r="H83" s="52"/>
      <c r="I83" s="175">
        <f t="shared" si="4"/>
        <v>0</v>
      </c>
      <c r="J83" s="166"/>
      <c r="K83" s="126"/>
      <c r="L83" s="126"/>
      <c r="M83" s="127"/>
      <c r="N83" s="126">
        <f t="shared" si="5"/>
        <v>0</v>
      </c>
    </row>
    <row r="84" spans="1:14" ht="24">
      <c r="A84" s="37"/>
      <c r="B84" s="16" t="s">
        <v>4</v>
      </c>
      <c r="C84" s="134" t="s">
        <v>5</v>
      </c>
      <c r="D84" s="155">
        <f>SUM(E84:H84)</f>
        <v>5500</v>
      </c>
      <c r="E84" s="145">
        <f>SUM(E85:E87)</f>
        <v>0</v>
      </c>
      <c r="F84" s="17">
        <f>SUM(F85:F85)</f>
        <v>5500</v>
      </c>
      <c r="G84" s="17">
        <f>SUM(G85:G87)</f>
        <v>0</v>
      </c>
      <c r="H84" s="109">
        <f>SUM(H85:H87)</f>
        <v>0</v>
      </c>
      <c r="I84" s="176">
        <f>SUM(J84:M84)</f>
        <v>0</v>
      </c>
      <c r="J84" s="167">
        <f>SUM(J85:J87)</f>
        <v>0</v>
      </c>
      <c r="K84" s="128">
        <f>SUM(K85:K85)</f>
        <v>0</v>
      </c>
      <c r="L84" s="128">
        <f>SUM(L85:L87)</f>
        <v>0</v>
      </c>
      <c r="M84" s="129">
        <f>SUM(M85:M87)</f>
        <v>0</v>
      </c>
      <c r="N84" s="126">
        <f t="shared" si="5"/>
        <v>0</v>
      </c>
    </row>
    <row r="85" spans="1:14" ht="19.5" customHeight="1">
      <c r="A85" s="18" t="s">
        <v>152</v>
      </c>
      <c r="B85" s="19" t="s">
        <v>179</v>
      </c>
      <c r="C85" s="99" t="s">
        <v>262</v>
      </c>
      <c r="D85" s="150">
        <f>SUM(E85:H85)</f>
        <v>5500</v>
      </c>
      <c r="E85" s="36"/>
      <c r="F85" s="34">
        <v>5500</v>
      </c>
      <c r="G85" s="34"/>
      <c r="H85" s="35"/>
      <c r="I85" s="171">
        <f>SUM(J85:M85)</f>
        <v>0</v>
      </c>
      <c r="J85" s="166"/>
      <c r="K85" s="126"/>
      <c r="L85" s="126"/>
      <c r="M85" s="127"/>
      <c r="N85" s="126">
        <f t="shared" si="5"/>
        <v>0</v>
      </c>
    </row>
    <row r="86" spans="1:14" ht="24">
      <c r="A86" s="37"/>
      <c r="B86" s="16" t="s">
        <v>171</v>
      </c>
      <c r="C86" s="134" t="s">
        <v>95</v>
      </c>
      <c r="D86" s="155">
        <f t="shared" si="3"/>
        <v>256000</v>
      </c>
      <c r="E86" s="145">
        <f>SUM(E87:E89)</f>
        <v>0</v>
      </c>
      <c r="F86" s="17">
        <f>SUM(F87:F89)</f>
        <v>256000</v>
      </c>
      <c r="G86" s="17">
        <f>SUM(G87:G89)</f>
        <v>0</v>
      </c>
      <c r="H86" s="109">
        <f>SUM(H87:H89)</f>
        <v>0</v>
      </c>
      <c r="I86" s="176">
        <f t="shared" si="4"/>
        <v>21106</v>
      </c>
      <c r="J86" s="167">
        <f>SUM(J87:J89)</f>
        <v>0</v>
      </c>
      <c r="K86" s="128">
        <f>SUM(K87:K89)</f>
        <v>21106</v>
      </c>
      <c r="L86" s="128">
        <f>SUM(L87:L89)</f>
        <v>0</v>
      </c>
      <c r="M86" s="129">
        <f>SUM(M87:M89)</f>
        <v>0</v>
      </c>
      <c r="N86" s="126">
        <f t="shared" si="5"/>
        <v>8.244531250000001</v>
      </c>
    </row>
    <row r="87" spans="1:14" ht="18" customHeight="1">
      <c r="A87" s="18" t="s">
        <v>152</v>
      </c>
      <c r="B87" s="19" t="s">
        <v>155</v>
      </c>
      <c r="C87" s="99" t="s">
        <v>260</v>
      </c>
      <c r="D87" s="150">
        <f t="shared" si="3"/>
        <v>200000</v>
      </c>
      <c r="E87" s="36"/>
      <c r="F87" s="34">
        <v>200000</v>
      </c>
      <c r="G87" s="34"/>
      <c r="H87" s="35"/>
      <c r="I87" s="171">
        <f t="shared" si="4"/>
        <v>18056</v>
      </c>
      <c r="J87" s="166"/>
      <c r="K87" s="126">
        <v>18056</v>
      </c>
      <c r="L87" s="126"/>
      <c r="M87" s="127"/>
      <c r="N87" s="126">
        <f t="shared" si="5"/>
        <v>9.028</v>
      </c>
    </row>
    <row r="88" spans="1:14" ht="18" customHeight="1">
      <c r="A88" s="18" t="s">
        <v>153</v>
      </c>
      <c r="B88" s="19" t="s">
        <v>179</v>
      </c>
      <c r="C88" s="99" t="s">
        <v>261</v>
      </c>
      <c r="D88" s="150">
        <f>SUM(E88:H88)</f>
        <v>6000</v>
      </c>
      <c r="E88" s="36"/>
      <c r="F88" s="34">
        <v>6000</v>
      </c>
      <c r="G88" s="34"/>
      <c r="H88" s="35"/>
      <c r="I88" s="171">
        <f>SUM(J88:M88)</f>
        <v>0</v>
      </c>
      <c r="J88" s="166"/>
      <c r="K88" s="126"/>
      <c r="L88" s="126"/>
      <c r="M88" s="127"/>
      <c r="N88" s="126">
        <f t="shared" si="5"/>
        <v>0</v>
      </c>
    </row>
    <row r="89" spans="1:14" ht="18" customHeight="1">
      <c r="A89" s="18" t="s">
        <v>154</v>
      </c>
      <c r="B89" s="19" t="s">
        <v>155</v>
      </c>
      <c r="C89" s="124" t="s">
        <v>20</v>
      </c>
      <c r="D89" s="154">
        <f t="shared" si="3"/>
        <v>50000</v>
      </c>
      <c r="E89" s="32"/>
      <c r="F89" s="30">
        <v>50000</v>
      </c>
      <c r="G89" s="30"/>
      <c r="H89" s="31"/>
      <c r="I89" s="175">
        <f t="shared" si="4"/>
        <v>3050</v>
      </c>
      <c r="J89" s="166"/>
      <c r="K89" s="126">
        <v>3050</v>
      </c>
      <c r="L89" s="126"/>
      <c r="M89" s="127"/>
      <c r="N89" s="126">
        <f t="shared" si="5"/>
        <v>6.1</v>
      </c>
    </row>
    <row r="90" spans="1:14" ht="25.5">
      <c r="A90" s="37"/>
      <c r="B90" s="16" t="s">
        <v>257</v>
      </c>
      <c r="C90" s="134" t="s">
        <v>259</v>
      </c>
      <c r="D90" s="155">
        <f>SUM(E90:H90)</f>
        <v>3850</v>
      </c>
      <c r="E90" s="145">
        <f>SUM(E91:E92)</f>
        <v>0</v>
      </c>
      <c r="F90" s="17">
        <f>SUM(F91:F91)</f>
        <v>3850</v>
      </c>
      <c r="G90" s="17">
        <f>SUM(G91:G92)</f>
        <v>0</v>
      </c>
      <c r="H90" s="109">
        <f>SUM(H91:H92)</f>
        <v>0</v>
      </c>
      <c r="I90" s="176">
        <f>SUM(J90:M90)</f>
        <v>3850</v>
      </c>
      <c r="J90" s="167">
        <f>SUM(J91:J92)</f>
        <v>0</v>
      </c>
      <c r="K90" s="128">
        <f>SUM(K91:K91)</f>
        <v>3850</v>
      </c>
      <c r="L90" s="128">
        <f>SUM(L91:L92)</f>
        <v>0</v>
      </c>
      <c r="M90" s="129">
        <f>SUM(M91:M92)</f>
        <v>0</v>
      </c>
      <c r="N90" s="126">
        <f t="shared" si="5"/>
        <v>100</v>
      </c>
    </row>
    <row r="91" spans="1:14" ht="20.25" customHeight="1">
      <c r="A91" s="18" t="s">
        <v>152</v>
      </c>
      <c r="B91" s="19" t="s">
        <v>179</v>
      </c>
      <c r="C91" s="99" t="s">
        <v>258</v>
      </c>
      <c r="D91" s="150">
        <f>SUM(E91:H91)</f>
        <v>3850</v>
      </c>
      <c r="E91" s="36"/>
      <c r="F91" s="34">
        <v>3850</v>
      </c>
      <c r="G91" s="34"/>
      <c r="H91" s="35"/>
      <c r="I91" s="171">
        <f>SUM(J91:M91)</f>
        <v>3850</v>
      </c>
      <c r="J91" s="166"/>
      <c r="K91" s="126">
        <v>3850</v>
      </c>
      <c r="L91" s="126"/>
      <c r="M91" s="127"/>
      <c r="N91" s="126">
        <f t="shared" si="5"/>
        <v>100</v>
      </c>
    </row>
    <row r="92" spans="1:14" ht="24">
      <c r="A92" s="37"/>
      <c r="B92" s="16" t="s">
        <v>15</v>
      </c>
      <c r="C92" s="134" t="s">
        <v>16</v>
      </c>
      <c r="D92" s="155">
        <f t="shared" si="3"/>
        <v>23100</v>
      </c>
      <c r="E92" s="145">
        <f>SUM(E93:E95)</f>
        <v>0</v>
      </c>
      <c r="F92" s="17">
        <f>SUM(F93:F95)</f>
        <v>23100</v>
      </c>
      <c r="G92" s="17">
        <f>SUM(G93:G95)</f>
        <v>0</v>
      </c>
      <c r="H92" s="109">
        <f>SUM(H93:H95)</f>
        <v>0</v>
      </c>
      <c r="I92" s="176">
        <f t="shared" si="4"/>
        <v>0</v>
      </c>
      <c r="J92" s="167">
        <f>SUM(J93:J95)</f>
        <v>0</v>
      </c>
      <c r="K92" s="128">
        <f>SUM(K93:K95)</f>
        <v>0</v>
      </c>
      <c r="L92" s="128">
        <f>SUM(L93:L95)</f>
        <v>0</v>
      </c>
      <c r="M92" s="129">
        <f>SUM(M93:M95)</f>
        <v>0</v>
      </c>
      <c r="N92" s="126">
        <f t="shared" si="5"/>
        <v>0</v>
      </c>
    </row>
    <row r="93" spans="1:14" ht="24">
      <c r="A93" s="18" t="s">
        <v>152</v>
      </c>
      <c r="B93" s="11" t="s">
        <v>155</v>
      </c>
      <c r="C93" s="191" t="s">
        <v>62</v>
      </c>
      <c r="D93" s="192">
        <f t="shared" si="3"/>
        <v>6000</v>
      </c>
      <c r="E93" s="49"/>
      <c r="F93" s="49">
        <v>6000</v>
      </c>
      <c r="G93" s="49"/>
      <c r="H93" s="49"/>
      <c r="I93" s="193">
        <f t="shared" si="4"/>
        <v>0</v>
      </c>
      <c r="J93" s="190"/>
      <c r="K93" s="190"/>
      <c r="L93" s="190"/>
      <c r="M93" s="190"/>
      <c r="N93" s="190">
        <f t="shared" si="5"/>
        <v>0</v>
      </c>
    </row>
    <row r="94" spans="1:14" ht="12.75">
      <c r="A94" s="18" t="s">
        <v>153</v>
      </c>
      <c r="B94" s="11" t="s">
        <v>155</v>
      </c>
      <c r="C94" s="191" t="s">
        <v>47</v>
      </c>
      <c r="D94" s="192">
        <f t="shared" si="3"/>
        <v>6100</v>
      </c>
      <c r="E94" s="49"/>
      <c r="F94" s="49">
        <v>6100</v>
      </c>
      <c r="G94" s="49"/>
      <c r="H94" s="49"/>
      <c r="I94" s="193">
        <f t="shared" si="4"/>
        <v>0</v>
      </c>
      <c r="J94" s="190"/>
      <c r="K94" s="190"/>
      <c r="L94" s="190"/>
      <c r="M94" s="190"/>
      <c r="N94" s="190">
        <f t="shared" si="5"/>
        <v>0</v>
      </c>
    </row>
    <row r="95" spans="1:14" ht="24">
      <c r="A95" s="18" t="s">
        <v>154</v>
      </c>
      <c r="B95" s="19" t="s">
        <v>179</v>
      </c>
      <c r="C95" s="191" t="s">
        <v>10</v>
      </c>
      <c r="D95" s="192">
        <f t="shared" si="3"/>
        <v>11000</v>
      </c>
      <c r="E95" s="34"/>
      <c r="F95" s="34">
        <v>11000</v>
      </c>
      <c r="G95" s="34"/>
      <c r="H95" s="34"/>
      <c r="I95" s="193">
        <f t="shared" si="4"/>
        <v>0</v>
      </c>
      <c r="J95" s="190"/>
      <c r="K95" s="190"/>
      <c r="L95" s="190"/>
      <c r="M95" s="190"/>
      <c r="N95" s="190">
        <f t="shared" si="5"/>
        <v>0</v>
      </c>
    </row>
    <row r="96" spans="1:14" ht="25.5">
      <c r="A96" s="37"/>
      <c r="B96" s="16" t="s">
        <v>48</v>
      </c>
      <c r="C96" s="134" t="s">
        <v>76</v>
      </c>
      <c r="D96" s="155">
        <f aca="true" t="shared" si="6" ref="D96:D123">SUM(E96:H96)</f>
        <v>322000</v>
      </c>
      <c r="E96" s="145">
        <f aca="true" t="shared" si="7" ref="E96:M96">SUM(E97:E100)</f>
        <v>97000</v>
      </c>
      <c r="F96" s="17">
        <f t="shared" si="7"/>
        <v>225000</v>
      </c>
      <c r="G96" s="17">
        <f t="shared" si="7"/>
        <v>0</v>
      </c>
      <c r="H96" s="109">
        <f t="shared" si="7"/>
        <v>0</v>
      </c>
      <c r="I96" s="176">
        <f aca="true" t="shared" si="8" ref="I96:I123">SUM(J96:M96)</f>
        <v>25001.85</v>
      </c>
      <c r="J96" s="167">
        <f t="shared" si="7"/>
        <v>0</v>
      </c>
      <c r="K96" s="128">
        <f t="shared" si="7"/>
        <v>25001.85</v>
      </c>
      <c r="L96" s="128">
        <f t="shared" si="7"/>
        <v>0</v>
      </c>
      <c r="M96" s="129">
        <f t="shared" si="7"/>
        <v>0</v>
      </c>
      <c r="N96" s="126">
        <f t="shared" si="5"/>
        <v>7.764549689440993</v>
      </c>
    </row>
    <row r="97" spans="1:14" ht="27" customHeight="1">
      <c r="A97" s="18" t="s">
        <v>152</v>
      </c>
      <c r="B97" s="19" t="s">
        <v>179</v>
      </c>
      <c r="C97" s="99" t="s">
        <v>49</v>
      </c>
      <c r="D97" s="150">
        <f t="shared" si="6"/>
        <v>97000</v>
      </c>
      <c r="E97" s="36">
        <v>97000</v>
      </c>
      <c r="F97" s="34"/>
      <c r="G97" s="34"/>
      <c r="H97" s="35"/>
      <c r="I97" s="171">
        <f t="shared" si="8"/>
        <v>0</v>
      </c>
      <c r="J97" s="166"/>
      <c r="K97" s="126"/>
      <c r="L97" s="126"/>
      <c r="M97" s="127"/>
      <c r="N97" s="126">
        <f t="shared" si="5"/>
        <v>0</v>
      </c>
    </row>
    <row r="98" spans="1:14" ht="27" customHeight="1">
      <c r="A98" s="18" t="s">
        <v>153</v>
      </c>
      <c r="B98" s="19" t="s">
        <v>82</v>
      </c>
      <c r="C98" s="99" t="s">
        <v>27</v>
      </c>
      <c r="D98" s="150">
        <f t="shared" si="6"/>
        <v>30000</v>
      </c>
      <c r="E98" s="36">
        <v>0</v>
      </c>
      <c r="F98" s="34">
        <v>30000</v>
      </c>
      <c r="G98" s="34"/>
      <c r="H98" s="35"/>
      <c r="I98" s="171">
        <f t="shared" si="8"/>
        <v>0</v>
      </c>
      <c r="J98" s="166"/>
      <c r="K98" s="126"/>
      <c r="L98" s="126"/>
      <c r="M98" s="127"/>
      <c r="N98" s="126">
        <f t="shared" si="5"/>
        <v>0</v>
      </c>
    </row>
    <row r="99" spans="1:14" ht="27" customHeight="1">
      <c r="A99" s="18" t="s">
        <v>154</v>
      </c>
      <c r="B99" s="19" t="s">
        <v>179</v>
      </c>
      <c r="C99" s="99" t="s">
        <v>271</v>
      </c>
      <c r="D99" s="150">
        <f t="shared" si="6"/>
        <v>25000</v>
      </c>
      <c r="E99" s="36">
        <v>0</v>
      </c>
      <c r="F99" s="34">
        <v>25000</v>
      </c>
      <c r="G99" s="34"/>
      <c r="H99" s="35"/>
      <c r="I99" s="171">
        <f t="shared" si="8"/>
        <v>25000</v>
      </c>
      <c r="J99" s="166"/>
      <c r="K99" s="126">
        <v>25000</v>
      </c>
      <c r="L99" s="126"/>
      <c r="M99" s="127"/>
      <c r="N99" s="126">
        <f t="shared" si="5"/>
        <v>100</v>
      </c>
    </row>
    <row r="100" spans="1:14" ht="27" customHeight="1">
      <c r="A100" s="18" t="s">
        <v>156</v>
      </c>
      <c r="B100" s="19" t="s">
        <v>155</v>
      </c>
      <c r="C100" s="99" t="s">
        <v>26</v>
      </c>
      <c r="D100" s="150">
        <f t="shared" si="6"/>
        <v>170000</v>
      </c>
      <c r="E100" s="36"/>
      <c r="F100" s="34">
        <v>170000</v>
      </c>
      <c r="G100" s="34"/>
      <c r="H100" s="35"/>
      <c r="I100" s="171">
        <f t="shared" si="8"/>
        <v>1.85</v>
      </c>
      <c r="J100" s="166"/>
      <c r="K100" s="126">
        <v>1.85</v>
      </c>
      <c r="L100" s="126"/>
      <c r="M100" s="127"/>
      <c r="N100" s="126">
        <f t="shared" si="5"/>
        <v>0.0010882352941176472</v>
      </c>
    </row>
    <row r="101" spans="1:14" ht="25.5">
      <c r="A101" s="18"/>
      <c r="B101" s="2" t="s">
        <v>116</v>
      </c>
      <c r="C101" s="4" t="s">
        <v>117</v>
      </c>
      <c r="D101" s="151">
        <f>SUM(E101:H101)</f>
        <v>20000</v>
      </c>
      <c r="E101" s="40">
        <f>SUM(E102:E102)</f>
        <v>0</v>
      </c>
      <c r="F101" s="5">
        <f>SUM(F102:F102)</f>
        <v>20000</v>
      </c>
      <c r="G101" s="5">
        <f>SUM(G102:G102)</f>
        <v>0</v>
      </c>
      <c r="H101" s="6">
        <f>SUM(H102:H102)</f>
        <v>0</v>
      </c>
      <c r="I101" s="172">
        <f>SUM(J101:M101)</f>
        <v>0</v>
      </c>
      <c r="J101" s="167">
        <f>SUM(J102:J102)</f>
        <v>0</v>
      </c>
      <c r="K101" s="128">
        <f>SUM(K102:K102)</f>
        <v>0</v>
      </c>
      <c r="L101" s="128">
        <f>SUM(L102:L102)</f>
        <v>0</v>
      </c>
      <c r="M101" s="129">
        <f>SUM(M102:M102)</f>
        <v>0</v>
      </c>
      <c r="N101" s="126">
        <f t="shared" si="5"/>
        <v>0</v>
      </c>
    </row>
    <row r="102" spans="1:14" ht="29.25" customHeight="1">
      <c r="A102" s="18" t="s">
        <v>152</v>
      </c>
      <c r="B102" s="19" t="s">
        <v>40</v>
      </c>
      <c r="C102" s="99" t="s">
        <v>186</v>
      </c>
      <c r="D102" s="150">
        <f>SUM(E102:H102)</f>
        <v>20000</v>
      </c>
      <c r="E102" s="36"/>
      <c r="F102" s="34">
        <v>20000</v>
      </c>
      <c r="G102" s="34"/>
      <c r="H102" s="35"/>
      <c r="I102" s="171">
        <f>SUM(J102:M102)</f>
        <v>0</v>
      </c>
      <c r="J102" s="166"/>
      <c r="K102" s="126"/>
      <c r="L102" s="126"/>
      <c r="M102" s="127"/>
      <c r="N102" s="126">
        <f t="shared" si="5"/>
        <v>0</v>
      </c>
    </row>
    <row r="103" spans="1:14" ht="25.5">
      <c r="A103" s="18"/>
      <c r="B103" s="2" t="s">
        <v>198</v>
      </c>
      <c r="C103" s="4" t="s">
        <v>199</v>
      </c>
      <c r="D103" s="151">
        <f t="shared" si="6"/>
        <v>30000</v>
      </c>
      <c r="E103" s="45">
        <f>SUM(E104)</f>
        <v>0</v>
      </c>
      <c r="F103" s="10">
        <f>SUM(F104)</f>
        <v>30000</v>
      </c>
      <c r="G103" s="10">
        <f>SUM(G104)</f>
        <v>0</v>
      </c>
      <c r="H103" s="44">
        <f>SUM(H104)</f>
        <v>0</v>
      </c>
      <c r="I103" s="172">
        <f t="shared" si="8"/>
        <v>0</v>
      </c>
      <c r="J103" s="168">
        <f>SUM(J104)</f>
        <v>0</v>
      </c>
      <c r="K103" s="105">
        <f>SUM(K104)</f>
        <v>0</v>
      </c>
      <c r="L103" s="105">
        <f>SUM(L104)</f>
        <v>0</v>
      </c>
      <c r="M103" s="121">
        <f>SUM(M104)</f>
        <v>0</v>
      </c>
      <c r="N103" s="126">
        <f t="shared" si="5"/>
        <v>0</v>
      </c>
    </row>
    <row r="104" spans="1:14" ht="17.25" customHeight="1">
      <c r="A104" s="18" t="s">
        <v>152</v>
      </c>
      <c r="B104" s="11" t="s">
        <v>179</v>
      </c>
      <c r="C104" s="91" t="s">
        <v>38</v>
      </c>
      <c r="D104" s="150">
        <f t="shared" si="6"/>
        <v>30000</v>
      </c>
      <c r="E104" s="59">
        <v>0</v>
      </c>
      <c r="F104" s="49">
        <v>30000</v>
      </c>
      <c r="G104" s="49">
        <v>0</v>
      </c>
      <c r="H104" s="50">
        <v>0</v>
      </c>
      <c r="I104" s="171">
        <f t="shared" si="8"/>
        <v>0</v>
      </c>
      <c r="J104" s="166"/>
      <c r="K104" s="126"/>
      <c r="L104" s="126"/>
      <c r="M104" s="127"/>
      <c r="N104" s="126">
        <f t="shared" si="5"/>
        <v>0</v>
      </c>
    </row>
    <row r="105" spans="1:14" ht="25.5">
      <c r="A105" s="18"/>
      <c r="B105" s="16" t="s">
        <v>9</v>
      </c>
      <c r="C105" s="134" t="s">
        <v>236</v>
      </c>
      <c r="D105" s="151">
        <f t="shared" si="6"/>
        <v>12000</v>
      </c>
      <c r="E105" s="40">
        <f>SUM(E106)</f>
        <v>0</v>
      </c>
      <c r="F105" s="5">
        <f>SUM(F106)</f>
        <v>12000</v>
      </c>
      <c r="G105" s="5">
        <f>SUM(G106)</f>
        <v>0</v>
      </c>
      <c r="H105" s="6">
        <f>SUM(H106)</f>
        <v>0</v>
      </c>
      <c r="I105" s="172">
        <f t="shared" si="8"/>
        <v>0</v>
      </c>
      <c r="J105" s="167">
        <f>SUM(J106)</f>
        <v>0</v>
      </c>
      <c r="K105" s="128">
        <f>SUM(K106)</f>
        <v>0</v>
      </c>
      <c r="L105" s="128">
        <f>SUM(L106)</f>
        <v>0</v>
      </c>
      <c r="M105" s="129">
        <f>SUM(M106)</f>
        <v>0</v>
      </c>
      <c r="N105" s="126">
        <f t="shared" si="5"/>
        <v>0</v>
      </c>
    </row>
    <row r="106" spans="1:14" ht="20.25" customHeight="1">
      <c r="A106" s="18" t="s">
        <v>152</v>
      </c>
      <c r="B106" s="48" t="s">
        <v>155</v>
      </c>
      <c r="C106" s="124" t="s">
        <v>14</v>
      </c>
      <c r="D106" s="154">
        <f t="shared" si="6"/>
        <v>12000</v>
      </c>
      <c r="E106" s="95"/>
      <c r="F106" s="51">
        <v>12000</v>
      </c>
      <c r="G106" s="51"/>
      <c r="H106" s="52"/>
      <c r="I106" s="175">
        <f t="shared" si="8"/>
        <v>0</v>
      </c>
      <c r="J106" s="166"/>
      <c r="K106" s="126"/>
      <c r="L106" s="126"/>
      <c r="M106" s="127"/>
      <c r="N106" s="126">
        <f t="shared" si="5"/>
        <v>0</v>
      </c>
    </row>
    <row r="107" spans="1:14" ht="38.25">
      <c r="A107" s="18"/>
      <c r="B107" s="2" t="s">
        <v>172</v>
      </c>
      <c r="C107" s="4" t="s">
        <v>66</v>
      </c>
      <c r="D107" s="151">
        <f t="shared" si="6"/>
        <v>1070000</v>
      </c>
      <c r="E107" s="45">
        <f>E108</f>
        <v>0</v>
      </c>
      <c r="F107" s="10">
        <f>F108</f>
        <v>1070000</v>
      </c>
      <c r="G107" s="10">
        <f>G108</f>
        <v>0</v>
      </c>
      <c r="H107" s="44">
        <f>H108</f>
        <v>0</v>
      </c>
      <c r="I107" s="172">
        <f t="shared" si="8"/>
        <v>1970.2</v>
      </c>
      <c r="J107" s="168">
        <f>J108</f>
        <v>0</v>
      </c>
      <c r="K107" s="105">
        <f>K108</f>
        <v>1970.2</v>
      </c>
      <c r="L107" s="105">
        <f>L108</f>
        <v>0</v>
      </c>
      <c r="M107" s="121">
        <f>M108</f>
        <v>0</v>
      </c>
      <c r="N107" s="126">
        <f t="shared" si="5"/>
        <v>0.18413084112149533</v>
      </c>
    </row>
    <row r="108" spans="1:14" ht="21" customHeight="1">
      <c r="A108" s="18" t="s">
        <v>152</v>
      </c>
      <c r="B108" s="19" t="s">
        <v>155</v>
      </c>
      <c r="C108" s="99" t="s">
        <v>36</v>
      </c>
      <c r="D108" s="150">
        <f t="shared" si="6"/>
        <v>1070000</v>
      </c>
      <c r="E108" s="70">
        <v>0</v>
      </c>
      <c r="F108" s="12">
        <f>780000+290000</f>
        <v>1070000</v>
      </c>
      <c r="G108" s="12">
        <v>0</v>
      </c>
      <c r="H108" s="13">
        <v>0</v>
      </c>
      <c r="I108" s="171">
        <f t="shared" si="8"/>
        <v>1970.2</v>
      </c>
      <c r="J108" s="166"/>
      <c r="K108" s="126">
        <v>1970.2</v>
      </c>
      <c r="L108" s="126"/>
      <c r="M108" s="127"/>
      <c r="N108" s="126">
        <f t="shared" si="5"/>
        <v>0.18413084112149533</v>
      </c>
    </row>
    <row r="109" spans="1:14" ht="25.5">
      <c r="A109" s="37"/>
      <c r="B109" s="16" t="s">
        <v>173</v>
      </c>
      <c r="C109" s="134" t="s">
        <v>67</v>
      </c>
      <c r="D109" s="155">
        <f t="shared" si="6"/>
        <v>1000000</v>
      </c>
      <c r="E109" s="43">
        <f>SUM(E110)</f>
        <v>0</v>
      </c>
      <c r="F109" s="41">
        <f>SUM(F110)</f>
        <v>1000000</v>
      </c>
      <c r="G109" s="41">
        <f>SUM(G110)</f>
        <v>0</v>
      </c>
      <c r="H109" s="42">
        <f>SUM(H110)</f>
        <v>0</v>
      </c>
      <c r="I109" s="176">
        <f t="shared" si="8"/>
        <v>141.24</v>
      </c>
      <c r="J109" s="168">
        <f>SUM(J110)</f>
        <v>0</v>
      </c>
      <c r="K109" s="105">
        <f>SUM(K110)</f>
        <v>141.24</v>
      </c>
      <c r="L109" s="105">
        <f>SUM(L110)</f>
        <v>0</v>
      </c>
      <c r="M109" s="121">
        <f>SUM(M110)</f>
        <v>0</v>
      </c>
      <c r="N109" s="126">
        <f t="shared" si="5"/>
        <v>0.014124</v>
      </c>
    </row>
    <row r="110" spans="1:14" ht="18.75" customHeight="1">
      <c r="A110" s="18" t="s">
        <v>152</v>
      </c>
      <c r="B110" s="19" t="s">
        <v>155</v>
      </c>
      <c r="C110" s="99" t="s">
        <v>174</v>
      </c>
      <c r="D110" s="150">
        <f t="shared" si="6"/>
        <v>1000000</v>
      </c>
      <c r="E110" s="70">
        <v>0</v>
      </c>
      <c r="F110" s="12">
        <v>1000000</v>
      </c>
      <c r="G110" s="12">
        <v>0</v>
      </c>
      <c r="H110" s="13">
        <v>0</v>
      </c>
      <c r="I110" s="171">
        <f t="shared" si="8"/>
        <v>141.24</v>
      </c>
      <c r="J110" s="166"/>
      <c r="K110" s="126">
        <v>141.24</v>
      </c>
      <c r="L110" s="126"/>
      <c r="M110" s="127"/>
      <c r="N110" s="126">
        <f t="shared" si="5"/>
        <v>0.014124</v>
      </c>
    </row>
    <row r="111" spans="1:14" ht="25.5">
      <c r="A111" s="37"/>
      <c r="B111" s="16" t="s">
        <v>175</v>
      </c>
      <c r="C111" s="134" t="s">
        <v>68</v>
      </c>
      <c r="D111" s="155">
        <f t="shared" si="6"/>
        <v>1443657</v>
      </c>
      <c r="E111" s="43">
        <f>SUM(E112:E115)</f>
        <v>787657</v>
      </c>
      <c r="F111" s="41">
        <f>SUM(F112:F115)</f>
        <v>656000</v>
      </c>
      <c r="G111" s="41">
        <f>SUM(G112)</f>
        <v>0</v>
      </c>
      <c r="H111" s="42">
        <f>SUM(H112)</f>
        <v>0</v>
      </c>
      <c r="I111" s="176">
        <f t="shared" si="8"/>
        <v>0</v>
      </c>
      <c r="J111" s="168">
        <f>SUM(J112:J115)</f>
        <v>0</v>
      </c>
      <c r="K111" s="105">
        <f>SUM(K112:K115)</f>
        <v>0</v>
      </c>
      <c r="L111" s="105">
        <f>SUM(L112)</f>
        <v>0</v>
      </c>
      <c r="M111" s="121">
        <f>SUM(M112)</f>
        <v>0</v>
      </c>
      <c r="N111" s="126">
        <f t="shared" si="5"/>
        <v>0</v>
      </c>
    </row>
    <row r="112" spans="1:14" ht="36">
      <c r="A112" s="18" t="s">
        <v>152</v>
      </c>
      <c r="B112" s="19" t="s">
        <v>155</v>
      </c>
      <c r="C112" s="99" t="s">
        <v>58</v>
      </c>
      <c r="D112" s="150">
        <f t="shared" si="6"/>
        <v>450000</v>
      </c>
      <c r="E112" s="70">
        <v>0</v>
      </c>
      <c r="F112" s="12">
        <v>450000</v>
      </c>
      <c r="G112" s="12">
        <v>0</v>
      </c>
      <c r="H112" s="13">
        <v>0</v>
      </c>
      <c r="I112" s="171">
        <f t="shared" si="8"/>
        <v>0</v>
      </c>
      <c r="J112" s="166"/>
      <c r="K112" s="126"/>
      <c r="L112" s="126"/>
      <c r="M112" s="127"/>
      <c r="N112" s="126">
        <f t="shared" si="5"/>
        <v>0</v>
      </c>
    </row>
    <row r="113" spans="1:14" ht="22.5" customHeight="1">
      <c r="A113" s="18" t="s">
        <v>153</v>
      </c>
      <c r="B113" s="19" t="s">
        <v>179</v>
      </c>
      <c r="C113" s="99" t="s">
        <v>106</v>
      </c>
      <c r="D113" s="150">
        <f>SUM(E113:H113)</f>
        <v>30000</v>
      </c>
      <c r="E113" s="70">
        <v>0</v>
      </c>
      <c r="F113" s="12">
        <v>30000</v>
      </c>
      <c r="G113" s="12">
        <v>0</v>
      </c>
      <c r="H113" s="13">
        <v>0</v>
      </c>
      <c r="I113" s="171">
        <f>SUM(J113:M113)</f>
        <v>0</v>
      </c>
      <c r="J113" s="166"/>
      <c r="K113" s="126"/>
      <c r="L113" s="126"/>
      <c r="M113" s="127"/>
      <c r="N113" s="126">
        <f t="shared" si="5"/>
        <v>0</v>
      </c>
    </row>
    <row r="114" spans="1:14" ht="24">
      <c r="A114" s="18" t="s">
        <v>154</v>
      </c>
      <c r="B114" s="19" t="s">
        <v>155</v>
      </c>
      <c r="C114" s="99" t="s">
        <v>238</v>
      </c>
      <c r="D114" s="150">
        <f>SUM(E114:H114)</f>
        <v>787657</v>
      </c>
      <c r="E114" s="70">
        <v>787657</v>
      </c>
      <c r="F114" s="12">
        <v>0</v>
      </c>
      <c r="G114" s="12">
        <v>0</v>
      </c>
      <c r="H114" s="13">
        <v>0</v>
      </c>
      <c r="I114" s="171">
        <f>SUM(J114:M114)</f>
        <v>0</v>
      </c>
      <c r="J114" s="166"/>
      <c r="K114" s="126"/>
      <c r="L114" s="126"/>
      <c r="M114" s="127"/>
      <c r="N114" s="126">
        <f t="shared" si="5"/>
        <v>0</v>
      </c>
    </row>
    <row r="115" spans="1:14" ht="24">
      <c r="A115" s="18" t="s">
        <v>156</v>
      </c>
      <c r="B115" s="19" t="s">
        <v>155</v>
      </c>
      <c r="C115" s="124" t="s">
        <v>51</v>
      </c>
      <c r="D115" s="150">
        <f t="shared" si="6"/>
        <v>176000</v>
      </c>
      <c r="E115" s="61">
        <v>0</v>
      </c>
      <c r="F115" s="14">
        <v>176000</v>
      </c>
      <c r="G115" s="14"/>
      <c r="H115" s="38"/>
      <c r="I115" s="171">
        <f t="shared" si="8"/>
        <v>0</v>
      </c>
      <c r="J115" s="166"/>
      <c r="K115" s="126"/>
      <c r="L115" s="126"/>
      <c r="M115" s="127"/>
      <c r="N115" s="126">
        <f t="shared" si="5"/>
        <v>0</v>
      </c>
    </row>
    <row r="116" spans="1:14" ht="25.5">
      <c r="A116" s="15"/>
      <c r="B116" s="16" t="s">
        <v>176</v>
      </c>
      <c r="C116" s="134" t="s">
        <v>69</v>
      </c>
      <c r="D116" s="194">
        <f>SUM(E116:H116)</f>
        <v>21022412</v>
      </c>
      <c r="E116" s="40">
        <f>E120+E124+E125+E126+E129+E132+E133+E137+E138+E139+E143+E144+E145+E146+E147+E148+E149+E150+E151+E152+E155</f>
        <v>769000</v>
      </c>
      <c r="F116" s="5">
        <f>F120+F124+F125+F126+F129+F132+F133+F137+F138+F139+F143+F144+F145+F146+F147+F148+F149+F150+F151+F152+F155+F154+F153</f>
        <v>14367782</v>
      </c>
      <c r="G116" s="5">
        <f>G120+G124+G125+G132+G133+G137+G138+G139+G143+G144+G145+G146+G150</f>
        <v>1840000</v>
      </c>
      <c r="H116" s="6">
        <f>H120+H124+H125+H132+H133+H137+H138+H139+H143+H144+H145+H146+H150+H147+H148+H149+H152+H155+H151+H129+G126+G129</f>
        <v>4045630</v>
      </c>
      <c r="I116" s="195">
        <f>SUM(J116:M116)</f>
        <v>2244156.78</v>
      </c>
      <c r="J116" s="167">
        <f>J120+J124+J125+J126+J129+J132+J133+J137+J138+J139+J143+J144+J145+J146+J147+J148+J149+J150+J151+J152+J155</f>
        <v>610</v>
      </c>
      <c r="K116" s="128">
        <f>K120+K124+K125+K126+K129+K132+K133+K137+K138+K139+K143+K144+K145+K146+K147+K148+K149+K150+K151+K152+K155+K154+K153</f>
        <v>2048339.68</v>
      </c>
      <c r="L116" s="128">
        <f>L120+L124+L125+L132+L133+L137+L138+L139+L143+L144+L145+L146+L150</f>
        <v>0</v>
      </c>
      <c r="M116" s="129">
        <f>M120+M124+M125+M132+M133+M137+M138+M139+M143+M144+M145+M146+M150+M147+M148+M149+M152+M155+M151+M129+L126+L129</f>
        <v>195207.1</v>
      </c>
      <c r="N116" s="126">
        <f t="shared" si="5"/>
        <v>10.67506801788491</v>
      </c>
    </row>
    <row r="117" spans="1:14" ht="12.75">
      <c r="A117" s="233" t="s">
        <v>152</v>
      </c>
      <c r="B117" s="19" t="s">
        <v>177</v>
      </c>
      <c r="C117" s="204" t="s">
        <v>63</v>
      </c>
      <c r="D117" s="196">
        <f>SUM(E117:H117)</f>
        <v>1486711</v>
      </c>
      <c r="E117" s="28"/>
      <c r="F117" s="26"/>
      <c r="G117" s="26"/>
      <c r="H117" s="27">
        <v>1486711</v>
      </c>
      <c r="I117" s="197">
        <f>SUM(J117:M117)</f>
        <v>195207.1</v>
      </c>
      <c r="J117" s="166"/>
      <c r="K117" s="126"/>
      <c r="L117" s="126"/>
      <c r="M117" s="127">
        <v>195207.1</v>
      </c>
      <c r="N117" s="126">
        <f t="shared" si="5"/>
        <v>13.130130872778906</v>
      </c>
    </row>
    <row r="118" spans="1:14" ht="12.75">
      <c r="A118" s="234"/>
      <c r="B118" s="19" t="s">
        <v>208</v>
      </c>
      <c r="C118" s="210"/>
      <c r="D118" s="196">
        <f>SUM(E118:H118)</f>
        <v>1216401</v>
      </c>
      <c r="E118" s="28"/>
      <c r="F118" s="26">
        <v>946089</v>
      </c>
      <c r="G118" s="26"/>
      <c r="H118" s="27">
        <v>270312</v>
      </c>
      <c r="I118" s="197">
        <f>SUM(J118:M118)</f>
        <v>285144.33</v>
      </c>
      <c r="J118" s="166"/>
      <c r="K118" s="126">
        <v>285144.33</v>
      </c>
      <c r="L118" s="126"/>
      <c r="M118" s="127"/>
      <c r="N118" s="126">
        <f t="shared" si="5"/>
        <v>23.441638900329746</v>
      </c>
    </row>
    <row r="119" spans="1:14" ht="12.75">
      <c r="A119" s="234"/>
      <c r="B119" s="19" t="s">
        <v>155</v>
      </c>
      <c r="C119" s="210"/>
      <c r="D119" s="196">
        <f>SUM(E119:H119)</f>
        <v>4046000</v>
      </c>
      <c r="E119" s="28"/>
      <c r="F119" s="26">
        <v>4046000</v>
      </c>
      <c r="G119" s="26"/>
      <c r="H119" s="27"/>
      <c r="I119" s="197">
        <f>SUM(J119:M119)</f>
        <v>721071.69</v>
      </c>
      <c r="J119" s="166"/>
      <c r="K119" s="126">
        <v>721071.69</v>
      </c>
      <c r="L119" s="126"/>
      <c r="M119" s="127"/>
      <c r="N119" s="126">
        <f t="shared" si="5"/>
        <v>17.821841077607512</v>
      </c>
    </row>
    <row r="120" spans="1:14" ht="12.75">
      <c r="A120" s="235"/>
      <c r="B120" s="2" t="s">
        <v>79</v>
      </c>
      <c r="C120" s="232"/>
      <c r="D120" s="198">
        <f aca="true" t="shared" si="9" ref="D120:M120">SUM(D117:D119)</f>
        <v>6749112</v>
      </c>
      <c r="E120" s="146">
        <f t="shared" si="9"/>
        <v>0</v>
      </c>
      <c r="F120" s="47">
        <f t="shared" si="9"/>
        <v>4992089</v>
      </c>
      <c r="G120" s="47">
        <f t="shared" si="9"/>
        <v>0</v>
      </c>
      <c r="H120" s="110">
        <f t="shared" si="9"/>
        <v>1757023</v>
      </c>
      <c r="I120" s="199">
        <f t="shared" si="9"/>
        <v>1201423.12</v>
      </c>
      <c r="J120" s="168">
        <f t="shared" si="9"/>
        <v>0</v>
      </c>
      <c r="K120" s="105">
        <f t="shared" si="9"/>
        <v>1006216.02</v>
      </c>
      <c r="L120" s="105">
        <f t="shared" si="9"/>
        <v>0</v>
      </c>
      <c r="M120" s="121">
        <f t="shared" si="9"/>
        <v>195207.1</v>
      </c>
      <c r="N120" s="126">
        <f t="shared" si="5"/>
        <v>17.801202884172024</v>
      </c>
    </row>
    <row r="121" spans="1:14" ht="12.75">
      <c r="A121" s="233" t="s">
        <v>153</v>
      </c>
      <c r="B121" s="19" t="s">
        <v>177</v>
      </c>
      <c r="C121" s="204" t="s">
        <v>119</v>
      </c>
      <c r="D121" s="196">
        <f t="shared" si="6"/>
        <v>0</v>
      </c>
      <c r="E121" s="28"/>
      <c r="F121" s="26"/>
      <c r="G121" s="26"/>
      <c r="H121" s="27">
        <v>0</v>
      </c>
      <c r="I121" s="197">
        <f t="shared" si="8"/>
        <v>0</v>
      </c>
      <c r="J121" s="166"/>
      <c r="K121" s="126"/>
      <c r="L121" s="126"/>
      <c r="M121" s="127"/>
      <c r="N121" s="126"/>
    </row>
    <row r="122" spans="1:14" ht="12.75">
      <c r="A122" s="234"/>
      <c r="B122" s="19" t="s">
        <v>208</v>
      </c>
      <c r="C122" s="210"/>
      <c r="D122" s="196">
        <f t="shared" si="6"/>
        <v>0</v>
      </c>
      <c r="E122" s="28"/>
      <c r="F122" s="26">
        <v>0</v>
      </c>
      <c r="G122" s="26"/>
      <c r="H122" s="27"/>
      <c r="I122" s="197">
        <f t="shared" si="8"/>
        <v>0</v>
      </c>
      <c r="J122" s="166"/>
      <c r="K122" s="126"/>
      <c r="L122" s="126"/>
      <c r="M122" s="127"/>
      <c r="N122" s="126"/>
    </row>
    <row r="123" spans="1:14" ht="12.75">
      <c r="A123" s="234"/>
      <c r="B123" s="19" t="s">
        <v>155</v>
      </c>
      <c r="C123" s="210"/>
      <c r="D123" s="196">
        <f t="shared" si="6"/>
        <v>2906000</v>
      </c>
      <c r="E123" s="56"/>
      <c r="F123" s="26">
        <v>2906000</v>
      </c>
      <c r="G123" s="26"/>
      <c r="H123" s="27"/>
      <c r="I123" s="197">
        <f t="shared" si="8"/>
        <v>154842.4</v>
      </c>
      <c r="J123" s="166"/>
      <c r="K123" s="126">
        <v>154842.4</v>
      </c>
      <c r="L123" s="126"/>
      <c r="M123" s="127"/>
      <c r="N123" s="126">
        <f t="shared" si="5"/>
        <v>5.328368891947695</v>
      </c>
    </row>
    <row r="124" spans="1:14" ht="17.25" customHeight="1">
      <c r="A124" s="235"/>
      <c r="B124" s="2" t="s">
        <v>79</v>
      </c>
      <c r="C124" s="232"/>
      <c r="D124" s="194">
        <f aca="true" t="shared" si="10" ref="D124:M124">SUM(D121:D123)</f>
        <v>2906000</v>
      </c>
      <c r="E124" s="45">
        <f t="shared" si="10"/>
        <v>0</v>
      </c>
      <c r="F124" s="10">
        <f t="shared" si="10"/>
        <v>2906000</v>
      </c>
      <c r="G124" s="10">
        <f t="shared" si="10"/>
        <v>0</v>
      </c>
      <c r="H124" s="44">
        <f t="shared" si="10"/>
        <v>0</v>
      </c>
      <c r="I124" s="195">
        <f t="shared" si="10"/>
        <v>154842.4</v>
      </c>
      <c r="J124" s="168">
        <f t="shared" si="10"/>
        <v>0</v>
      </c>
      <c r="K124" s="105">
        <f t="shared" si="10"/>
        <v>154842.4</v>
      </c>
      <c r="L124" s="105">
        <f t="shared" si="10"/>
        <v>0</v>
      </c>
      <c r="M124" s="121">
        <f t="shared" si="10"/>
        <v>0</v>
      </c>
      <c r="N124" s="126">
        <f t="shared" si="5"/>
        <v>5.328368891947695</v>
      </c>
    </row>
    <row r="125" spans="1:14" ht="19.5" customHeight="1">
      <c r="A125" s="24" t="s">
        <v>154</v>
      </c>
      <c r="B125" s="19" t="s">
        <v>155</v>
      </c>
      <c r="C125" s="99" t="s">
        <v>8</v>
      </c>
      <c r="D125" s="150">
        <f aca="true" t="shared" si="11" ref="D125:D155">SUM(E125:H125)</f>
        <v>60000</v>
      </c>
      <c r="E125" s="36"/>
      <c r="F125" s="34">
        <v>60000</v>
      </c>
      <c r="G125" s="34"/>
      <c r="H125" s="35">
        <v>0</v>
      </c>
      <c r="I125" s="171">
        <f aca="true" t="shared" si="12" ref="I125:I155">SUM(J125:M125)</f>
        <v>22589.86</v>
      </c>
      <c r="J125" s="166"/>
      <c r="K125" s="126">
        <v>22589.86</v>
      </c>
      <c r="L125" s="126"/>
      <c r="M125" s="127"/>
      <c r="N125" s="126">
        <f t="shared" si="5"/>
        <v>37.649766666666665</v>
      </c>
    </row>
    <row r="126" spans="1:14" ht="12.75">
      <c r="A126" s="233" t="s">
        <v>156</v>
      </c>
      <c r="B126" s="217" t="s">
        <v>155</v>
      </c>
      <c r="C126" s="204" t="s">
        <v>248</v>
      </c>
      <c r="D126" s="157">
        <f>SUM(E126:H126)</f>
        <v>555000</v>
      </c>
      <c r="E126" s="28">
        <v>0</v>
      </c>
      <c r="F126" s="106">
        <v>555000</v>
      </c>
      <c r="G126" s="26"/>
      <c r="H126" s="27">
        <v>0</v>
      </c>
      <c r="I126" s="178">
        <f>SUM(J126:M126)</f>
        <v>141.24</v>
      </c>
      <c r="J126" s="166"/>
      <c r="K126" s="126">
        <v>141.24</v>
      </c>
      <c r="L126" s="126"/>
      <c r="M126" s="127"/>
      <c r="N126" s="126">
        <f t="shared" si="5"/>
        <v>0.025448648648648653</v>
      </c>
    </row>
    <row r="127" spans="1:14" ht="12.75">
      <c r="A127" s="234"/>
      <c r="B127" s="241"/>
      <c r="C127" s="210"/>
      <c r="D127" s="158"/>
      <c r="E127" s="23"/>
      <c r="F127" s="107"/>
      <c r="G127" s="26"/>
      <c r="H127" s="27"/>
      <c r="I127" s="179"/>
      <c r="J127" s="166"/>
      <c r="K127" s="126"/>
      <c r="L127" s="126"/>
      <c r="M127" s="127"/>
      <c r="N127" s="126"/>
    </row>
    <row r="128" spans="1:14" ht="14.25" customHeight="1">
      <c r="A128" s="235"/>
      <c r="B128" s="242"/>
      <c r="C128" s="232"/>
      <c r="D128" s="159"/>
      <c r="E128" s="32"/>
      <c r="F128" s="108"/>
      <c r="G128" s="34"/>
      <c r="H128" s="35"/>
      <c r="I128" s="180"/>
      <c r="J128" s="166"/>
      <c r="K128" s="126"/>
      <c r="L128" s="126"/>
      <c r="M128" s="127"/>
      <c r="N128" s="126"/>
    </row>
    <row r="129" spans="1:14" ht="12.75">
      <c r="A129" s="233" t="s">
        <v>157</v>
      </c>
      <c r="B129" s="217" t="s">
        <v>155</v>
      </c>
      <c r="C129" s="204" t="s">
        <v>249</v>
      </c>
      <c r="D129" s="157">
        <f>SUM(E129:H129)</f>
        <v>140000</v>
      </c>
      <c r="E129" s="28">
        <v>0</v>
      </c>
      <c r="F129" s="106">
        <v>140000</v>
      </c>
      <c r="G129" s="26"/>
      <c r="H129" s="27">
        <v>0</v>
      </c>
      <c r="I129" s="178">
        <f>SUM(J129:M129)</f>
        <v>0</v>
      </c>
      <c r="J129" s="166"/>
      <c r="K129" s="126"/>
      <c r="L129" s="126"/>
      <c r="M129" s="127"/>
      <c r="N129" s="126">
        <f t="shared" si="5"/>
        <v>0</v>
      </c>
    </row>
    <row r="130" spans="1:14" ht="12.75">
      <c r="A130" s="234"/>
      <c r="B130" s="241"/>
      <c r="C130" s="210"/>
      <c r="D130" s="158"/>
      <c r="E130" s="23"/>
      <c r="F130" s="107"/>
      <c r="G130" s="26"/>
      <c r="H130" s="27"/>
      <c r="I130" s="179"/>
      <c r="J130" s="166"/>
      <c r="K130" s="126"/>
      <c r="L130" s="126"/>
      <c r="M130" s="127"/>
      <c r="N130" s="126"/>
    </row>
    <row r="131" spans="1:14" ht="12.75">
      <c r="A131" s="234"/>
      <c r="B131" s="242"/>
      <c r="C131" s="210"/>
      <c r="D131" s="159"/>
      <c r="E131" s="32"/>
      <c r="F131" s="108"/>
      <c r="G131" s="26"/>
      <c r="H131" s="27"/>
      <c r="I131" s="180"/>
      <c r="J131" s="166"/>
      <c r="K131" s="126"/>
      <c r="L131" s="126"/>
      <c r="M131" s="127"/>
      <c r="N131" s="126"/>
    </row>
    <row r="132" spans="1:14" ht="17.25" customHeight="1">
      <c r="A132" s="24" t="s">
        <v>157</v>
      </c>
      <c r="B132" s="19" t="s">
        <v>155</v>
      </c>
      <c r="C132" s="99" t="s">
        <v>113</v>
      </c>
      <c r="D132" s="150">
        <f t="shared" si="11"/>
        <v>180000</v>
      </c>
      <c r="E132" s="36"/>
      <c r="F132" s="34">
        <v>180000</v>
      </c>
      <c r="G132" s="34">
        <v>0</v>
      </c>
      <c r="H132" s="35">
        <v>0</v>
      </c>
      <c r="I132" s="171">
        <f t="shared" si="12"/>
        <v>110466.4</v>
      </c>
      <c r="J132" s="166"/>
      <c r="K132" s="126">
        <v>110466.4</v>
      </c>
      <c r="L132" s="126"/>
      <c r="M132" s="127"/>
      <c r="N132" s="126">
        <f t="shared" si="5"/>
        <v>61.37022222222222</v>
      </c>
    </row>
    <row r="133" spans="1:14" ht="24">
      <c r="A133" s="24" t="s">
        <v>158</v>
      </c>
      <c r="B133" s="19" t="s">
        <v>155</v>
      </c>
      <c r="C133" s="99" t="s">
        <v>45</v>
      </c>
      <c r="D133" s="150">
        <f t="shared" si="11"/>
        <v>750000</v>
      </c>
      <c r="E133" s="36"/>
      <c r="F133" s="34">
        <v>150000</v>
      </c>
      <c r="G133" s="34"/>
      <c r="H133" s="35">
        <v>600000</v>
      </c>
      <c r="I133" s="171">
        <f t="shared" si="12"/>
        <v>0</v>
      </c>
      <c r="J133" s="166"/>
      <c r="K133" s="126"/>
      <c r="L133" s="126"/>
      <c r="M133" s="127"/>
      <c r="N133" s="126">
        <f aca="true" t="shared" si="13" ref="N133:N196">I133/D133*100</f>
        <v>0</v>
      </c>
    </row>
    <row r="134" spans="1:14" ht="12.75">
      <c r="A134" s="233" t="s">
        <v>159</v>
      </c>
      <c r="B134" s="25" t="s">
        <v>155</v>
      </c>
      <c r="C134" s="204" t="s">
        <v>55</v>
      </c>
      <c r="D134" s="125">
        <f t="shared" si="11"/>
        <v>500000</v>
      </c>
      <c r="E134" s="28"/>
      <c r="F134" s="26">
        <v>500000</v>
      </c>
      <c r="G134" s="26"/>
      <c r="H134" s="27"/>
      <c r="I134" s="140">
        <f t="shared" si="12"/>
        <v>56217.04</v>
      </c>
      <c r="J134" s="166"/>
      <c r="K134" s="126">
        <v>56217.04</v>
      </c>
      <c r="L134" s="126"/>
      <c r="M134" s="127"/>
      <c r="N134" s="126">
        <f t="shared" si="13"/>
        <v>11.243408</v>
      </c>
    </row>
    <row r="135" spans="1:14" ht="12.75">
      <c r="A135" s="234"/>
      <c r="B135" s="69" t="s">
        <v>177</v>
      </c>
      <c r="C135" s="210"/>
      <c r="D135" s="153">
        <f t="shared" si="11"/>
        <v>1688607</v>
      </c>
      <c r="E135" s="23"/>
      <c r="F135" s="62"/>
      <c r="G135" s="62"/>
      <c r="H135" s="98">
        <f>1358607+330000</f>
        <v>1688607</v>
      </c>
      <c r="I135" s="174">
        <f t="shared" si="12"/>
        <v>0</v>
      </c>
      <c r="J135" s="166"/>
      <c r="K135" s="126"/>
      <c r="L135" s="126"/>
      <c r="M135" s="127"/>
      <c r="N135" s="126">
        <f t="shared" si="13"/>
        <v>0</v>
      </c>
    </row>
    <row r="136" spans="1:14" ht="12.75">
      <c r="A136" s="234"/>
      <c r="B136" s="60" t="s">
        <v>208</v>
      </c>
      <c r="C136" s="232"/>
      <c r="D136" s="154">
        <f t="shared" si="11"/>
        <v>1311393</v>
      </c>
      <c r="E136" s="32"/>
      <c r="F136" s="30">
        <f>1141393+170000</f>
        <v>1311393</v>
      </c>
      <c r="G136" s="30"/>
      <c r="H136" s="31"/>
      <c r="I136" s="175">
        <f t="shared" si="12"/>
        <v>0</v>
      </c>
      <c r="J136" s="166"/>
      <c r="K136" s="126"/>
      <c r="L136" s="126"/>
      <c r="M136" s="127"/>
      <c r="N136" s="126">
        <f t="shared" si="13"/>
        <v>0</v>
      </c>
    </row>
    <row r="137" spans="1:14" ht="12.75">
      <c r="A137" s="84"/>
      <c r="B137" s="81" t="s">
        <v>229</v>
      </c>
      <c r="C137" s="123"/>
      <c r="D137" s="156">
        <f t="shared" si="11"/>
        <v>3500000</v>
      </c>
      <c r="E137" s="147">
        <f>SUM(E134:E136)</f>
        <v>0</v>
      </c>
      <c r="F137" s="86">
        <f>SUM(F134:F136)</f>
        <v>1811393</v>
      </c>
      <c r="G137" s="86">
        <f>SUM(G134:G136)</f>
        <v>0</v>
      </c>
      <c r="H137" s="87">
        <f>SUM(H134:H136)</f>
        <v>1688607</v>
      </c>
      <c r="I137" s="177">
        <f t="shared" si="12"/>
        <v>56217.04</v>
      </c>
      <c r="J137" s="167">
        <f>SUM(J134:J136)</f>
        <v>0</v>
      </c>
      <c r="K137" s="128">
        <f>SUM(K134:K136)</f>
        <v>56217.04</v>
      </c>
      <c r="L137" s="128">
        <f>SUM(L134:L136)</f>
        <v>0</v>
      </c>
      <c r="M137" s="129">
        <f>SUM(M134:M136)</f>
        <v>0</v>
      </c>
      <c r="N137" s="126">
        <f t="shared" si="13"/>
        <v>1.606201142857143</v>
      </c>
    </row>
    <row r="138" spans="1:14" ht="16.5" customHeight="1">
      <c r="A138" s="85" t="s">
        <v>160</v>
      </c>
      <c r="B138" s="19" t="s">
        <v>155</v>
      </c>
      <c r="C138" s="99" t="s">
        <v>53</v>
      </c>
      <c r="D138" s="150">
        <f t="shared" si="11"/>
        <v>380000</v>
      </c>
      <c r="E138" s="36"/>
      <c r="F138" s="34">
        <v>380000</v>
      </c>
      <c r="G138" s="34"/>
      <c r="H138" s="35"/>
      <c r="I138" s="171">
        <f t="shared" si="12"/>
        <v>0</v>
      </c>
      <c r="J138" s="166"/>
      <c r="K138" s="126"/>
      <c r="L138" s="126"/>
      <c r="M138" s="127"/>
      <c r="N138" s="126">
        <f t="shared" si="13"/>
        <v>0</v>
      </c>
    </row>
    <row r="139" spans="1:14" ht="24">
      <c r="A139" s="85" t="s">
        <v>161</v>
      </c>
      <c r="B139" s="19" t="s">
        <v>155</v>
      </c>
      <c r="C139" s="99" t="s">
        <v>70</v>
      </c>
      <c r="D139" s="150">
        <f t="shared" si="11"/>
        <v>1806000</v>
      </c>
      <c r="E139" s="36"/>
      <c r="F139" s="34">
        <f>1420000+186000</f>
        <v>1606000</v>
      </c>
      <c r="G139" s="34">
        <v>200000</v>
      </c>
      <c r="H139" s="35"/>
      <c r="I139" s="171">
        <f t="shared" si="12"/>
        <v>658756.33</v>
      </c>
      <c r="J139" s="166"/>
      <c r="K139" s="126">
        <v>658756.33</v>
      </c>
      <c r="L139" s="126"/>
      <c r="M139" s="127"/>
      <c r="N139" s="126">
        <f t="shared" si="13"/>
        <v>36.47598726467331</v>
      </c>
    </row>
    <row r="140" spans="1:14" ht="12.75">
      <c r="A140" s="233" t="s">
        <v>162</v>
      </c>
      <c r="B140" s="19" t="s">
        <v>177</v>
      </c>
      <c r="C140" s="204" t="s">
        <v>239</v>
      </c>
      <c r="D140" s="125">
        <f>SUM(E140:H140)</f>
        <v>0</v>
      </c>
      <c r="E140" s="28"/>
      <c r="F140" s="26"/>
      <c r="G140" s="26"/>
      <c r="H140" s="27">
        <v>0</v>
      </c>
      <c r="I140" s="140">
        <f>SUM(J140:M140)</f>
        <v>0</v>
      </c>
      <c r="J140" s="166"/>
      <c r="K140" s="126"/>
      <c r="L140" s="126"/>
      <c r="M140" s="127"/>
      <c r="N140" s="126"/>
    </row>
    <row r="141" spans="1:14" ht="12.75">
      <c r="A141" s="234"/>
      <c r="B141" s="19" t="s">
        <v>208</v>
      </c>
      <c r="C141" s="210"/>
      <c r="D141" s="125">
        <f>SUM(E141:H141)</f>
        <v>0</v>
      </c>
      <c r="E141" s="28"/>
      <c r="F141" s="26">
        <v>0</v>
      </c>
      <c r="G141" s="26"/>
      <c r="H141" s="27"/>
      <c r="I141" s="140">
        <f>SUM(J141:M141)</f>
        <v>0</v>
      </c>
      <c r="J141" s="166"/>
      <c r="K141" s="126"/>
      <c r="L141" s="126"/>
      <c r="M141" s="127"/>
      <c r="N141" s="126"/>
    </row>
    <row r="142" spans="1:14" ht="12.75">
      <c r="A142" s="234"/>
      <c r="B142" s="19" t="s">
        <v>155</v>
      </c>
      <c r="C142" s="210"/>
      <c r="D142" s="125">
        <f>SUM(E142:H142)</f>
        <v>2000000</v>
      </c>
      <c r="E142" s="28">
        <v>680000</v>
      </c>
      <c r="F142" s="26"/>
      <c r="G142" s="26">
        <v>1320000</v>
      </c>
      <c r="H142" s="27"/>
      <c r="I142" s="140">
        <f>SUM(J142:M142)</f>
        <v>0</v>
      </c>
      <c r="J142" s="166"/>
      <c r="K142" s="126"/>
      <c r="L142" s="126"/>
      <c r="M142" s="127"/>
      <c r="N142" s="126">
        <f t="shared" si="13"/>
        <v>0</v>
      </c>
    </row>
    <row r="143" spans="1:14" ht="12.75">
      <c r="A143" s="235"/>
      <c r="B143" s="2" t="s">
        <v>79</v>
      </c>
      <c r="C143" s="232"/>
      <c r="D143" s="156">
        <f aca="true" t="shared" si="14" ref="D143:M143">SUM(D140:D142)</f>
        <v>2000000</v>
      </c>
      <c r="E143" s="146">
        <f t="shared" si="14"/>
        <v>680000</v>
      </c>
      <c r="F143" s="47">
        <f t="shared" si="14"/>
        <v>0</v>
      </c>
      <c r="G143" s="47">
        <f t="shared" si="14"/>
        <v>1320000</v>
      </c>
      <c r="H143" s="110">
        <f t="shared" si="14"/>
        <v>0</v>
      </c>
      <c r="I143" s="177">
        <f t="shared" si="14"/>
        <v>0</v>
      </c>
      <c r="J143" s="168">
        <f t="shared" si="14"/>
        <v>0</v>
      </c>
      <c r="K143" s="105">
        <f t="shared" si="14"/>
        <v>0</v>
      </c>
      <c r="L143" s="105">
        <f t="shared" si="14"/>
        <v>0</v>
      </c>
      <c r="M143" s="121">
        <f t="shared" si="14"/>
        <v>0</v>
      </c>
      <c r="N143" s="126">
        <f t="shared" si="13"/>
        <v>0</v>
      </c>
    </row>
    <row r="144" spans="1:14" ht="72">
      <c r="A144" s="90" t="s">
        <v>163</v>
      </c>
      <c r="B144" s="25" t="s">
        <v>155</v>
      </c>
      <c r="C144" s="122" t="s">
        <v>103</v>
      </c>
      <c r="D144" s="125">
        <f t="shared" si="11"/>
        <v>40000</v>
      </c>
      <c r="E144" s="28"/>
      <c r="F144" s="26">
        <v>40000</v>
      </c>
      <c r="G144" s="26"/>
      <c r="H144" s="27"/>
      <c r="I144" s="140">
        <f t="shared" si="12"/>
        <v>0</v>
      </c>
      <c r="J144" s="166"/>
      <c r="K144" s="126"/>
      <c r="L144" s="126"/>
      <c r="M144" s="127"/>
      <c r="N144" s="126">
        <f t="shared" si="13"/>
        <v>0</v>
      </c>
    </row>
    <row r="145" spans="1:14" ht="24">
      <c r="A145" s="85" t="s">
        <v>164</v>
      </c>
      <c r="B145" s="19" t="s">
        <v>40</v>
      </c>
      <c r="C145" s="99" t="s">
        <v>101</v>
      </c>
      <c r="D145" s="150">
        <f t="shared" si="11"/>
        <v>38000</v>
      </c>
      <c r="E145" s="36"/>
      <c r="F145" s="34">
        <v>38000</v>
      </c>
      <c r="G145" s="34"/>
      <c r="H145" s="35"/>
      <c r="I145" s="171">
        <f t="shared" si="12"/>
        <v>33628.99</v>
      </c>
      <c r="J145" s="166"/>
      <c r="K145" s="126">
        <v>33628.99</v>
      </c>
      <c r="L145" s="126"/>
      <c r="M145" s="127"/>
      <c r="N145" s="126">
        <f t="shared" si="13"/>
        <v>88.49734210526316</v>
      </c>
    </row>
    <row r="146" spans="1:14" ht="60">
      <c r="A146" s="85" t="s">
        <v>165</v>
      </c>
      <c r="B146" s="19" t="s">
        <v>40</v>
      </c>
      <c r="C146" s="99" t="s">
        <v>64</v>
      </c>
      <c r="D146" s="150">
        <f t="shared" si="11"/>
        <v>230000</v>
      </c>
      <c r="E146" s="36">
        <v>15000</v>
      </c>
      <c r="F146" s="34">
        <v>85000</v>
      </c>
      <c r="G146" s="34">
        <v>130000</v>
      </c>
      <c r="H146" s="35"/>
      <c r="I146" s="171">
        <f t="shared" si="12"/>
        <v>0</v>
      </c>
      <c r="J146" s="166"/>
      <c r="K146" s="126"/>
      <c r="L146" s="126"/>
      <c r="M146" s="127"/>
      <c r="N146" s="126">
        <f t="shared" si="13"/>
        <v>0</v>
      </c>
    </row>
    <row r="147" spans="1:14" ht="48">
      <c r="A147" s="85" t="s">
        <v>219</v>
      </c>
      <c r="B147" s="19" t="s">
        <v>40</v>
      </c>
      <c r="C147" s="136" t="s">
        <v>108</v>
      </c>
      <c r="D147" s="150">
        <f>SUM(E147:H147)</f>
        <v>50000</v>
      </c>
      <c r="E147" s="36"/>
      <c r="F147" s="34">
        <v>50000</v>
      </c>
      <c r="G147" s="34"/>
      <c r="H147" s="35"/>
      <c r="I147" s="171">
        <f>SUM(J147:M147)</f>
        <v>141.24</v>
      </c>
      <c r="J147" s="166"/>
      <c r="K147" s="126">
        <v>141.24</v>
      </c>
      <c r="L147" s="126"/>
      <c r="M147" s="127"/>
      <c r="N147" s="126">
        <f t="shared" si="13"/>
        <v>0.28248</v>
      </c>
    </row>
    <row r="148" spans="1:14" ht="16.5" customHeight="1">
      <c r="A148" s="85" t="s">
        <v>233</v>
      </c>
      <c r="B148" s="19" t="s">
        <v>40</v>
      </c>
      <c r="C148" s="100" t="s">
        <v>193</v>
      </c>
      <c r="D148" s="150">
        <f>SUM(E148:H148)</f>
        <v>30000</v>
      </c>
      <c r="E148" s="36"/>
      <c r="F148" s="34">
        <v>30000</v>
      </c>
      <c r="G148" s="34"/>
      <c r="H148" s="35"/>
      <c r="I148" s="171">
        <f>SUM(J148:M148)</f>
        <v>94.16</v>
      </c>
      <c r="J148" s="166"/>
      <c r="K148" s="126">
        <v>94.16</v>
      </c>
      <c r="L148" s="126"/>
      <c r="M148" s="127"/>
      <c r="N148" s="126">
        <f t="shared" si="13"/>
        <v>0.3138666666666666</v>
      </c>
    </row>
    <row r="149" spans="1:14" ht="16.5" customHeight="1">
      <c r="A149" s="85" t="s">
        <v>1</v>
      </c>
      <c r="B149" s="19" t="s">
        <v>40</v>
      </c>
      <c r="C149" s="136" t="s">
        <v>107</v>
      </c>
      <c r="D149" s="150">
        <f>SUM(E149:H149)</f>
        <v>700000</v>
      </c>
      <c r="E149" s="36"/>
      <c r="F149" s="34">
        <v>700000</v>
      </c>
      <c r="G149" s="34"/>
      <c r="H149" s="35"/>
      <c r="I149" s="171">
        <f>SUM(J149:M149)</f>
        <v>4392</v>
      </c>
      <c r="J149" s="166"/>
      <c r="K149" s="126">
        <v>4392</v>
      </c>
      <c r="L149" s="126"/>
      <c r="M149" s="127"/>
      <c r="N149" s="126">
        <f t="shared" si="13"/>
        <v>0.6274285714285714</v>
      </c>
    </row>
    <row r="150" spans="1:14" ht="60">
      <c r="A150" s="85" t="s">
        <v>80</v>
      </c>
      <c r="B150" s="19" t="s">
        <v>40</v>
      </c>
      <c r="C150" s="99" t="s">
        <v>104</v>
      </c>
      <c r="D150" s="150">
        <f t="shared" si="11"/>
        <v>320000</v>
      </c>
      <c r="E150" s="36">
        <v>24000</v>
      </c>
      <c r="F150" s="34">
        <v>106000</v>
      </c>
      <c r="G150" s="34">
        <v>190000</v>
      </c>
      <c r="H150" s="35"/>
      <c r="I150" s="171">
        <f t="shared" si="12"/>
        <v>610</v>
      </c>
      <c r="J150" s="166">
        <v>610</v>
      </c>
      <c r="K150" s="126"/>
      <c r="L150" s="126"/>
      <c r="M150" s="127"/>
      <c r="N150" s="126">
        <f t="shared" si="13"/>
        <v>0.190625</v>
      </c>
    </row>
    <row r="151" spans="1:14" ht="24">
      <c r="A151" s="85" t="s">
        <v>84</v>
      </c>
      <c r="B151" s="19" t="s">
        <v>40</v>
      </c>
      <c r="C151" s="99" t="s">
        <v>274</v>
      </c>
      <c r="D151" s="150">
        <f>SUM(E151:H151)</f>
        <v>3900</v>
      </c>
      <c r="E151" s="36">
        <v>0</v>
      </c>
      <c r="F151" s="34">
        <v>3900</v>
      </c>
      <c r="G151" s="34">
        <v>0</v>
      </c>
      <c r="H151" s="35"/>
      <c r="I151" s="171">
        <f>SUM(J151:M151)</f>
        <v>854</v>
      </c>
      <c r="J151" s="166"/>
      <c r="K151" s="126">
        <v>854</v>
      </c>
      <c r="L151" s="126"/>
      <c r="M151" s="127"/>
      <c r="N151" s="126">
        <f t="shared" si="13"/>
        <v>21.897435897435898</v>
      </c>
    </row>
    <row r="152" spans="1:14" ht="16.5" customHeight="1">
      <c r="A152" s="85" t="s">
        <v>110</v>
      </c>
      <c r="B152" s="19" t="s">
        <v>40</v>
      </c>
      <c r="C152" s="99" t="s">
        <v>240</v>
      </c>
      <c r="D152" s="150">
        <f t="shared" si="11"/>
        <v>50000</v>
      </c>
      <c r="E152" s="36">
        <v>50000</v>
      </c>
      <c r="F152" s="34"/>
      <c r="G152" s="34"/>
      <c r="H152" s="35"/>
      <c r="I152" s="171">
        <f t="shared" si="12"/>
        <v>0</v>
      </c>
      <c r="J152" s="166"/>
      <c r="K152" s="126"/>
      <c r="L152" s="126"/>
      <c r="M152" s="127"/>
      <c r="N152" s="126">
        <f t="shared" si="13"/>
        <v>0</v>
      </c>
    </row>
    <row r="153" spans="1:14" ht="16.5" customHeight="1">
      <c r="A153" s="85" t="s">
        <v>254</v>
      </c>
      <c r="B153" s="19" t="s">
        <v>155</v>
      </c>
      <c r="C153" s="99" t="s">
        <v>265</v>
      </c>
      <c r="D153" s="150">
        <f t="shared" si="11"/>
        <v>30000</v>
      </c>
      <c r="E153" s="36"/>
      <c r="F153" s="34">
        <v>30000</v>
      </c>
      <c r="G153" s="34"/>
      <c r="H153" s="35"/>
      <c r="I153" s="171">
        <f t="shared" si="12"/>
        <v>0</v>
      </c>
      <c r="J153" s="166"/>
      <c r="K153" s="126"/>
      <c r="L153" s="126"/>
      <c r="M153" s="127"/>
      <c r="N153" s="126">
        <f t="shared" si="13"/>
        <v>0</v>
      </c>
    </row>
    <row r="154" spans="1:14" ht="24">
      <c r="A154" s="85" t="s">
        <v>255</v>
      </c>
      <c r="B154" s="19" t="s">
        <v>81</v>
      </c>
      <c r="C154" s="99" t="s">
        <v>256</v>
      </c>
      <c r="D154" s="150">
        <f>SUM(E154:H154)</f>
        <v>4400</v>
      </c>
      <c r="E154" s="36">
        <v>0</v>
      </c>
      <c r="F154" s="34">
        <v>4400</v>
      </c>
      <c r="G154" s="34"/>
      <c r="H154" s="35"/>
      <c r="I154" s="171">
        <f>SUM(J154:M154)</f>
        <v>0</v>
      </c>
      <c r="J154" s="166"/>
      <c r="K154" s="126"/>
      <c r="L154" s="126"/>
      <c r="M154" s="127"/>
      <c r="N154" s="126">
        <f t="shared" si="13"/>
        <v>0</v>
      </c>
    </row>
    <row r="155" spans="1:14" ht="24">
      <c r="A155" s="85" t="s">
        <v>264</v>
      </c>
      <c r="B155" s="19" t="s">
        <v>40</v>
      </c>
      <c r="C155" s="99" t="s">
        <v>100</v>
      </c>
      <c r="D155" s="150">
        <f t="shared" si="11"/>
        <v>500000</v>
      </c>
      <c r="E155" s="36">
        <v>0</v>
      </c>
      <c r="F155" s="34">
        <v>500000</v>
      </c>
      <c r="G155" s="34">
        <v>0</v>
      </c>
      <c r="H155" s="35">
        <v>0</v>
      </c>
      <c r="I155" s="171">
        <f t="shared" si="12"/>
        <v>0</v>
      </c>
      <c r="J155" s="166"/>
      <c r="K155" s="126"/>
      <c r="L155" s="126"/>
      <c r="M155" s="127"/>
      <c r="N155" s="126">
        <f t="shared" si="13"/>
        <v>0</v>
      </c>
    </row>
    <row r="156" spans="1:14" ht="24">
      <c r="A156" s="85"/>
      <c r="B156" s="2" t="s">
        <v>234</v>
      </c>
      <c r="C156" s="137" t="s">
        <v>28</v>
      </c>
      <c r="D156" s="151">
        <f aca="true" t="shared" si="15" ref="D156:D163">SUM(E156:H156)</f>
        <v>160000</v>
      </c>
      <c r="E156" s="40">
        <f>SUM(E157)</f>
        <v>0</v>
      </c>
      <c r="F156" s="5">
        <f>SUM(F157)</f>
        <v>160000</v>
      </c>
      <c r="G156" s="5">
        <f>SUM(G157)</f>
        <v>0</v>
      </c>
      <c r="H156" s="6">
        <f>SUM(H157)</f>
        <v>0</v>
      </c>
      <c r="I156" s="172">
        <f aca="true" t="shared" si="16" ref="I156:I163">SUM(J156:M156)</f>
        <v>8906</v>
      </c>
      <c r="J156" s="167">
        <f>SUM(J157)</f>
        <v>0</v>
      </c>
      <c r="K156" s="128">
        <f>SUM(K157)</f>
        <v>8906</v>
      </c>
      <c r="L156" s="128">
        <f>SUM(L157)</f>
        <v>0</v>
      </c>
      <c r="M156" s="129">
        <f>SUM(M157)</f>
        <v>0</v>
      </c>
      <c r="N156" s="126">
        <f t="shared" si="13"/>
        <v>5.566249999999999</v>
      </c>
    </row>
    <row r="157" spans="1:14" ht="24">
      <c r="A157" s="85"/>
      <c r="B157" s="19" t="s">
        <v>88</v>
      </c>
      <c r="C157" s="99" t="s">
        <v>29</v>
      </c>
      <c r="D157" s="150">
        <f t="shared" si="15"/>
        <v>160000</v>
      </c>
      <c r="E157" s="36">
        <v>0</v>
      </c>
      <c r="F157" s="34">
        <v>160000</v>
      </c>
      <c r="G157" s="34">
        <v>0</v>
      </c>
      <c r="H157" s="35">
        <v>0</v>
      </c>
      <c r="I157" s="171">
        <f t="shared" si="16"/>
        <v>8906</v>
      </c>
      <c r="J157" s="166"/>
      <c r="K157" s="126">
        <v>8906</v>
      </c>
      <c r="L157" s="126"/>
      <c r="M157" s="127"/>
      <c r="N157" s="126">
        <f t="shared" si="13"/>
        <v>5.566249999999999</v>
      </c>
    </row>
    <row r="158" spans="1:14" ht="24">
      <c r="A158" s="85"/>
      <c r="B158" s="2" t="s">
        <v>252</v>
      </c>
      <c r="C158" s="137" t="s">
        <v>28</v>
      </c>
      <c r="D158" s="151">
        <f>SUM(E158:H158)</f>
        <v>12000</v>
      </c>
      <c r="E158" s="40">
        <f>SUM(E159)</f>
        <v>0</v>
      </c>
      <c r="F158" s="5">
        <f>SUM(F159)</f>
        <v>12000</v>
      </c>
      <c r="G158" s="5">
        <f>SUM(G159)</f>
        <v>0</v>
      </c>
      <c r="H158" s="6">
        <f>SUM(H159)</f>
        <v>0</v>
      </c>
      <c r="I158" s="172">
        <f>SUM(J158:M158)</f>
        <v>0</v>
      </c>
      <c r="J158" s="167">
        <f>SUM(J159)</f>
        <v>0</v>
      </c>
      <c r="K158" s="128">
        <f>SUM(K159)</f>
        <v>0</v>
      </c>
      <c r="L158" s="128">
        <f>SUM(L159)</f>
        <v>0</v>
      </c>
      <c r="M158" s="129">
        <f>SUM(M159)</f>
        <v>0</v>
      </c>
      <c r="N158" s="126">
        <f t="shared" si="13"/>
        <v>0</v>
      </c>
    </row>
    <row r="159" spans="1:14" ht="24">
      <c r="A159" s="85"/>
      <c r="B159" s="19" t="s">
        <v>88</v>
      </c>
      <c r="C159" s="99" t="s">
        <v>253</v>
      </c>
      <c r="D159" s="150">
        <f>SUM(E159:H159)</f>
        <v>12000</v>
      </c>
      <c r="E159" s="36">
        <v>0</v>
      </c>
      <c r="F159" s="34">
        <v>12000</v>
      </c>
      <c r="G159" s="34">
        <v>0</v>
      </c>
      <c r="H159" s="35">
        <v>0</v>
      </c>
      <c r="I159" s="171">
        <f>SUM(J159:M159)</f>
        <v>0</v>
      </c>
      <c r="J159" s="166"/>
      <c r="K159" s="126"/>
      <c r="L159" s="126"/>
      <c r="M159" s="127"/>
      <c r="N159" s="126">
        <f t="shared" si="13"/>
        <v>0</v>
      </c>
    </row>
    <row r="160" spans="1:14" ht="25.5">
      <c r="A160" s="65"/>
      <c r="B160" s="81" t="s">
        <v>222</v>
      </c>
      <c r="C160" s="138" t="s">
        <v>120</v>
      </c>
      <c r="D160" s="160">
        <f t="shared" si="15"/>
        <v>6281587</v>
      </c>
      <c r="E160" s="147">
        <f>E164</f>
        <v>920000</v>
      </c>
      <c r="F160" s="86">
        <f>F164</f>
        <v>4471728</v>
      </c>
      <c r="G160" s="86">
        <f>G164</f>
        <v>0</v>
      </c>
      <c r="H160" s="87">
        <f>H164</f>
        <v>889859</v>
      </c>
      <c r="I160" s="181">
        <f t="shared" si="16"/>
        <v>5954738.140000001</v>
      </c>
      <c r="J160" s="167">
        <f>J164</f>
        <v>920000</v>
      </c>
      <c r="K160" s="167">
        <f>K164</f>
        <v>4144879.14</v>
      </c>
      <c r="L160" s="128">
        <f>L164</f>
        <v>0</v>
      </c>
      <c r="M160" s="129">
        <f>M164</f>
        <v>889859</v>
      </c>
      <c r="N160" s="126">
        <f t="shared" si="13"/>
        <v>94.79671522499012</v>
      </c>
    </row>
    <row r="161" spans="1:14" ht="12.75">
      <c r="A161" s="201" t="s">
        <v>152</v>
      </c>
      <c r="B161" s="19" t="s">
        <v>88</v>
      </c>
      <c r="C161" s="204" t="s">
        <v>178</v>
      </c>
      <c r="D161" s="161">
        <f t="shared" si="15"/>
        <v>1225000</v>
      </c>
      <c r="E161" s="70">
        <v>920000</v>
      </c>
      <c r="F161" s="12">
        <v>305000</v>
      </c>
      <c r="G161" s="12"/>
      <c r="H161" s="13"/>
      <c r="I161" s="182">
        <f t="shared" si="16"/>
        <v>1156902.37</v>
      </c>
      <c r="J161" s="166">
        <v>920000</v>
      </c>
      <c r="K161" s="126">
        <v>236902.37</v>
      </c>
      <c r="L161" s="126"/>
      <c r="M161" s="127"/>
      <c r="N161" s="126">
        <f t="shared" si="13"/>
        <v>94.44100979591838</v>
      </c>
    </row>
    <row r="162" spans="1:14" ht="12.75">
      <c r="A162" s="202"/>
      <c r="B162" s="60" t="s">
        <v>220</v>
      </c>
      <c r="C162" s="205"/>
      <c r="D162" s="161">
        <f t="shared" si="15"/>
        <v>0</v>
      </c>
      <c r="E162" s="61"/>
      <c r="F162" s="14"/>
      <c r="G162" s="14"/>
      <c r="H162" s="38"/>
      <c r="I162" s="182">
        <f t="shared" si="16"/>
        <v>0</v>
      </c>
      <c r="J162" s="166"/>
      <c r="K162" s="126"/>
      <c r="L162" s="126"/>
      <c r="M162" s="127"/>
      <c r="N162" s="126"/>
    </row>
    <row r="163" spans="1:14" ht="12.75">
      <c r="A163" s="202"/>
      <c r="B163" s="60" t="s">
        <v>87</v>
      </c>
      <c r="C163" s="205"/>
      <c r="D163" s="161">
        <f t="shared" si="15"/>
        <v>5056587</v>
      </c>
      <c r="E163" s="61"/>
      <c r="F163" s="14">
        <v>4166728</v>
      </c>
      <c r="G163" s="14"/>
      <c r="H163" s="38">
        <v>889859</v>
      </c>
      <c r="I163" s="182">
        <f t="shared" si="16"/>
        <v>4797835.77</v>
      </c>
      <c r="J163" s="166"/>
      <c r="K163" s="126">
        <v>3907976.77</v>
      </c>
      <c r="L163" s="126"/>
      <c r="M163" s="127">
        <v>889859</v>
      </c>
      <c r="N163" s="126">
        <f t="shared" si="13"/>
        <v>94.88288780554946</v>
      </c>
    </row>
    <row r="164" spans="1:14" ht="12.75">
      <c r="A164" s="203"/>
      <c r="B164" s="16" t="s">
        <v>79</v>
      </c>
      <c r="C164" s="206"/>
      <c r="D164" s="155">
        <f aca="true" t="shared" si="17" ref="D164:M164">SUM(D161:D163)</f>
        <v>6281587</v>
      </c>
      <c r="E164" s="148">
        <f t="shared" si="17"/>
        <v>920000</v>
      </c>
      <c r="F164" s="39">
        <f t="shared" si="17"/>
        <v>4471728</v>
      </c>
      <c r="G164" s="39">
        <f t="shared" si="17"/>
        <v>0</v>
      </c>
      <c r="H164" s="111">
        <f t="shared" si="17"/>
        <v>889859</v>
      </c>
      <c r="I164" s="176">
        <f t="shared" si="17"/>
        <v>5954738.14</v>
      </c>
      <c r="J164" s="169">
        <f>SUM(J161:J163)</f>
        <v>920000</v>
      </c>
      <c r="K164" s="130">
        <f t="shared" si="17"/>
        <v>4144879.14</v>
      </c>
      <c r="L164" s="130">
        <f t="shared" si="17"/>
        <v>0</v>
      </c>
      <c r="M164" s="131">
        <f t="shared" si="17"/>
        <v>889859</v>
      </c>
      <c r="N164" s="126">
        <f t="shared" si="13"/>
        <v>94.79671522499011</v>
      </c>
    </row>
    <row r="165" spans="1:14" ht="25.5">
      <c r="A165" s="15"/>
      <c r="B165" s="16" t="s">
        <v>23</v>
      </c>
      <c r="C165" s="134" t="s">
        <v>75</v>
      </c>
      <c r="D165" s="155">
        <f aca="true" t="shared" si="18" ref="D165:D175">SUM(E165:H165)</f>
        <v>2919000</v>
      </c>
      <c r="E165" s="145">
        <f>SUM(E166:E171)</f>
        <v>450000</v>
      </c>
      <c r="F165" s="17">
        <f>SUM(F166:F171)</f>
        <v>1803000</v>
      </c>
      <c r="G165" s="17">
        <f>SUM(G166:G171)</f>
        <v>0</v>
      </c>
      <c r="H165" s="109">
        <f>SUM(H166:H171)</f>
        <v>666000</v>
      </c>
      <c r="I165" s="176">
        <f aca="true" t="shared" si="19" ref="I165:I175">SUM(J165:M165)</f>
        <v>8679.52</v>
      </c>
      <c r="J165" s="167">
        <f>SUM(J166:J171)</f>
        <v>8679.52</v>
      </c>
      <c r="K165" s="128">
        <f>SUM(K166:K171)</f>
        <v>0</v>
      </c>
      <c r="L165" s="128">
        <f>SUM(L166:L171)</f>
        <v>0</v>
      </c>
      <c r="M165" s="129">
        <f>SUM(M166:M171)</f>
        <v>0</v>
      </c>
      <c r="N165" s="126">
        <f t="shared" si="13"/>
        <v>0.2973456663240836</v>
      </c>
    </row>
    <row r="166" spans="1:14" ht="20.25" customHeight="1">
      <c r="A166" s="37" t="s">
        <v>152</v>
      </c>
      <c r="B166" s="60" t="s">
        <v>155</v>
      </c>
      <c r="C166" s="124" t="s">
        <v>33</v>
      </c>
      <c r="D166" s="154">
        <f t="shared" si="18"/>
        <v>1000000</v>
      </c>
      <c r="E166" s="61">
        <v>0</v>
      </c>
      <c r="F166" s="14">
        <v>1000000</v>
      </c>
      <c r="G166" s="14"/>
      <c r="H166" s="38"/>
      <c r="I166" s="175">
        <f t="shared" si="19"/>
        <v>0</v>
      </c>
      <c r="J166" s="166"/>
      <c r="K166" s="126"/>
      <c r="L166" s="126"/>
      <c r="M166" s="127"/>
      <c r="N166" s="126">
        <f t="shared" si="13"/>
        <v>0</v>
      </c>
    </row>
    <row r="167" spans="1:14" ht="24" customHeight="1">
      <c r="A167" s="37" t="s">
        <v>153</v>
      </c>
      <c r="B167" s="60" t="s">
        <v>155</v>
      </c>
      <c r="C167" s="124" t="s">
        <v>245</v>
      </c>
      <c r="D167" s="154">
        <f t="shared" si="18"/>
        <v>50000</v>
      </c>
      <c r="E167" s="61">
        <v>50000</v>
      </c>
      <c r="F167" s="14">
        <v>0</v>
      </c>
      <c r="G167" s="14"/>
      <c r="H167" s="38"/>
      <c r="I167" s="175">
        <f t="shared" si="19"/>
        <v>6100</v>
      </c>
      <c r="J167" s="166">
        <v>6100</v>
      </c>
      <c r="K167" s="126"/>
      <c r="L167" s="126"/>
      <c r="M167" s="127"/>
      <c r="N167" s="126">
        <f t="shared" si="13"/>
        <v>12.2</v>
      </c>
    </row>
    <row r="168" spans="1:14" ht="24" customHeight="1">
      <c r="A168" s="37" t="s">
        <v>154</v>
      </c>
      <c r="B168" s="60" t="s">
        <v>155</v>
      </c>
      <c r="C168" s="124" t="s">
        <v>195</v>
      </c>
      <c r="D168" s="150">
        <f t="shared" si="18"/>
        <v>30000</v>
      </c>
      <c r="E168" s="36"/>
      <c r="F168" s="34">
        <v>30000</v>
      </c>
      <c r="G168" s="34"/>
      <c r="H168" s="35"/>
      <c r="I168" s="171">
        <f t="shared" si="19"/>
        <v>0</v>
      </c>
      <c r="J168" s="166"/>
      <c r="K168" s="126"/>
      <c r="L168" s="126"/>
      <c r="M168" s="127"/>
      <c r="N168" s="126">
        <f t="shared" si="13"/>
        <v>0</v>
      </c>
    </row>
    <row r="169" spans="1:14" ht="20.25" customHeight="1">
      <c r="A169" s="37" t="s">
        <v>156</v>
      </c>
      <c r="B169" s="60" t="s">
        <v>155</v>
      </c>
      <c r="C169" s="124" t="s">
        <v>31</v>
      </c>
      <c r="D169" s="150">
        <f t="shared" si="18"/>
        <v>9000</v>
      </c>
      <c r="E169" s="36"/>
      <c r="F169" s="34">
        <v>9000</v>
      </c>
      <c r="G169" s="34"/>
      <c r="H169" s="35"/>
      <c r="I169" s="171">
        <f t="shared" si="19"/>
        <v>0</v>
      </c>
      <c r="J169" s="166"/>
      <c r="K169" s="126"/>
      <c r="L169" s="126"/>
      <c r="M169" s="127"/>
      <c r="N169" s="126">
        <f t="shared" si="13"/>
        <v>0</v>
      </c>
    </row>
    <row r="170" spans="1:14" ht="24.75" customHeight="1">
      <c r="A170" s="37" t="s">
        <v>157</v>
      </c>
      <c r="B170" s="60" t="s">
        <v>155</v>
      </c>
      <c r="C170" s="124" t="s">
        <v>194</v>
      </c>
      <c r="D170" s="150">
        <f t="shared" si="18"/>
        <v>230000</v>
      </c>
      <c r="E170" s="36"/>
      <c r="F170" s="34">
        <v>230000</v>
      </c>
      <c r="G170" s="34"/>
      <c r="H170" s="35"/>
      <c r="I170" s="171">
        <f t="shared" si="19"/>
        <v>0</v>
      </c>
      <c r="J170" s="166"/>
      <c r="K170" s="126"/>
      <c r="L170" s="126"/>
      <c r="M170" s="127"/>
      <c r="N170" s="126">
        <f t="shared" si="13"/>
        <v>0</v>
      </c>
    </row>
    <row r="171" spans="1:14" ht="33" customHeight="1">
      <c r="A171" s="37" t="s">
        <v>158</v>
      </c>
      <c r="B171" s="60" t="s">
        <v>155</v>
      </c>
      <c r="C171" s="124" t="s">
        <v>213</v>
      </c>
      <c r="D171" s="150">
        <f t="shared" si="18"/>
        <v>1600000</v>
      </c>
      <c r="E171" s="36">
        <v>400000</v>
      </c>
      <c r="F171" s="34">
        <v>534000</v>
      </c>
      <c r="G171" s="34"/>
      <c r="H171" s="35">
        <v>666000</v>
      </c>
      <c r="I171" s="171">
        <f t="shared" si="19"/>
        <v>2579.52</v>
      </c>
      <c r="J171" s="166">
        <v>2579.52</v>
      </c>
      <c r="K171" s="126"/>
      <c r="L171" s="126"/>
      <c r="M171" s="127"/>
      <c r="N171" s="126">
        <f t="shared" si="13"/>
        <v>0.16122</v>
      </c>
    </row>
    <row r="172" spans="1:14" ht="25.5">
      <c r="A172" s="18"/>
      <c r="B172" s="2" t="s">
        <v>189</v>
      </c>
      <c r="C172" s="4" t="s">
        <v>190</v>
      </c>
      <c r="D172" s="151">
        <f t="shared" si="18"/>
        <v>600000</v>
      </c>
      <c r="E172" s="45">
        <f>SUM(E173:E175)</f>
        <v>100000</v>
      </c>
      <c r="F172" s="10">
        <f>SUM(F173:F175)</f>
        <v>500000</v>
      </c>
      <c r="G172" s="10">
        <f>SUM(G173:G175)</f>
        <v>0</v>
      </c>
      <c r="H172" s="44">
        <f>SUM(H173:H175)</f>
        <v>0</v>
      </c>
      <c r="I172" s="172">
        <f t="shared" si="19"/>
        <v>109645.21</v>
      </c>
      <c r="J172" s="168">
        <f>SUM(J173:J175)</f>
        <v>0</v>
      </c>
      <c r="K172" s="105">
        <f>SUM(K173:K175)</f>
        <v>109645.21</v>
      </c>
      <c r="L172" s="105">
        <f>SUM(L173:L175)</f>
        <v>0</v>
      </c>
      <c r="M172" s="121">
        <f>SUM(M173:M175)</f>
        <v>0</v>
      </c>
      <c r="N172" s="126">
        <f t="shared" si="13"/>
        <v>18.274201666666666</v>
      </c>
    </row>
    <row r="173" spans="1:14" ht="25.5">
      <c r="A173" s="18" t="s">
        <v>152</v>
      </c>
      <c r="B173" s="19" t="s">
        <v>40</v>
      </c>
      <c r="C173" s="139" t="s">
        <v>246</v>
      </c>
      <c r="D173" s="150">
        <f t="shared" si="18"/>
        <v>100000</v>
      </c>
      <c r="E173" s="61">
        <v>100000</v>
      </c>
      <c r="F173" s="14"/>
      <c r="G173" s="14"/>
      <c r="H173" s="38"/>
      <c r="I173" s="171">
        <f t="shared" si="19"/>
        <v>0</v>
      </c>
      <c r="J173" s="166"/>
      <c r="K173" s="126"/>
      <c r="L173" s="126"/>
      <c r="M173" s="127"/>
      <c r="N173" s="126">
        <f t="shared" si="13"/>
        <v>0</v>
      </c>
    </row>
    <row r="174" spans="1:14" ht="21.75" customHeight="1">
      <c r="A174" s="18" t="s">
        <v>153</v>
      </c>
      <c r="B174" s="11" t="s">
        <v>179</v>
      </c>
      <c r="C174" s="91" t="s">
        <v>2</v>
      </c>
      <c r="D174" s="150">
        <f t="shared" si="18"/>
        <v>200000</v>
      </c>
      <c r="E174" s="59"/>
      <c r="F174" s="49">
        <v>200000</v>
      </c>
      <c r="G174" s="49"/>
      <c r="H174" s="50"/>
      <c r="I174" s="171">
        <f t="shared" si="19"/>
        <v>102325.21</v>
      </c>
      <c r="J174" s="166"/>
      <c r="K174" s="126">
        <v>102325.21</v>
      </c>
      <c r="L174" s="126"/>
      <c r="M174" s="127"/>
      <c r="N174" s="126">
        <f t="shared" si="13"/>
        <v>51.162605000000006</v>
      </c>
    </row>
    <row r="175" spans="1:14" ht="24" customHeight="1">
      <c r="A175" s="18" t="s">
        <v>154</v>
      </c>
      <c r="B175" s="11" t="s">
        <v>155</v>
      </c>
      <c r="C175" s="99" t="s">
        <v>125</v>
      </c>
      <c r="D175" s="150">
        <f t="shared" si="18"/>
        <v>300000</v>
      </c>
      <c r="E175" s="59"/>
      <c r="F175" s="49">
        <v>300000</v>
      </c>
      <c r="G175" s="49"/>
      <c r="H175" s="50"/>
      <c r="I175" s="171">
        <f t="shared" si="19"/>
        <v>7320</v>
      </c>
      <c r="J175" s="166"/>
      <c r="K175" s="126">
        <v>7320</v>
      </c>
      <c r="L175" s="126"/>
      <c r="M175" s="127"/>
      <c r="N175" s="126">
        <f t="shared" si="13"/>
        <v>2.44</v>
      </c>
    </row>
    <row r="176" spans="1:14" ht="30.75" thickBot="1">
      <c r="A176" s="53" t="s">
        <v>201</v>
      </c>
      <c r="B176" s="54" t="s">
        <v>202</v>
      </c>
      <c r="C176" s="141" t="s">
        <v>203</v>
      </c>
      <c r="D176" s="162">
        <f>SUM(E176:H176)</f>
        <v>15036125</v>
      </c>
      <c r="E176" s="83">
        <f>SUM(E177:E186)</f>
        <v>27471</v>
      </c>
      <c r="F176" s="55">
        <f>SUM(F177:F186)</f>
        <v>10829187</v>
      </c>
      <c r="G176" s="55">
        <f>SUM(G177:G186)</f>
        <v>200000</v>
      </c>
      <c r="H176" s="112">
        <f>SUM(H177:H186)</f>
        <v>3979467</v>
      </c>
      <c r="I176" s="183">
        <f>SUM(J176:M176)</f>
        <v>5703272.379999999</v>
      </c>
      <c r="J176" s="168">
        <f>SUM(J177:J186)</f>
        <v>12040.83</v>
      </c>
      <c r="K176" s="105">
        <f>SUM(K177:K186)</f>
        <v>2626765.2699999996</v>
      </c>
      <c r="L176" s="105">
        <f>SUM(L177:L186)</f>
        <v>0</v>
      </c>
      <c r="M176" s="121">
        <f>SUM(M177:M186)</f>
        <v>3064466.28</v>
      </c>
      <c r="N176" s="126">
        <f t="shared" si="13"/>
        <v>37.930466659461786</v>
      </c>
    </row>
    <row r="177" spans="1:14" ht="23.25" customHeight="1">
      <c r="A177" s="75"/>
      <c r="B177" s="48" t="str">
        <f>RIGHT(B187,5)</f>
        <v>60015</v>
      </c>
      <c r="C177" s="99" t="s">
        <v>204</v>
      </c>
      <c r="D177" s="150">
        <f aca="true" t="shared" si="20" ref="D177:D186">SUM(E177:H177)</f>
        <v>10123601</v>
      </c>
      <c r="E177" s="70">
        <f>E187</f>
        <v>8800</v>
      </c>
      <c r="F177" s="12">
        <f>F187</f>
        <v>6415334</v>
      </c>
      <c r="G177" s="12">
        <f>G187</f>
        <v>0</v>
      </c>
      <c r="H177" s="13">
        <f>H187</f>
        <v>3699467</v>
      </c>
      <c r="I177" s="171">
        <f>SUM(J177:M177)</f>
        <v>4754802.84</v>
      </c>
      <c r="J177" s="70">
        <f>J187</f>
        <v>0</v>
      </c>
      <c r="K177" s="12">
        <f>K187</f>
        <v>1690336.5599999998</v>
      </c>
      <c r="L177" s="126"/>
      <c r="M177" s="127">
        <v>3064466.28</v>
      </c>
      <c r="N177" s="126">
        <f t="shared" si="13"/>
        <v>46.96750533728068</v>
      </c>
    </row>
    <row r="178" spans="1:14" ht="23.25" customHeight="1">
      <c r="A178" s="75"/>
      <c r="B178" s="48">
        <v>71015</v>
      </c>
      <c r="C178" s="99" t="s">
        <v>227</v>
      </c>
      <c r="D178" s="150">
        <f t="shared" si="20"/>
        <v>4000</v>
      </c>
      <c r="E178" s="82">
        <f>E210</f>
        <v>0</v>
      </c>
      <c r="F178" s="13">
        <f>F210</f>
        <v>0</v>
      </c>
      <c r="G178" s="13">
        <f>G210</f>
        <v>0</v>
      </c>
      <c r="H178" s="13">
        <f>H210</f>
        <v>4000</v>
      </c>
      <c r="I178" s="171">
        <f>SUM(J178:M178)</f>
        <v>0</v>
      </c>
      <c r="J178" s="166"/>
      <c r="K178" s="126"/>
      <c r="L178" s="126"/>
      <c r="M178" s="13">
        <f>M210</f>
        <v>0</v>
      </c>
      <c r="N178" s="126">
        <f t="shared" si="13"/>
        <v>0</v>
      </c>
    </row>
    <row r="179" spans="1:14" ht="23.25" customHeight="1">
      <c r="A179" s="75"/>
      <c r="B179" s="48">
        <v>75411</v>
      </c>
      <c r="C179" s="99" t="s">
        <v>228</v>
      </c>
      <c r="D179" s="150">
        <f t="shared" si="20"/>
        <v>26000</v>
      </c>
      <c r="E179" s="82">
        <f>E212</f>
        <v>0</v>
      </c>
      <c r="F179" s="13">
        <f>F212</f>
        <v>0</v>
      </c>
      <c r="G179" s="13">
        <f>G212</f>
        <v>0</v>
      </c>
      <c r="H179" s="13">
        <f>H212</f>
        <v>26000</v>
      </c>
      <c r="I179" s="171">
        <f aca="true" t="shared" si="21" ref="I179:I186">SUM(J179:M179)</f>
        <v>0</v>
      </c>
      <c r="J179" s="82">
        <f>J212</f>
        <v>0</v>
      </c>
      <c r="K179" s="13">
        <f>K212</f>
        <v>0</v>
      </c>
      <c r="L179" s="13">
        <f>L212</f>
        <v>0</v>
      </c>
      <c r="M179" s="127"/>
      <c r="N179" s="126">
        <f t="shared" si="13"/>
        <v>0</v>
      </c>
    </row>
    <row r="180" spans="1:14" ht="23.25" customHeight="1">
      <c r="A180" s="76"/>
      <c r="B180" s="11">
        <v>80120</v>
      </c>
      <c r="C180" s="99" t="s">
        <v>237</v>
      </c>
      <c r="D180" s="150">
        <f t="shared" si="20"/>
        <v>350000</v>
      </c>
      <c r="E180" s="82">
        <f>E214</f>
        <v>0</v>
      </c>
      <c r="F180" s="13">
        <f>F214</f>
        <v>150000</v>
      </c>
      <c r="G180" s="13">
        <f>G214</f>
        <v>200000</v>
      </c>
      <c r="H180" s="13">
        <f>H214</f>
        <v>0</v>
      </c>
      <c r="I180" s="171">
        <f t="shared" si="21"/>
        <v>7820.67</v>
      </c>
      <c r="J180" s="166"/>
      <c r="K180" s="13">
        <f>K214</f>
        <v>7820.67</v>
      </c>
      <c r="L180" s="13">
        <f>L214</f>
        <v>0</v>
      </c>
      <c r="M180" s="127"/>
      <c r="N180" s="126">
        <f t="shared" si="13"/>
        <v>2.2344771428571426</v>
      </c>
    </row>
    <row r="181" spans="1:14" ht="23.25" customHeight="1">
      <c r="A181" s="76"/>
      <c r="B181" s="11" t="str">
        <f>RIGHT(B216,5)</f>
        <v>80130</v>
      </c>
      <c r="C181" s="99" t="s">
        <v>205</v>
      </c>
      <c r="D181" s="150">
        <f t="shared" si="20"/>
        <v>2588671</v>
      </c>
      <c r="E181" s="82">
        <f>E216</f>
        <v>18671</v>
      </c>
      <c r="F181" s="13">
        <f>F216</f>
        <v>2570000</v>
      </c>
      <c r="G181" s="13">
        <f>G216</f>
        <v>0</v>
      </c>
      <c r="H181" s="13">
        <f>H216</f>
        <v>0</v>
      </c>
      <c r="I181" s="171">
        <f t="shared" si="21"/>
        <v>22977.629999999997</v>
      </c>
      <c r="J181" s="82">
        <f>J216</f>
        <v>12040.83</v>
      </c>
      <c r="K181" s="13">
        <f>K216</f>
        <v>10936.8</v>
      </c>
      <c r="L181" s="126"/>
      <c r="M181" s="127"/>
      <c r="N181" s="126">
        <f t="shared" si="13"/>
        <v>0.8876226449788327</v>
      </c>
    </row>
    <row r="182" spans="1:14" ht="23.25" customHeight="1">
      <c r="A182" s="76"/>
      <c r="B182" s="11">
        <v>80195</v>
      </c>
      <c r="C182" s="99" t="s">
        <v>281</v>
      </c>
      <c r="D182" s="150">
        <f t="shared" si="20"/>
        <v>6000</v>
      </c>
      <c r="E182" s="82">
        <f>E226</f>
        <v>0</v>
      </c>
      <c r="F182" s="13">
        <f>F226</f>
        <v>6000</v>
      </c>
      <c r="G182" s="13">
        <f>G226</f>
        <v>0</v>
      </c>
      <c r="H182" s="13">
        <f>H226</f>
        <v>0</v>
      </c>
      <c r="I182" s="171">
        <f t="shared" si="21"/>
        <v>5246</v>
      </c>
      <c r="J182" s="166"/>
      <c r="K182" s="13">
        <f>K226</f>
        <v>5246</v>
      </c>
      <c r="L182" s="126"/>
      <c r="M182" s="127"/>
      <c r="N182" s="126">
        <f t="shared" si="13"/>
        <v>87.43333333333332</v>
      </c>
    </row>
    <row r="183" spans="1:14" ht="23.25" customHeight="1">
      <c r="A183" s="76"/>
      <c r="B183" s="11">
        <v>85111</v>
      </c>
      <c r="C183" s="99" t="s">
        <v>115</v>
      </c>
      <c r="D183" s="150">
        <f t="shared" si="20"/>
        <v>200000</v>
      </c>
      <c r="E183" s="82">
        <f>E228</f>
        <v>0</v>
      </c>
      <c r="F183" s="13">
        <f>F228</f>
        <v>200000</v>
      </c>
      <c r="G183" s="13">
        <f>G228</f>
        <v>0</v>
      </c>
      <c r="H183" s="13">
        <f>H228</f>
        <v>0</v>
      </c>
      <c r="I183" s="171">
        <f t="shared" si="21"/>
        <v>70000</v>
      </c>
      <c r="J183" s="166"/>
      <c r="K183" s="13">
        <f>K228</f>
        <v>70000</v>
      </c>
      <c r="L183" s="126"/>
      <c r="M183" s="127"/>
      <c r="N183" s="126">
        <f t="shared" si="13"/>
        <v>35</v>
      </c>
    </row>
    <row r="184" spans="1:14" ht="23.25" customHeight="1">
      <c r="A184" s="76"/>
      <c r="B184" s="11" t="str">
        <f>RIGHT(B230,5)</f>
        <v>85201</v>
      </c>
      <c r="C184" s="99" t="s">
        <v>34</v>
      </c>
      <c r="D184" s="150">
        <f t="shared" si="20"/>
        <v>9853</v>
      </c>
      <c r="E184" s="82">
        <f>E230</f>
        <v>0</v>
      </c>
      <c r="F184" s="13">
        <f>F230</f>
        <v>9853</v>
      </c>
      <c r="G184" s="13">
        <f>G230</f>
        <v>0</v>
      </c>
      <c r="H184" s="13">
        <f>H230</f>
        <v>0</v>
      </c>
      <c r="I184" s="171">
        <f t="shared" si="21"/>
        <v>0</v>
      </c>
      <c r="J184" s="166"/>
      <c r="K184" s="13">
        <f>K230</f>
        <v>0</v>
      </c>
      <c r="L184" s="126"/>
      <c r="M184" s="127"/>
      <c r="N184" s="126">
        <f t="shared" si="13"/>
        <v>0</v>
      </c>
    </row>
    <row r="185" spans="1:14" ht="23.25" customHeight="1">
      <c r="A185" s="75"/>
      <c r="B185" s="48" t="str">
        <f>RIGHT(B237,5)</f>
        <v>92195</v>
      </c>
      <c r="C185" s="124" t="s">
        <v>231</v>
      </c>
      <c r="D185" s="150">
        <f t="shared" si="20"/>
        <v>650000</v>
      </c>
      <c r="E185" s="149">
        <f>E237</f>
        <v>0</v>
      </c>
      <c r="F185" s="38">
        <f>F237</f>
        <v>400000</v>
      </c>
      <c r="G185" s="38">
        <f>G237</f>
        <v>0</v>
      </c>
      <c r="H185" s="38">
        <f>H237</f>
        <v>250000</v>
      </c>
      <c r="I185" s="171">
        <f t="shared" si="21"/>
        <v>393452</v>
      </c>
      <c r="J185" s="166"/>
      <c r="K185" s="38">
        <f>K237</f>
        <v>393452</v>
      </c>
      <c r="L185" s="126"/>
      <c r="M185" s="38">
        <f>M237</f>
        <v>0</v>
      </c>
      <c r="N185" s="126">
        <f t="shared" si="13"/>
        <v>60.531076923076924</v>
      </c>
    </row>
    <row r="186" spans="1:14" ht="23.25" customHeight="1">
      <c r="A186" s="75"/>
      <c r="B186" s="48">
        <v>92116</v>
      </c>
      <c r="C186" s="124" t="s">
        <v>218</v>
      </c>
      <c r="D186" s="150">
        <f t="shared" si="20"/>
        <v>1078000</v>
      </c>
      <c r="E186" s="149">
        <f>E233</f>
        <v>0</v>
      </c>
      <c r="F186" s="38">
        <f>F233</f>
        <v>1078000</v>
      </c>
      <c r="G186" s="38">
        <f>G233</f>
        <v>0</v>
      </c>
      <c r="H186" s="38">
        <f>H233</f>
        <v>0</v>
      </c>
      <c r="I186" s="171">
        <f t="shared" si="21"/>
        <v>448973.24</v>
      </c>
      <c r="J186" s="166"/>
      <c r="K186" s="38">
        <f>K233</f>
        <v>448973.24</v>
      </c>
      <c r="L186" s="126"/>
      <c r="M186" s="127"/>
      <c r="N186" s="126">
        <f t="shared" si="13"/>
        <v>41.648723562152135</v>
      </c>
    </row>
    <row r="187" spans="1:14" ht="25.5">
      <c r="A187" s="3"/>
      <c r="B187" s="2" t="s">
        <v>206</v>
      </c>
      <c r="C187" s="4" t="s">
        <v>207</v>
      </c>
      <c r="D187" s="151">
        <f>SUM(E187:H187)</f>
        <v>10123601</v>
      </c>
      <c r="E187" s="40">
        <f>E191+E192+E193+E194+E195+E196+E197+E198+E199+E203+E207+E208</f>
        <v>8800</v>
      </c>
      <c r="F187" s="5">
        <f>F191+F192+F193+F194+F195+F196+F197+F198+F199+F203+F207+F208+F209</f>
        <v>6415334</v>
      </c>
      <c r="G187" s="5">
        <f>G191+G192+G193+G194+G195+G196+G197+G198+G199+G203+G207+G208</f>
        <v>0</v>
      </c>
      <c r="H187" s="6">
        <f>H191+H192+H193+H194+H195+H196+H197+H198+H199+H203+H207+H208+H209</f>
        <v>3699467</v>
      </c>
      <c r="I187" s="172">
        <f>SUM(J187:M187)</f>
        <v>4754802.84</v>
      </c>
      <c r="J187" s="167">
        <f>J191+J192+J193+J194+J195+J196+J197+J198+J199+J203+J207+J208</f>
        <v>0</v>
      </c>
      <c r="K187" s="128">
        <f>K191+K192+K193+K194+K195+K196+K197+K198+K199+K203+K207+K208+K209</f>
        <v>1690336.5599999998</v>
      </c>
      <c r="L187" s="128">
        <f>L191+L192+L193+L194+L195+L196+L197+L198+L199+L203+L207+L208</f>
        <v>0</v>
      </c>
      <c r="M187" s="129">
        <f>M191+M192+M193+M194+M195+M196+M197+M198+M199+M203+M207+M208+M209</f>
        <v>3064466.28</v>
      </c>
      <c r="N187" s="126">
        <f t="shared" si="13"/>
        <v>46.96750533728068</v>
      </c>
    </row>
    <row r="188" spans="1:14" ht="12.75">
      <c r="A188" s="207" t="s">
        <v>152</v>
      </c>
      <c r="B188" s="19" t="s">
        <v>177</v>
      </c>
      <c r="C188" s="204" t="s">
        <v>71</v>
      </c>
      <c r="D188" s="150">
        <f>SUM(E188:H188)</f>
        <v>3064467</v>
      </c>
      <c r="E188" s="36"/>
      <c r="F188" s="34"/>
      <c r="G188" s="34"/>
      <c r="H188" s="35">
        <v>3064467</v>
      </c>
      <c r="I188" s="171">
        <f>SUM(J188:M188)</f>
        <v>3064466.28</v>
      </c>
      <c r="J188" s="166"/>
      <c r="K188" s="126"/>
      <c r="L188" s="126"/>
      <c r="M188" s="127">
        <v>3064466.28</v>
      </c>
      <c r="N188" s="126">
        <f t="shared" si="13"/>
        <v>99.99997650488649</v>
      </c>
    </row>
    <row r="189" spans="1:14" ht="12.75">
      <c r="A189" s="208"/>
      <c r="B189" s="19" t="s">
        <v>208</v>
      </c>
      <c r="C189" s="210"/>
      <c r="D189" s="150">
        <f>SUM(E189:H189)</f>
        <v>1575948</v>
      </c>
      <c r="E189" s="36"/>
      <c r="F189" s="34">
        <v>1575948</v>
      </c>
      <c r="G189" s="34"/>
      <c r="H189" s="35"/>
      <c r="I189" s="171">
        <f>SUM(J189:M189)</f>
        <v>1575947.96</v>
      </c>
      <c r="J189" s="166"/>
      <c r="K189" s="126">
        <v>1575947.96</v>
      </c>
      <c r="L189" s="126"/>
      <c r="M189" s="127"/>
      <c r="N189" s="126">
        <f t="shared" si="13"/>
        <v>99.99999746184518</v>
      </c>
    </row>
    <row r="190" spans="1:14" ht="12.75">
      <c r="A190" s="208"/>
      <c r="B190" s="19" t="s">
        <v>7</v>
      </c>
      <c r="C190" s="210"/>
      <c r="D190" s="150">
        <f>SUM(E190:H190)</f>
        <v>370386</v>
      </c>
      <c r="E190" s="36"/>
      <c r="F190" s="34">
        <v>370386</v>
      </c>
      <c r="G190" s="34"/>
      <c r="H190" s="35"/>
      <c r="I190" s="171">
        <f>SUM(J190:M190)</f>
        <v>96233.45</v>
      </c>
      <c r="J190" s="166"/>
      <c r="K190" s="126">
        <v>96233.45</v>
      </c>
      <c r="L190" s="126"/>
      <c r="M190" s="127"/>
      <c r="N190" s="126">
        <f t="shared" si="13"/>
        <v>25.981935062340366</v>
      </c>
    </row>
    <row r="191" spans="1:14" ht="12.75">
      <c r="A191" s="209"/>
      <c r="B191" s="2" t="s">
        <v>229</v>
      </c>
      <c r="C191" s="232"/>
      <c r="D191" s="151">
        <f aca="true" t="shared" si="22" ref="D191:M191">SUM(D188:D190)</f>
        <v>5010801</v>
      </c>
      <c r="E191" s="40">
        <f t="shared" si="22"/>
        <v>0</v>
      </c>
      <c r="F191" s="5">
        <f t="shared" si="22"/>
        <v>1946334</v>
      </c>
      <c r="G191" s="5">
        <f t="shared" si="22"/>
        <v>0</v>
      </c>
      <c r="H191" s="6">
        <f t="shared" si="22"/>
        <v>3064467</v>
      </c>
      <c r="I191" s="172">
        <f t="shared" si="22"/>
        <v>4736647.69</v>
      </c>
      <c r="J191" s="167">
        <f t="shared" si="22"/>
        <v>0</v>
      </c>
      <c r="K191" s="128">
        <f t="shared" si="22"/>
        <v>1672181.41</v>
      </c>
      <c r="L191" s="128">
        <f t="shared" si="22"/>
        <v>0</v>
      </c>
      <c r="M191" s="129">
        <f t="shared" si="22"/>
        <v>3064466.28</v>
      </c>
      <c r="N191" s="126">
        <f t="shared" si="13"/>
        <v>94.52875278822688</v>
      </c>
    </row>
    <row r="192" spans="1:14" ht="36">
      <c r="A192" s="33" t="s">
        <v>153</v>
      </c>
      <c r="B192" s="19" t="s">
        <v>155</v>
      </c>
      <c r="C192" s="99" t="s">
        <v>72</v>
      </c>
      <c r="D192" s="150">
        <f aca="true" t="shared" si="23" ref="D192:D239">SUM(E192:H192)</f>
        <v>1000000</v>
      </c>
      <c r="E192" s="36"/>
      <c r="F192" s="34">
        <v>1000000</v>
      </c>
      <c r="G192" s="34"/>
      <c r="H192" s="35"/>
      <c r="I192" s="171">
        <f aca="true" t="shared" si="24" ref="I192:I239">SUM(J192:M192)</f>
        <v>141.24</v>
      </c>
      <c r="J192" s="166"/>
      <c r="K192" s="126">
        <v>141.24</v>
      </c>
      <c r="L192" s="126"/>
      <c r="M192" s="127"/>
      <c r="N192" s="126">
        <f t="shared" si="13"/>
        <v>0.014124</v>
      </c>
    </row>
    <row r="193" spans="1:14" ht="24">
      <c r="A193" s="33" t="s">
        <v>154</v>
      </c>
      <c r="B193" s="19" t="s">
        <v>179</v>
      </c>
      <c r="C193" s="99" t="s">
        <v>39</v>
      </c>
      <c r="D193" s="150">
        <f t="shared" si="23"/>
        <v>8800</v>
      </c>
      <c r="E193" s="59">
        <v>8800</v>
      </c>
      <c r="F193" s="49">
        <v>0</v>
      </c>
      <c r="G193" s="49"/>
      <c r="H193" s="50"/>
      <c r="I193" s="171">
        <f t="shared" si="24"/>
        <v>6185.4</v>
      </c>
      <c r="J193" s="166"/>
      <c r="K193" s="126">
        <v>6185.4</v>
      </c>
      <c r="L193" s="126"/>
      <c r="M193" s="127"/>
      <c r="N193" s="126">
        <f t="shared" si="13"/>
        <v>70.28863636363636</v>
      </c>
    </row>
    <row r="194" spans="1:14" ht="18" customHeight="1">
      <c r="A194" s="33" t="s">
        <v>156</v>
      </c>
      <c r="B194" s="19" t="s">
        <v>179</v>
      </c>
      <c r="C194" s="99" t="s">
        <v>111</v>
      </c>
      <c r="D194" s="150">
        <f t="shared" si="23"/>
        <v>54000</v>
      </c>
      <c r="E194" s="59"/>
      <c r="F194" s="49">
        <v>54000</v>
      </c>
      <c r="G194" s="49"/>
      <c r="H194" s="50"/>
      <c r="I194" s="171">
        <f t="shared" si="24"/>
        <v>0</v>
      </c>
      <c r="J194" s="166"/>
      <c r="K194" s="126"/>
      <c r="L194" s="126"/>
      <c r="M194" s="127"/>
      <c r="N194" s="126">
        <f t="shared" si="13"/>
        <v>0</v>
      </c>
    </row>
    <row r="195" spans="1:14" ht="24">
      <c r="A195" s="33" t="s">
        <v>157</v>
      </c>
      <c r="B195" s="19" t="s">
        <v>40</v>
      </c>
      <c r="C195" s="99" t="s">
        <v>92</v>
      </c>
      <c r="D195" s="150">
        <f t="shared" si="23"/>
        <v>100000</v>
      </c>
      <c r="E195" s="59"/>
      <c r="F195" s="49">
        <v>100000</v>
      </c>
      <c r="G195" s="49"/>
      <c r="H195" s="50"/>
      <c r="I195" s="171">
        <f t="shared" si="24"/>
        <v>0</v>
      </c>
      <c r="J195" s="166"/>
      <c r="K195" s="126"/>
      <c r="L195" s="126"/>
      <c r="M195" s="127"/>
      <c r="N195" s="126">
        <f t="shared" si="13"/>
        <v>0</v>
      </c>
    </row>
    <row r="196" spans="1:14" ht="18" customHeight="1">
      <c r="A196" s="33" t="s">
        <v>158</v>
      </c>
      <c r="B196" s="19" t="s">
        <v>40</v>
      </c>
      <c r="C196" s="99" t="s">
        <v>93</v>
      </c>
      <c r="D196" s="150">
        <f t="shared" si="23"/>
        <v>25000</v>
      </c>
      <c r="E196" s="59"/>
      <c r="F196" s="49">
        <v>25000</v>
      </c>
      <c r="G196" s="49"/>
      <c r="H196" s="50"/>
      <c r="I196" s="171">
        <f t="shared" si="24"/>
        <v>0</v>
      </c>
      <c r="J196" s="166"/>
      <c r="K196" s="126"/>
      <c r="L196" s="126"/>
      <c r="M196" s="127"/>
      <c r="N196" s="126">
        <f t="shared" si="13"/>
        <v>0</v>
      </c>
    </row>
    <row r="197" spans="1:14" ht="24">
      <c r="A197" s="33" t="s">
        <v>159</v>
      </c>
      <c r="B197" s="19" t="s">
        <v>40</v>
      </c>
      <c r="C197" s="99" t="s">
        <v>241</v>
      </c>
      <c r="D197" s="150">
        <f t="shared" si="23"/>
        <v>70000</v>
      </c>
      <c r="E197" s="59"/>
      <c r="F197" s="49">
        <v>70000</v>
      </c>
      <c r="G197" s="49"/>
      <c r="H197" s="50"/>
      <c r="I197" s="171">
        <f t="shared" si="24"/>
        <v>0</v>
      </c>
      <c r="J197" s="166"/>
      <c r="K197" s="126"/>
      <c r="L197" s="126"/>
      <c r="M197" s="127"/>
      <c r="N197" s="126">
        <f aca="true" t="shared" si="25" ref="N197:N240">I197/D197*100</f>
        <v>0</v>
      </c>
    </row>
    <row r="198" spans="1:14" ht="24">
      <c r="A198" s="33" t="s">
        <v>160</v>
      </c>
      <c r="B198" s="19" t="s">
        <v>40</v>
      </c>
      <c r="C198" s="99" t="s">
        <v>90</v>
      </c>
      <c r="D198" s="150">
        <f t="shared" si="23"/>
        <v>150000</v>
      </c>
      <c r="E198" s="59"/>
      <c r="F198" s="49">
        <v>150000</v>
      </c>
      <c r="G198" s="49"/>
      <c r="H198" s="50"/>
      <c r="I198" s="171">
        <f t="shared" si="24"/>
        <v>0</v>
      </c>
      <c r="J198" s="166"/>
      <c r="K198" s="126"/>
      <c r="L198" s="126"/>
      <c r="M198" s="127"/>
      <c r="N198" s="126">
        <f t="shared" si="25"/>
        <v>0</v>
      </c>
    </row>
    <row r="199" spans="1:14" ht="12.75">
      <c r="A199" s="33" t="s">
        <v>161</v>
      </c>
      <c r="B199" s="19" t="s">
        <v>40</v>
      </c>
      <c r="C199" s="99" t="s">
        <v>91</v>
      </c>
      <c r="D199" s="150">
        <f t="shared" si="23"/>
        <v>100000</v>
      </c>
      <c r="E199" s="59"/>
      <c r="F199" s="49">
        <v>100000</v>
      </c>
      <c r="G199" s="49"/>
      <c r="H199" s="50"/>
      <c r="I199" s="171">
        <f t="shared" si="24"/>
        <v>0</v>
      </c>
      <c r="J199" s="166"/>
      <c r="K199" s="126"/>
      <c r="L199" s="126"/>
      <c r="M199" s="127"/>
      <c r="N199" s="126">
        <f t="shared" si="25"/>
        <v>0</v>
      </c>
    </row>
    <row r="200" spans="1:14" ht="14.25" customHeight="1">
      <c r="A200" s="233" t="s">
        <v>162</v>
      </c>
      <c r="B200" s="19" t="s">
        <v>177</v>
      </c>
      <c r="C200" s="238" t="s">
        <v>223</v>
      </c>
      <c r="D200" s="150">
        <f>SUM(E200:H200)</f>
        <v>0</v>
      </c>
      <c r="E200" s="36"/>
      <c r="F200" s="34"/>
      <c r="G200" s="34"/>
      <c r="H200" s="35">
        <v>0</v>
      </c>
      <c r="I200" s="171">
        <f>SUM(J200:M200)</f>
        <v>0</v>
      </c>
      <c r="J200" s="166"/>
      <c r="K200" s="126"/>
      <c r="L200" s="126"/>
      <c r="M200" s="127"/>
      <c r="N200" s="126"/>
    </row>
    <row r="201" spans="1:14" ht="14.25" customHeight="1">
      <c r="A201" s="234"/>
      <c r="B201" s="19" t="s">
        <v>208</v>
      </c>
      <c r="C201" s="239"/>
      <c r="D201" s="150">
        <f>SUM(E201:H201)</f>
        <v>0</v>
      </c>
      <c r="E201" s="36">
        <v>0</v>
      </c>
      <c r="F201" s="34">
        <v>0</v>
      </c>
      <c r="G201" s="34"/>
      <c r="H201" s="35"/>
      <c r="I201" s="171">
        <f>SUM(J201:M201)</f>
        <v>0</v>
      </c>
      <c r="J201" s="166"/>
      <c r="K201" s="126"/>
      <c r="L201" s="126"/>
      <c r="M201" s="127"/>
      <c r="N201" s="126"/>
    </row>
    <row r="202" spans="1:14" ht="14.25" customHeight="1">
      <c r="A202" s="234"/>
      <c r="B202" s="19" t="s">
        <v>155</v>
      </c>
      <c r="C202" s="239"/>
      <c r="D202" s="150">
        <f>SUM(E202:H202)</f>
        <v>1620000</v>
      </c>
      <c r="E202" s="36">
        <v>0</v>
      </c>
      <c r="F202" s="34">
        <v>1620000</v>
      </c>
      <c r="G202" s="34"/>
      <c r="H202" s="35"/>
      <c r="I202" s="171">
        <f>SUM(J202:M202)</f>
        <v>3687.84</v>
      </c>
      <c r="J202" s="166"/>
      <c r="K202" s="126">
        <v>3687.84</v>
      </c>
      <c r="L202" s="126"/>
      <c r="M202" s="127"/>
      <c r="N202" s="126">
        <f t="shared" si="25"/>
        <v>0.22764444444444445</v>
      </c>
    </row>
    <row r="203" spans="1:14" ht="20.25" customHeight="1">
      <c r="A203" s="203"/>
      <c r="B203" s="2" t="s">
        <v>79</v>
      </c>
      <c r="C203" s="232"/>
      <c r="D203" s="151">
        <f aca="true" t="shared" si="26" ref="D203:M203">SUM(D200:D202)</f>
        <v>1620000</v>
      </c>
      <c r="E203" s="45">
        <f t="shared" si="26"/>
        <v>0</v>
      </c>
      <c r="F203" s="10">
        <f t="shared" si="26"/>
        <v>1620000</v>
      </c>
      <c r="G203" s="10">
        <f t="shared" si="26"/>
        <v>0</v>
      </c>
      <c r="H203" s="44">
        <f t="shared" si="26"/>
        <v>0</v>
      </c>
      <c r="I203" s="172">
        <f t="shared" si="26"/>
        <v>3687.84</v>
      </c>
      <c r="J203" s="168">
        <f t="shared" si="26"/>
        <v>0</v>
      </c>
      <c r="K203" s="105">
        <f t="shared" si="26"/>
        <v>3687.84</v>
      </c>
      <c r="L203" s="105">
        <f t="shared" si="26"/>
        <v>0</v>
      </c>
      <c r="M203" s="121">
        <f t="shared" si="26"/>
        <v>0</v>
      </c>
      <c r="N203" s="126">
        <f t="shared" si="25"/>
        <v>0.22764444444444445</v>
      </c>
    </row>
    <row r="204" spans="1:14" ht="17.25" customHeight="1">
      <c r="A204" s="233" t="s">
        <v>163</v>
      </c>
      <c r="B204" s="19" t="s">
        <v>177</v>
      </c>
      <c r="C204" s="238" t="s">
        <v>97</v>
      </c>
      <c r="D204" s="150">
        <f aca="true" t="shared" si="27" ref="D204:D209">SUM(E204:H204)</f>
        <v>0</v>
      </c>
      <c r="E204" s="36"/>
      <c r="F204" s="34"/>
      <c r="G204" s="34"/>
      <c r="H204" s="35">
        <v>0</v>
      </c>
      <c r="I204" s="171">
        <f aca="true" t="shared" si="28" ref="I204:I209">SUM(J204:M204)</f>
        <v>0</v>
      </c>
      <c r="J204" s="166"/>
      <c r="K204" s="126"/>
      <c r="L204" s="126"/>
      <c r="M204" s="127"/>
      <c r="N204" s="126"/>
    </row>
    <row r="205" spans="1:14" ht="17.25" customHeight="1">
      <c r="A205" s="234"/>
      <c r="B205" s="19" t="s">
        <v>208</v>
      </c>
      <c r="C205" s="239"/>
      <c r="D205" s="150">
        <f t="shared" si="27"/>
        <v>0</v>
      </c>
      <c r="E205" s="36">
        <v>0</v>
      </c>
      <c r="F205" s="34">
        <v>0</v>
      </c>
      <c r="G205" s="34"/>
      <c r="H205" s="35"/>
      <c r="I205" s="171">
        <f t="shared" si="28"/>
        <v>0</v>
      </c>
      <c r="J205" s="166"/>
      <c r="K205" s="126"/>
      <c r="L205" s="126"/>
      <c r="M205" s="127"/>
      <c r="N205" s="126"/>
    </row>
    <row r="206" spans="1:14" ht="17.25" customHeight="1">
      <c r="A206" s="234"/>
      <c r="B206" s="19" t="s">
        <v>155</v>
      </c>
      <c r="C206" s="239"/>
      <c r="D206" s="150">
        <f t="shared" si="27"/>
        <v>545000</v>
      </c>
      <c r="E206" s="36">
        <v>0</v>
      </c>
      <c r="F206" s="34">
        <v>545000</v>
      </c>
      <c r="G206" s="34"/>
      <c r="H206" s="35"/>
      <c r="I206" s="171">
        <f t="shared" si="28"/>
        <v>1484.46</v>
      </c>
      <c r="J206" s="166"/>
      <c r="K206" s="126">
        <v>1484.46</v>
      </c>
      <c r="L206" s="126"/>
      <c r="M206" s="127"/>
      <c r="N206" s="126">
        <f t="shared" si="25"/>
        <v>0.27237798165137617</v>
      </c>
    </row>
    <row r="207" spans="1:14" ht="12.75">
      <c r="A207" s="235"/>
      <c r="B207" s="2" t="s">
        <v>79</v>
      </c>
      <c r="C207" s="240"/>
      <c r="D207" s="151">
        <f t="shared" si="27"/>
        <v>545000</v>
      </c>
      <c r="E207" s="40">
        <f>SUM(E204:E206)</f>
        <v>0</v>
      </c>
      <c r="F207" s="5">
        <f>SUM(F204:F206)</f>
        <v>545000</v>
      </c>
      <c r="G207" s="5">
        <f>SUM(G204:G206)</f>
        <v>0</v>
      </c>
      <c r="H207" s="6">
        <f>SUM(H204:H206)</f>
        <v>0</v>
      </c>
      <c r="I207" s="172">
        <f t="shared" si="28"/>
        <v>1484.46</v>
      </c>
      <c r="J207" s="167">
        <f>SUM(J204:J206)</f>
        <v>0</v>
      </c>
      <c r="K207" s="128">
        <f>SUM(K204:K206)</f>
        <v>1484.46</v>
      </c>
      <c r="L207" s="128">
        <f>SUM(L204:L206)</f>
        <v>0</v>
      </c>
      <c r="M207" s="129">
        <f>SUM(M204:M206)</f>
        <v>0</v>
      </c>
      <c r="N207" s="126">
        <f t="shared" si="25"/>
        <v>0.27237798165137617</v>
      </c>
    </row>
    <row r="208" spans="1:14" ht="24">
      <c r="A208" s="37" t="s">
        <v>164</v>
      </c>
      <c r="B208" s="19" t="s">
        <v>40</v>
      </c>
      <c r="C208" s="120" t="s">
        <v>30</v>
      </c>
      <c r="D208" s="150">
        <f t="shared" si="27"/>
        <v>170000</v>
      </c>
      <c r="E208" s="36">
        <v>0</v>
      </c>
      <c r="F208" s="34">
        <v>170000</v>
      </c>
      <c r="G208" s="34">
        <v>0</v>
      </c>
      <c r="H208" s="35">
        <v>0</v>
      </c>
      <c r="I208" s="171">
        <f t="shared" si="28"/>
        <v>0</v>
      </c>
      <c r="J208" s="166"/>
      <c r="K208" s="126"/>
      <c r="L208" s="126"/>
      <c r="M208" s="127"/>
      <c r="N208" s="126">
        <f t="shared" si="25"/>
        <v>0</v>
      </c>
    </row>
    <row r="209" spans="1:14" ht="60">
      <c r="A209" s="20" t="s">
        <v>165</v>
      </c>
      <c r="B209" s="19" t="s">
        <v>155</v>
      </c>
      <c r="C209" s="123" t="s">
        <v>242</v>
      </c>
      <c r="D209" s="153">
        <f t="shared" si="27"/>
        <v>1270000</v>
      </c>
      <c r="E209" s="143">
        <v>0</v>
      </c>
      <c r="F209" s="21">
        <v>635000</v>
      </c>
      <c r="G209" s="21">
        <v>0</v>
      </c>
      <c r="H209" s="22">
        <v>635000</v>
      </c>
      <c r="I209" s="174">
        <f t="shared" si="28"/>
        <v>6656.21</v>
      </c>
      <c r="J209" s="166"/>
      <c r="K209" s="126">
        <v>6656.21</v>
      </c>
      <c r="L209" s="126"/>
      <c r="M209" s="127"/>
      <c r="N209" s="126">
        <f t="shared" si="25"/>
        <v>0.5241110236220472</v>
      </c>
    </row>
    <row r="210" spans="1:14" ht="24">
      <c r="A210" s="33"/>
      <c r="B210" s="2" t="s">
        <v>224</v>
      </c>
      <c r="C210" s="137" t="s">
        <v>227</v>
      </c>
      <c r="D210" s="151">
        <f aca="true" t="shared" si="29" ref="D210:M210">SUM(D211)</f>
        <v>4000</v>
      </c>
      <c r="E210" s="45">
        <f t="shared" si="29"/>
        <v>0</v>
      </c>
      <c r="F210" s="10">
        <f t="shared" si="29"/>
        <v>0</v>
      </c>
      <c r="G210" s="10">
        <f t="shared" si="29"/>
        <v>0</v>
      </c>
      <c r="H210" s="44">
        <f t="shared" si="29"/>
        <v>4000</v>
      </c>
      <c r="I210" s="172">
        <f t="shared" si="29"/>
        <v>0</v>
      </c>
      <c r="J210" s="168">
        <f t="shared" si="29"/>
        <v>0</v>
      </c>
      <c r="K210" s="105">
        <f t="shared" si="29"/>
        <v>0</v>
      </c>
      <c r="L210" s="105">
        <f t="shared" si="29"/>
        <v>0</v>
      </c>
      <c r="M210" s="121">
        <f t="shared" si="29"/>
        <v>0</v>
      </c>
      <c r="N210" s="126">
        <f t="shared" si="25"/>
        <v>0</v>
      </c>
    </row>
    <row r="211" spans="1:14" ht="18.75" customHeight="1">
      <c r="A211" s="33" t="s">
        <v>152</v>
      </c>
      <c r="B211" s="19" t="s">
        <v>81</v>
      </c>
      <c r="C211" s="99" t="s">
        <v>56</v>
      </c>
      <c r="D211" s="150">
        <f>SUM(E211:H211)</f>
        <v>4000</v>
      </c>
      <c r="E211" s="59"/>
      <c r="F211" s="49"/>
      <c r="G211" s="49"/>
      <c r="H211" s="50">
        <v>4000</v>
      </c>
      <c r="I211" s="171">
        <f>SUM(J211:M211)</f>
        <v>0</v>
      </c>
      <c r="J211" s="166"/>
      <c r="K211" s="126"/>
      <c r="L211" s="126"/>
      <c r="M211" s="127"/>
      <c r="N211" s="126">
        <f t="shared" si="25"/>
        <v>0</v>
      </c>
    </row>
    <row r="212" spans="1:14" ht="24">
      <c r="A212" s="33"/>
      <c r="B212" s="2" t="s">
        <v>225</v>
      </c>
      <c r="C212" s="137" t="s">
        <v>226</v>
      </c>
      <c r="D212" s="151">
        <f aca="true" t="shared" si="30" ref="D212:M212">SUM(D213)</f>
        <v>26000</v>
      </c>
      <c r="E212" s="45">
        <f t="shared" si="30"/>
        <v>0</v>
      </c>
      <c r="F212" s="10">
        <f t="shared" si="30"/>
        <v>0</v>
      </c>
      <c r="G212" s="10">
        <f t="shared" si="30"/>
        <v>0</v>
      </c>
      <c r="H212" s="44">
        <f t="shared" si="30"/>
        <v>26000</v>
      </c>
      <c r="I212" s="172">
        <f t="shared" si="30"/>
        <v>0</v>
      </c>
      <c r="J212" s="168">
        <f t="shared" si="30"/>
        <v>0</v>
      </c>
      <c r="K212" s="105">
        <f t="shared" si="30"/>
        <v>0</v>
      </c>
      <c r="L212" s="105">
        <f t="shared" si="30"/>
        <v>0</v>
      </c>
      <c r="M212" s="121">
        <f t="shared" si="30"/>
        <v>0</v>
      </c>
      <c r="N212" s="126">
        <f t="shared" si="25"/>
        <v>0</v>
      </c>
    </row>
    <row r="213" spans="1:14" ht="48">
      <c r="A213" s="33" t="s">
        <v>152</v>
      </c>
      <c r="B213" s="19" t="s">
        <v>81</v>
      </c>
      <c r="C213" s="99" t="s">
        <v>57</v>
      </c>
      <c r="D213" s="150">
        <f>SUM(E213:H213)</f>
        <v>26000</v>
      </c>
      <c r="E213" s="59"/>
      <c r="F213" s="49"/>
      <c r="G213" s="49"/>
      <c r="H213" s="50">
        <v>26000</v>
      </c>
      <c r="I213" s="171">
        <f>SUM(J213:M213)</f>
        <v>0</v>
      </c>
      <c r="J213" s="166"/>
      <c r="K213" s="126"/>
      <c r="L213" s="126"/>
      <c r="M213" s="127"/>
      <c r="N213" s="126">
        <f t="shared" si="25"/>
        <v>0</v>
      </c>
    </row>
    <row r="214" spans="1:14" ht="25.5">
      <c r="A214" s="18"/>
      <c r="B214" s="2" t="s">
        <v>85</v>
      </c>
      <c r="C214" s="4" t="s">
        <v>86</v>
      </c>
      <c r="D214" s="151">
        <f t="shared" si="23"/>
        <v>350000</v>
      </c>
      <c r="E214" s="45">
        <f>SUM(E215)</f>
        <v>0</v>
      </c>
      <c r="F214" s="10">
        <f>SUM(F215)</f>
        <v>150000</v>
      </c>
      <c r="G214" s="10">
        <f>SUM(G215)</f>
        <v>200000</v>
      </c>
      <c r="H214" s="44">
        <f>SUM(H215)</f>
        <v>0</v>
      </c>
      <c r="I214" s="172">
        <f t="shared" si="24"/>
        <v>7820.67</v>
      </c>
      <c r="J214" s="168">
        <f>SUM(J215)</f>
        <v>0</v>
      </c>
      <c r="K214" s="105">
        <f>SUM(K215)</f>
        <v>7820.67</v>
      </c>
      <c r="L214" s="105">
        <f>SUM(L215)</f>
        <v>0</v>
      </c>
      <c r="M214" s="121">
        <f>SUM(M215)</f>
        <v>0</v>
      </c>
      <c r="N214" s="126">
        <f t="shared" si="25"/>
        <v>2.2344771428571426</v>
      </c>
    </row>
    <row r="215" spans="1:14" ht="48">
      <c r="A215" s="18" t="s">
        <v>152</v>
      </c>
      <c r="B215" s="11" t="s">
        <v>155</v>
      </c>
      <c r="C215" s="142" t="s">
        <v>102</v>
      </c>
      <c r="D215" s="150">
        <f t="shared" si="23"/>
        <v>350000</v>
      </c>
      <c r="E215" s="59"/>
      <c r="F215" s="49">
        <v>150000</v>
      </c>
      <c r="G215" s="49">
        <v>200000</v>
      </c>
      <c r="H215" s="50"/>
      <c r="I215" s="171">
        <f t="shared" si="24"/>
        <v>7820.67</v>
      </c>
      <c r="J215" s="166"/>
      <c r="K215" s="126">
        <v>7820.67</v>
      </c>
      <c r="L215" s="126"/>
      <c r="M215" s="127"/>
      <c r="N215" s="126">
        <f t="shared" si="25"/>
        <v>2.2344771428571426</v>
      </c>
    </row>
    <row r="216" spans="1:14" ht="25.5">
      <c r="A216" s="18"/>
      <c r="B216" s="2" t="s">
        <v>209</v>
      </c>
      <c r="C216" s="4" t="s">
        <v>78</v>
      </c>
      <c r="D216" s="151">
        <f t="shared" si="23"/>
        <v>2588671</v>
      </c>
      <c r="E216" s="45">
        <f>E220+E221+E222+E223+E225</f>
        <v>18671</v>
      </c>
      <c r="F216" s="10">
        <f>F220+F221+F222+F223+F225+F224</f>
        <v>2570000</v>
      </c>
      <c r="G216" s="10">
        <f>G220+G221+G222+G223+G225</f>
        <v>0</v>
      </c>
      <c r="H216" s="44">
        <f>H220+H221+H222+H223+H225</f>
        <v>0</v>
      </c>
      <c r="I216" s="172">
        <f t="shared" si="24"/>
        <v>22977.629999999997</v>
      </c>
      <c r="J216" s="168">
        <f>J220+J221+J222+J223+J225</f>
        <v>12040.83</v>
      </c>
      <c r="K216" s="105">
        <f>K220+K221+K222+K223+K225+K224</f>
        <v>10936.8</v>
      </c>
      <c r="L216" s="105">
        <f>L220+L221+L222+L223+L225</f>
        <v>0</v>
      </c>
      <c r="M216" s="121">
        <f>M220+M221+M222+M223+M225</f>
        <v>0</v>
      </c>
      <c r="N216" s="126">
        <f t="shared" si="25"/>
        <v>0.8876226449788327</v>
      </c>
    </row>
    <row r="217" spans="1:14" ht="12.75">
      <c r="A217" s="207" t="s">
        <v>152</v>
      </c>
      <c r="B217" s="19" t="s">
        <v>177</v>
      </c>
      <c r="C217" s="204" t="s">
        <v>243</v>
      </c>
      <c r="D217" s="150">
        <f>SUM(E217:H217)</f>
        <v>0</v>
      </c>
      <c r="E217" s="36"/>
      <c r="F217" s="34"/>
      <c r="G217" s="34">
        <v>0</v>
      </c>
      <c r="H217" s="35">
        <v>0</v>
      </c>
      <c r="I217" s="171">
        <f>SUM(J217:M217)</f>
        <v>0</v>
      </c>
      <c r="J217" s="166"/>
      <c r="K217" s="126"/>
      <c r="L217" s="126"/>
      <c r="M217" s="127"/>
      <c r="N217" s="126"/>
    </row>
    <row r="218" spans="1:14" ht="12.75">
      <c r="A218" s="208"/>
      <c r="B218" s="19" t="s">
        <v>208</v>
      </c>
      <c r="C218" s="210"/>
      <c r="D218" s="150">
        <f>SUM(E218:H218)</f>
        <v>0</v>
      </c>
      <c r="E218" s="36"/>
      <c r="F218" s="34">
        <v>0</v>
      </c>
      <c r="G218" s="34"/>
      <c r="H218" s="35"/>
      <c r="I218" s="171">
        <f>SUM(J218:M218)</f>
        <v>0</v>
      </c>
      <c r="J218" s="166"/>
      <c r="K218" s="126"/>
      <c r="L218" s="126"/>
      <c r="M218" s="127"/>
      <c r="N218" s="126"/>
    </row>
    <row r="219" spans="1:14" ht="12.75">
      <c r="A219" s="208"/>
      <c r="B219" s="19" t="s">
        <v>7</v>
      </c>
      <c r="C219" s="210"/>
      <c r="D219" s="150">
        <f>SUM(E219:H219)</f>
        <v>2500000</v>
      </c>
      <c r="E219" s="36"/>
      <c r="F219" s="34">
        <v>2500000</v>
      </c>
      <c r="G219" s="34"/>
      <c r="H219" s="35"/>
      <c r="I219" s="171">
        <f>SUM(J219:M219)</f>
        <v>10936.8</v>
      </c>
      <c r="J219" s="166"/>
      <c r="K219" s="126">
        <v>10936.8</v>
      </c>
      <c r="L219" s="126"/>
      <c r="M219" s="127"/>
      <c r="N219" s="126">
        <f t="shared" si="25"/>
        <v>0.43747199999999997</v>
      </c>
    </row>
    <row r="220" spans="1:14" ht="12.75">
      <c r="A220" s="209"/>
      <c r="B220" s="2" t="s">
        <v>229</v>
      </c>
      <c r="C220" s="232"/>
      <c r="D220" s="151">
        <f aca="true" t="shared" si="31" ref="D220:M220">SUM(D217:D219)</f>
        <v>2500000</v>
      </c>
      <c r="E220" s="40">
        <f t="shared" si="31"/>
        <v>0</v>
      </c>
      <c r="F220" s="5">
        <f t="shared" si="31"/>
        <v>2500000</v>
      </c>
      <c r="G220" s="5">
        <f t="shared" si="31"/>
        <v>0</v>
      </c>
      <c r="H220" s="6">
        <f t="shared" si="31"/>
        <v>0</v>
      </c>
      <c r="I220" s="172">
        <f t="shared" si="31"/>
        <v>10936.8</v>
      </c>
      <c r="J220" s="167">
        <f>SUM(J217:J219)</f>
        <v>0</v>
      </c>
      <c r="K220" s="128">
        <f t="shared" si="31"/>
        <v>10936.8</v>
      </c>
      <c r="L220" s="128">
        <f t="shared" si="31"/>
        <v>0</v>
      </c>
      <c r="M220" s="129">
        <f t="shared" si="31"/>
        <v>0</v>
      </c>
      <c r="N220" s="126">
        <f t="shared" si="25"/>
        <v>0.43747199999999997</v>
      </c>
    </row>
    <row r="221" spans="1:14" ht="18" customHeight="1">
      <c r="A221" s="18" t="s">
        <v>153</v>
      </c>
      <c r="B221" s="11" t="s">
        <v>155</v>
      </c>
      <c r="C221" s="99" t="s">
        <v>13</v>
      </c>
      <c r="D221" s="150">
        <f t="shared" si="23"/>
        <v>30000</v>
      </c>
      <c r="E221" s="59"/>
      <c r="F221" s="49">
        <v>30000</v>
      </c>
      <c r="G221" s="49"/>
      <c r="H221" s="50"/>
      <c r="I221" s="171">
        <f t="shared" si="24"/>
        <v>0</v>
      </c>
      <c r="J221" s="166"/>
      <c r="K221" s="126"/>
      <c r="L221" s="126"/>
      <c r="M221" s="127"/>
      <c r="N221" s="126">
        <f t="shared" si="25"/>
        <v>0</v>
      </c>
    </row>
    <row r="222" spans="1:14" ht="17.25" customHeight="1">
      <c r="A222" s="18" t="s">
        <v>154</v>
      </c>
      <c r="B222" s="11" t="s">
        <v>155</v>
      </c>
      <c r="C222" s="99" t="s">
        <v>214</v>
      </c>
      <c r="D222" s="150">
        <f t="shared" si="23"/>
        <v>6100</v>
      </c>
      <c r="E222" s="59">
        <v>6100</v>
      </c>
      <c r="F222" s="49"/>
      <c r="G222" s="49"/>
      <c r="H222" s="50"/>
      <c r="I222" s="171">
        <f t="shared" si="24"/>
        <v>6100</v>
      </c>
      <c r="J222" s="166">
        <v>6100</v>
      </c>
      <c r="K222" s="126"/>
      <c r="L222" s="126"/>
      <c r="M222" s="127"/>
      <c r="N222" s="126">
        <f t="shared" si="25"/>
        <v>100</v>
      </c>
    </row>
    <row r="223" spans="1:14" ht="17.25" customHeight="1">
      <c r="A223" s="18" t="s">
        <v>156</v>
      </c>
      <c r="B223" s="11" t="s">
        <v>155</v>
      </c>
      <c r="C223" s="99" t="s">
        <v>247</v>
      </c>
      <c r="D223" s="150">
        <f t="shared" si="23"/>
        <v>8850</v>
      </c>
      <c r="E223" s="59">
        <v>8850</v>
      </c>
      <c r="F223" s="49"/>
      <c r="G223" s="49"/>
      <c r="H223" s="50"/>
      <c r="I223" s="171">
        <f t="shared" si="24"/>
        <v>2219.83</v>
      </c>
      <c r="J223" s="166">
        <v>2219.83</v>
      </c>
      <c r="K223" s="126"/>
      <c r="L223" s="126"/>
      <c r="M223" s="127"/>
      <c r="N223" s="126">
        <f t="shared" si="25"/>
        <v>25.082824858757064</v>
      </c>
    </row>
    <row r="224" spans="1:14" ht="17.25" customHeight="1">
      <c r="A224" s="18" t="s">
        <v>157</v>
      </c>
      <c r="B224" s="11" t="s">
        <v>155</v>
      </c>
      <c r="C224" s="99" t="s">
        <v>273</v>
      </c>
      <c r="D224" s="150">
        <f>SUM(E224:H224)</f>
        <v>40000</v>
      </c>
      <c r="E224" s="59">
        <v>0</v>
      </c>
      <c r="F224" s="49">
        <v>40000</v>
      </c>
      <c r="G224" s="49"/>
      <c r="H224" s="50"/>
      <c r="I224" s="171">
        <f>SUM(J224:M224)</f>
        <v>0</v>
      </c>
      <c r="J224" s="166"/>
      <c r="K224" s="126"/>
      <c r="L224" s="126"/>
      <c r="M224" s="127"/>
      <c r="N224" s="126">
        <f t="shared" si="25"/>
        <v>0</v>
      </c>
    </row>
    <row r="225" spans="1:14" ht="17.25" customHeight="1">
      <c r="A225" s="18" t="s">
        <v>158</v>
      </c>
      <c r="B225" s="11" t="s">
        <v>155</v>
      </c>
      <c r="C225" s="99" t="s">
        <v>272</v>
      </c>
      <c r="D225" s="150">
        <f t="shared" si="23"/>
        <v>3721</v>
      </c>
      <c r="E225" s="59">
        <v>3721</v>
      </c>
      <c r="F225" s="49"/>
      <c r="G225" s="49"/>
      <c r="H225" s="50"/>
      <c r="I225" s="171">
        <f t="shared" si="24"/>
        <v>3721</v>
      </c>
      <c r="J225" s="166">
        <v>3721</v>
      </c>
      <c r="K225" s="126"/>
      <c r="L225" s="126"/>
      <c r="M225" s="127"/>
      <c r="N225" s="126">
        <f t="shared" si="25"/>
        <v>100</v>
      </c>
    </row>
    <row r="226" spans="1:14" ht="25.5">
      <c r="A226" s="18"/>
      <c r="B226" s="2" t="s">
        <v>196</v>
      </c>
      <c r="C226" s="4" t="s">
        <v>197</v>
      </c>
      <c r="D226" s="151">
        <f t="shared" si="23"/>
        <v>6000</v>
      </c>
      <c r="E226" s="45">
        <f>SUM(E227)</f>
        <v>0</v>
      </c>
      <c r="F226" s="10">
        <f>SUM(F227)</f>
        <v>6000</v>
      </c>
      <c r="G226" s="10">
        <f>SUM(G227)</f>
        <v>0</v>
      </c>
      <c r="H226" s="44">
        <f>SUM(H227)</f>
        <v>0</v>
      </c>
      <c r="I226" s="172">
        <f t="shared" si="24"/>
        <v>5246</v>
      </c>
      <c r="J226" s="168">
        <f>SUM(J227)</f>
        <v>0</v>
      </c>
      <c r="K226" s="105">
        <f>SUM(K227)</f>
        <v>5246</v>
      </c>
      <c r="L226" s="105">
        <f>SUM(L227)</f>
        <v>0</v>
      </c>
      <c r="M226" s="121">
        <f>SUM(M227)</f>
        <v>0</v>
      </c>
      <c r="N226" s="126">
        <f t="shared" si="25"/>
        <v>87.43333333333332</v>
      </c>
    </row>
    <row r="227" spans="1:14" ht="40.5" customHeight="1">
      <c r="A227" s="18" t="s">
        <v>152</v>
      </c>
      <c r="B227" s="11" t="s">
        <v>155</v>
      </c>
      <c r="C227" s="99" t="s">
        <v>124</v>
      </c>
      <c r="D227" s="150">
        <f t="shared" si="23"/>
        <v>6000</v>
      </c>
      <c r="E227" s="59"/>
      <c r="F227" s="49">
        <v>6000</v>
      </c>
      <c r="G227" s="49"/>
      <c r="H227" s="50"/>
      <c r="I227" s="171">
        <f t="shared" si="24"/>
        <v>5246</v>
      </c>
      <c r="J227" s="166"/>
      <c r="K227" s="126">
        <v>5246</v>
      </c>
      <c r="L227" s="126"/>
      <c r="M227" s="127"/>
      <c r="N227" s="126">
        <f t="shared" si="25"/>
        <v>87.43333333333332</v>
      </c>
    </row>
    <row r="228" spans="1:14" ht="26.25" customHeight="1">
      <c r="A228" s="18"/>
      <c r="B228" s="2" t="s">
        <v>230</v>
      </c>
      <c r="C228" s="4" t="s">
        <v>12</v>
      </c>
      <c r="D228" s="151">
        <f t="shared" si="23"/>
        <v>200000</v>
      </c>
      <c r="E228" s="45">
        <f>SUM(E229:E229)</f>
        <v>0</v>
      </c>
      <c r="F228" s="10">
        <f>SUM(F229:F229)</f>
        <v>200000</v>
      </c>
      <c r="G228" s="10">
        <f>SUM(G229:G229)</f>
        <v>0</v>
      </c>
      <c r="H228" s="44">
        <f>SUM(H229:H229)</f>
        <v>0</v>
      </c>
      <c r="I228" s="172">
        <f t="shared" si="24"/>
        <v>70000</v>
      </c>
      <c r="J228" s="168">
        <f>SUM(J229:J229)</f>
        <v>0</v>
      </c>
      <c r="K228" s="105">
        <f>SUM(K229:K229)</f>
        <v>70000</v>
      </c>
      <c r="L228" s="105">
        <f>SUM(L229:L229)</f>
        <v>0</v>
      </c>
      <c r="M228" s="121">
        <f>SUM(M229:M229)</f>
        <v>0</v>
      </c>
      <c r="N228" s="126">
        <f t="shared" si="25"/>
        <v>35</v>
      </c>
    </row>
    <row r="229" spans="1:14" ht="24">
      <c r="A229" s="18" t="s">
        <v>152</v>
      </c>
      <c r="B229" s="11" t="s">
        <v>182</v>
      </c>
      <c r="C229" s="142" t="s">
        <v>232</v>
      </c>
      <c r="D229" s="150">
        <f t="shared" si="23"/>
        <v>200000</v>
      </c>
      <c r="E229" s="59"/>
      <c r="F229" s="49">
        <v>200000</v>
      </c>
      <c r="G229" s="49"/>
      <c r="H229" s="50"/>
      <c r="I229" s="171">
        <f t="shared" si="24"/>
        <v>70000</v>
      </c>
      <c r="J229" s="166"/>
      <c r="K229" s="126">
        <v>70000</v>
      </c>
      <c r="L229" s="126"/>
      <c r="M229" s="127"/>
      <c r="N229" s="126">
        <f t="shared" si="25"/>
        <v>35</v>
      </c>
    </row>
    <row r="230" spans="1:14" ht="25.5">
      <c r="A230" s="18"/>
      <c r="B230" s="2" t="s">
        <v>210</v>
      </c>
      <c r="C230" s="4" t="s">
        <v>211</v>
      </c>
      <c r="D230" s="151">
        <f t="shared" si="23"/>
        <v>9853</v>
      </c>
      <c r="E230" s="45">
        <f>SUM(E231:E232)</f>
        <v>0</v>
      </c>
      <c r="F230" s="10">
        <f>SUM(F231:F232)</f>
        <v>9853</v>
      </c>
      <c r="G230" s="10">
        <f>SUM(G231:G232)</f>
        <v>0</v>
      </c>
      <c r="H230" s="44">
        <f>SUM(H231:H232)</f>
        <v>0</v>
      </c>
      <c r="I230" s="172">
        <f t="shared" si="24"/>
        <v>0</v>
      </c>
      <c r="J230" s="168">
        <f>SUM(J231:J232)</f>
        <v>0</v>
      </c>
      <c r="K230" s="105">
        <f>SUM(K231:K232)</f>
        <v>0</v>
      </c>
      <c r="L230" s="105">
        <f>SUM(L231:L232)</f>
        <v>0</v>
      </c>
      <c r="M230" s="121">
        <f>SUM(M231:M232)</f>
        <v>0</v>
      </c>
      <c r="N230" s="126">
        <f t="shared" si="25"/>
        <v>0</v>
      </c>
    </row>
    <row r="231" spans="1:14" ht="24.75" customHeight="1">
      <c r="A231" s="18" t="s">
        <v>152</v>
      </c>
      <c r="B231" s="11" t="s">
        <v>179</v>
      </c>
      <c r="C231" s="99" t="s">
        <v>114</v>
      </c>
      <c r="D231" s="150">
        <f t="shared" si="23"/>
        <v>2853</v>
      </c>
      <c r="E231" s="59"/>
      <c r="F231" s="49">
        <v>2853</v>
      </c>
      <c r="G231" s="49"/>
      <c r="H231" s="50"/>
      <c r="I231" s="171">
        <f t="shared" si="24"/>
        <v>0</v>
      </c>
      <c r="J231" s="166"/>
      <c r="K231" s="126"/>
      <c r="L231" s="126"/>
      <c r="M231" s="127"/>
      <c r="N231" s="126">
        <f t="shared" si="25"/>
        <v>0</v>
      </c>
    </row>
    <row r="232" spans="1:14" ht="21.75" customHeight="1">
      <c r="A232" s="18" t="s">
        <v>153</v>
      </c>
      <c r="B232" s="11" t="s">
        <v>179</v>
      </c>
      <c r="C232" s="99" t="s">
        <v>19</v>
      </c>
      <c r="D232" s="150">
        <f t="shared" si="23"/>
        <v>7000</v>
      </c>
      <c r="E232" s="59"/>
      <c r="F232" s="49">
        <v>7000</v>
      </c>
      <c r="G232" s="49"/>
      <c r="H232" s="50"/>
      <c r="I232" s="171">
        <f t="shared" si="24"/>
        <v>0</v>
      </c>
      <c r="J232" s="166"/>
      <c r="K232" s="126"/>
      <c r="L232" s="126"/>
      <c r="M232" s="127"/>
      <c r="N232" s="126">
        <f t="shared" si="25"/>
        <v>0</v>
      </c>
    </row>
    <row r="233" spans="1:14" ht="25.5">
      <c r="A233" s="18"/>
      <c r="B233" s="2" t="s">
        <v>217</v>
      </c>
      <c r="C233" s="4" t="s">
        <v>77</v>
      </c>
      <c r="D233" s="151">
        <f t="shared" si="23"/>
        <v>1078000</v>
      </c>
      <c r="E233" s="45">
        <f>SUM(E234:E236)</f>
        <v>0</v>
      </c>
      <c r="F233" s="10">
        <f>SUM(F234:F236)</f>
        <v>1078000</v>
      </c>
      <c r="G233" s="10">
        <f>SUM(G234:G236)</f>
        <v>0</v>
      </c>
      <c r="H233" s="44">
        <f>SUM(H234:H236)</f>
        <v>0</v>
      </c>
      <c r="I233" s="172">
        <f t="shared" si="24"/>
        <v>448973.24</v>
      </c>
      <c r="J233" s="168">
        <f>SUM(J234:J236)</f>
        <v>0</v>
      </c>
      <c r="K233" s="105">
        <f>SUM(K234:K236)</f>
        <v>448973.24</v>
      </c>
      <c r="L233" s="105">
        <f>SUM(L234:L236)</f>
        <v>0</v>
      </c>
      <c r="M233" s="121">
        <f>SUM(M234:M236)</f>
        <v>0</v>
      </c>
      <c r="N233" s="126">
        <f t="shared" si="25"/>
        <v>41.648723562152135</v>
      </c>
    </row>
    <row r="234" spans="1:14" ht="25.5" customHeight="1">
      <c r="A234" s="18" t="s">
        <v>152</v>
      </c>
      <c r="B234" s="11" t="s">
        <v>155</v>
      </c>
      <c r="C234" s="99" t="s">
        <v>22</v>
      </c>
      <c r="D234" s="150">
        <f t="shared" si="23"/>
        <v>100000</v>
      </c>
      <c r="E234" s="70"/>
      <c r="F234" s="12">
        <v>100000</v>
      </c>
      <c r="G234" s="12"/>
      <c r="H234" s="13"/>
      <c r="I234" s="171">
        <f t="shared" si="24"/>
        <v>0</v>
      </c>
      <c r="J234" s="166"/>
      <c r="K234" s="126"/>
      <c r="L234" s="126"/>
      <c r="M234" s="127"/>
      <c r="N234" s="126">
        <f t="shared" si="25"/>
        <v>0</v>
      </c>
    </row>
    <row r="235" spans="1:14" ht="25.5" customHeight="1">
      <c r="A235" s="18" t="s">
        <v>153</v>
      </c>
      <c r="B235" s="11" t="s">
        <v>155</v>
      </c>
      <c r="C235" s="99" t="s">
        <v>123</v>
      </c>
      <c r="D235" s="150">
        <f t="shared" si="23"/>
        <v>950000</v>
      </c>
      <c r="E235" s="70"/>
      <c r="F235" s="12">
        <v>950000</v>
      </c>
      <c r="G235" s="12"/>
      <c r="H235" s="13"/>
      <c r="I235" s="171">
        <f t="shared" si="24"/>
        <v>434973.24</v>
      </c>
      <c r="J235" s="166"/>
      <c r="K235" s="126">
        <v>434973.24</v>
      </c>
      <c r="L235" s="126"/>
      <c r="M235" s="127"/>
      <c r="N235" s="126">
        <f t="shared" si="25"/>
        <v>45.78665684210526</v>
      </c>
    </row>
    <row r="236" spans="1:14" ht="25.5" customHeight="1">
      <c r="A236" s="18" t="s">
        <v>154</v>
      </c>
      <c r="B236" s="11" t="s">
        <v>216</v>
      </c>
      <c r="C236" s="99" t="s">
        <v>21</v>
      </c>
      <c r="D236" s="150">
        <f t="shared" si="23"/>
        <v>28000</v>
      </c>
      <c r="E236" s="70"/>
      <c r="F236" s="12">
        <v>28000</v>
      </c>
      <c r="G236" s="12"/>
      <c r="H236" s="13"/>
      <c r="I236" s="171">
        <f t="shared" si="24"/>
        <v>14000</v>
      </c>
      <c r="J236" s="166"/>
      <c r="K236" s="126">
        <v>14000</v>
      </c>
      <c r="L236" s="126"/>
      <c r="M236" s="127"/>
      <c r="N236" s="126">
        <f t="shared" si="25"/>
        <v>50</v>
      </c>
    </row>
    <row r="237" spans="1:14" ht="25.5">
      <c r="A237" s="18"/>
      <c r="B237" s="2" t="s">
        <v>222</v>
      </c>
      <c r="C237" s="4" t="s">
        <v>73</v>
      </c>
      <c r="D237" s="151">
        <f aca="true" t="shared" si="32" ref="D237:M237">D240</f>
        <v>650000</v>
      </c>
      <c r="E237" s="45">
        <f t="shared" si="32"/>
        <v>0</v>
      </c>
      <c r="F237" s="10">
        <f t="shared" si="32"/>
        <v>400000</v>
      </c>
      <c r="G237" s="10">
        <f t="shared" si="32"/>
        <v>0</v>
      </c>
      <c r="H237" s="44">
        <f t="shared" si="32"/>
        <v>250000</v>
      </c>
      <c r="I237" s="172">
        <f t="shared" si="32"/>
        <v>393452</v>
      </c>
      <c r="J237" s="168">
        <f t="shared" si="32"/>
        <v>0</v>
      </c>
      <c r="K237" s="105">
        <f t="shared" si="32"/>
        <v>393452</v>
      </c>
      <c r="L237" s="105">
        <f t="shared" si="32"/>
        <v>0</v>
      </c>
      <c r="M237" s="121">
        <f t="shared" si="32"/>
        <v>0</v>
      </c>
      <c r="N237" s="126">
        <f t="shared" si="25"/>
        <v>60.531076923076924</v>
      </c>
    </row>
    <row r="238" spans="1:14" ht="18" customHeight="1">
      <c r="A238" s="233" t="s">
        <v>152</v>
      </c>
      <c r="B238" s="19" t="s">
        <v>40</v>
      </c>
      <c r="C238" s="204" t="s">
        <v>46</v>
      </c>
      <c r="D238" s="150">
        <f t="shared" si="23"/>
        <v>400000</v>
      </c>
      <c r="E238" s="45"/>
      <c r="F238" s="12">
        <v>400000</v>
      </c>
      <c r="G238" s="10"/>
      <c r="H238" s="44"/>
      <c r="I238" s="171">
        <f t="shared" si="24"/>
        <v>393452</v>
      </c>
      <c r="J238" s="166"/>
      <c r="K238" s="126">
        <v>393452</v>
      </c>
      <c r="L238" s="126"/>
      <c r="M238" s="127"/>
      <c r="N238" s="126">
        <f t="shared" si="25"/>
        <v>98.363</v>
      </c>
    </row>
    <row r="239" spans="1:14" ht="18" customHeight="1">
      <c r="A239" s="234"/>
      <c r="B239" s="19" t="s">
        <v>177</v>
      </c>
      <c r="C239" s="236"/>
      <c r="D239" s="150">
        <f t="shared" si="23"/>
        <v>250000</v>
      </c>
      <c r="E239" s="59"/>
      <c r="F239" s="49"/>
      <c r="G239" s="49"/>
      <c r="H239" s="50">
        <v>250000</v>
      </c>
      <c r="I239" s="171">
        <f t="shared" si="24"/>
        <v>0</v>
      </c>
      <c r="J239" s="166"/>
      <c r="K239" s="126"/>
      <c r="L239" s="126"/>
      <c r="M239" s="127"/>
      <c r="N239" s="126">
        <f t="shared" si="25"/>
        <v>0</v>
      </c>
    </row>
    <row r="240" spans="1:14" ht="18" customHeight="1" thickBot="1">
      <c r="A240" s="218"/>
      <c r="B240" s="2" t="s">
        <v>79</v>
      </c>
      <c r="C240" s="237"/>
      <c r="D240" s="163">
        <f>SUM(E240:H240)</f>
        <v>650000</v>
      </c>
      <c r="E240" s="96">
        <f>SUM(E238:E239)</f>
        <v>0</v>
      </c>
      <c r="F240" s="93">
        <f>SUM(F238:F239)</f>
        <v>400000</v>
      </c>
      <c r="G240" s="93">
        <f>SUM(G238:G239)</f>
        <v>0</v>
      </c>
      <c r="H240" s="102">
        <f>SUM(H238:H239)</f>
        <v>250000</v>
      </c>
      <c r="I240" s="184">
        <f>SUM(J240:M240)</f>
        <v>393452</v>
      </c>
      <c r="J240" s="168">
        <f>SUM(J238:J239)</f>
        <v>0</v>
      </c>
      <c r="K240" s="105">
        <f>SUM(K238:K239)</f>
        <v>393452</v>
      </c>
      <c r="L240" s="105">
        <f>SUM(L238:L239)</f>
        <v>0</v>
      </c>
      <c r="M240" s="121">
        <f>SUM(M238:M239)</f>
        <v>0</v>
      </c>
      <c r="N240" s="126">
        <f t="shared" si="25"/>
        <v>60.531076923076924</v>
      </c>
    </row>
    <row r="245" spans="2:10" ht="15">
      <c r="B245" s="58"/>
      <c r="C245" s="114"/>
      <c r="D245" s="115"/>
      <c r="E245" s="73"/>
      <c r="F245" s="73"/>
      <c r="G245" s="73"/>
      <c r="H245" s="73"/>
      <c r="I245" s="115"/>
      <c r="J245" s="116"/>
    </row>
    <row r="246" spans="2:10" ht="12.75">
      <c r="B246" s="58"/>
      <c r="C246" s="77"/>
      <c r="D246" s="73"/>
      <c r="E246" s="73"/>
      <c r="F246" s="73"/>
      <c r="G246" s="73"/>
      <c r="H246" s="73"/>
      <c r="I246" s="73"/>
      <c r="J246" s="116"/>
    </row>
    <row r="247" spans="2:10" ht="15">
      <c r="B247" s="58"/>
      <c r="C247" s="114"/>
      <c r="D247" s="115"/>
      <c r="E247" s="73"/>
      <c r="F247" s="73"/>
      <c r="G247" s="73"/>
      <c r="H247" s="73"/>
      <c r="I247" s="115"/>
      <c r="J247" s="116"/>
    </row>
    <row r="248" spans="2:10" ht="12.75">
      <c r="B248" s="58"/>
      <c r="C248" s="117"/>
      <c r="D248" s="118"/>
      <c r="E248" s="73"/>
      <c r="F248" s="73"/>
      <c r="G248" s="73"/>
      <c r="H248" s="73"/>
      <c r="I248" s="118"/>
      <c r="J248" s="116"/>
    </row>
    <row r="249" spans="2:10" ht="12.75">
      <c r="B249" s="58"/>
      <c r="C249" s="117"/>
      <c r="D249" s="118"/>
      <c r="E249" s="73"/>
      <c r="F249" s="73"/>
      <c r="G249" s="73"/>
      <c r="H249" s="73"/>
      <c r="I249" s="118"/>
      <c r="J249" s="116"/>
    </row>
    <row r="250" spans="2:10" ht="12.75">
      <c r="B250" s="58"/>
      <c r="C250" s="117"/>
      <c r="D250" s="118"/>
      <c r="E250" s="73"/>
      <c r="F250" s="73"/>
      <c r="G250" s="73"/>
      <c r="H250" s="73"/>
      <c r="I250" s="118"/>
      <c r="J250" s="116"/>
    </row>
    <row r="251" spans="2:10" ht="12.75">
      <c r="B251" s="58"/>
      <c r="C251" s="117"/>
      <c r="D251" s="118"/>
      <c r="E251" s="73"/>
      <c r="F251" s="73"/>
      <c r="G251" s="73"/>
      <c r="H251" s="73"/>
      <c r="I251" s="118"/>
      <c r="J251" s="116"/>
    </row>
    <row r="252" spans="2:10" ht="15">
      <c r="B252" s="58"/>
      <c r="C252" s="114"/>
      <c r="D252" s="115"/>
      <c r="E252" s="73"/>
      <c r="F252" s="73"/>
      <c r="G252" s="73"/>
      <c r="H252" s="73"/>
      <c r="I252" s="115"/>
      <c r="J252" s="116"/>
    </row>
    <row r="253" spans="2:10" ht="12.75">
      <c r="B253" s="58"/>
      <c r="C253" s="117"/>
      <c r="D253" s="118"/>
      <c r="E253" s="73"/>
      <c r="F253" s="73"/>
      <c r="G253" s="73"/>
      <c r="H253" s="73"/>
      <c r="I253" s="118"/>
      <c r="J253" s="116"/>
    </row>
    <row r="254" spans="2:10" ht="12.75">
      <c r="B254" s="58"/>
      <c r="C254" s="117"/>
      <c r="D254" s="118"/>
      <c r="E254" s="73"/>
      <c r="F254" s="73"/>
      <c r="G254" s="73"/>
      <c r="H254" s="73"/>
      <c r="I254" s="118"/>
      <c r="J254" s="116"/>
    </row>
    <row r="255" spans="2:10" ht="12.75">
      <c r="B255" s="58"/>
      <c r="C255" s="117"/>
      <c r="D255" s="118"/>
      <c r="E255" s="73"/>
      <c r="F255" s="73"/>
      <c r="G255" s="73"/>
      <c r="H255" s="73"/>
      <c r="I255" s="118"/>
      <c r="J255" s="116"/>
    </row>
    <row r="256" spans="2:10" ht="12.75">
      <c r="B256" s="58"/>
      <c r="C256" s="117"/>
      <c r="D256" s="118"/>
      <c r="E256" s="73"/>
      <c r="F256" s="73"/>
      <c r="G256" s="73"/>
      <c r="H256" s="73"/>
      <c r="I256" s="118"/>
      <c r="J256" s="116"/>
    </row>
    <row r="257" spans="2:10" ht="12.75">
      <c r="B257" s="58"/>
      <c r="C257" s="77"/>
      <c r="D257" s="73"/>
      <c r="E257" s="73"/>
      <c r="F257" s="73"/>
      <c r="G257" s="73"/>
      <c r="H257" s="73"/>
      <c r="I257" s="73"/>
      <c r="J257" s="116"/>
    </row>
    <row r="258" spans="2:10" ht="12.75">
      <c r="B258" s="58"/>
      <c r="C258" s="77"/>
      <c r="D258" s="73"/>
      <c r="E258" s="73"/>
      <c r="F258" s="73"/>
      <c r="G258" s="73"/>
      <c r="H258" s="73"/>
      <c r="I258" s="73"/>
      <c r="J258" s="116"/>
    </row>
    <row r="259" spans="2:10" ht="12.75">
      <c r="B259" s="58"/>
      <c r="C259" s="77"/>
      <c r="D259" s="73"/>
      <c r="E259" s="73"/>
      <c r="F259" s="73"/>
      <c r="G259" s="73"/>
      <c r="H259" s="73"/>
      <c r="I259" s="73"/>
      <c r="J259" s="116"/>
    </row>
    <row r="260" spans="2:10" ht="12.75">
      <c r="B260" s="58"/>
      <c r="C260" s="77"/>
      <c r="D260" s="73"/>
      <c r="E260" s="73"/>
      <c r="F260" s="73"/>
      <c r="G260" s="73"/>
      <c r="H260" s="73"/>
      <c r="I260" s="73"/>
      <c r="J260" s="116"/>
    </row>
    <row r="268" spans="1:9" ht="12.75">
      <c r="A268" s="79"/>
      <c r="B268" s="57"/>
      <c r="C268" s="80"/>
      <c r="D268" s="79"/>
      <c r="E268" s="79"/>
      <c r="F268" s="79"/>
      <c r="G268" s="79"/>
      <c r="H268" s="79"/>
      <c r="I268" s="79"/>
    </row>
    <row r="269" spans="1:9" ht="12.75">
      <c r="A269" s="79"/>
      <c r="B269" s="57"/>
      <c r="C269" s="80"/>
      <c r="D269" s="79"/>
      <c r="E269" s="79"/>
      <c r="F269" s="79"/>
      <c r="G269" s="79"/>
      <c r="H269" s="79"/>
      <c r="I269" s="79"/>
    </row>
    <row r="270" spans="1:9" ht="12.75">
      <c r="A270" s="79"/>
      <c r="B270" s="57"/>
      <c r="C270" s="80"/>
      <c r="D270" s="78"/>
      <c r="E270" s="78"/>
      <c r="F270" s="78"/>
      <c r="G270" s="78"/>
      <c r="H270" s="78"/>
      <c r="I270" s="78"/>
    </row>
    <row r="271" spans="1:9" ht="12.75">
      <c r="A271" s="79"/>
      <c r="B271" s="57"/>
      <c r="C271" s="80"/>
      <c r="D271" s="78"/>
      <c r="E271" s="78"/>
      <c r="F271" s="78"/>
      <c r="G271" s="78"/>
      <c r="H271" s="78"/>
      <c r="I271" s="78"/>
    </row>
    <row r="272" spans="1:9" ht="12.75">
      <c r="A272" s="79"/>
      <c r="B272" s="57"/>
      <c r="C272" s="80"/>
      <c r="D272" s="78"/>
      <c r="E272" s="78"/>
      <c r="F272" s="78"/>
      <c r="G272" s="78"/>
      <c r="H272" s="78"/>
      <c r="I272" s="78"/>
    </row>
    <row r="273" spans="1:9" ht="12.75">
      <c r="A273" s="79"/>
      <c r="B273" s="57"/>
      <c r="C273" s="80"/>
      <c r="D273" s="78"/>
      <c r="E273" s="78"/>
      <c r="F273" s="78"/>
      <c r="G273" s="78"/>
      <c r="H273" s="78"/>
      <c r="I273" s="78"/>
    </row>
    <row r="274" spans="1:9" ht="12.75">
      <c r="A274" s="79"/>
      <c r="B274" s="57"/>
      <c r="C274" s="80"/>
      <c r="D274" s="78"/>
      <c r="E274" s="68"/>
      <c r="F274" s="67"/>
      <c r="G274" s="67"/>
      <c r="H274" s="67"/>
      <c r="I274" s="78"/>
    </row>
    <row r="275" spans="1:9" ht="12.75">
      <c r="A275" s="79"/>
      <c r="B275" s="57"/>
      <c r="C275" s="80"/>
      <c r="D275" s="78"/>
      <c r="E275" s="92"/>
      <c r="F275" s="66"/>
      <c r="G275" s="66"/>
      <c r="H275" s="66"/>
      <c r="I275" s="78"/>
    </row>
    <row r="276" spans="1:9" ht="12.75">
      <c r="A276" s="79"/>
      <c r="B276" s="57"/>
      <c r="C276" s="80"/>
      <c r="D276" s="78"/>
      <c r="E276" s="92"/>
      <c r="F276" s="66"/>
      <c r="G276" s="66"/>
      <c r="H276" s="66"/>
      <c r="I276" s="78"/>
    </row>
    <row r="277" spans="1:9" ht="12.75">
      <c r="A277" s="79"/>
      <c r="B277" s="57"/>
      <c r="C277" s="80"/>
      <c r="D277" s="78"/>
      <c r="E277" s="92"/>
      <c r="F277" s="66"/>
      <c r="G277" s="66"/>
      <c r="H277" s="66"/>
      <c r="I277" s="78"/>
    </row>
    <row r="278" spans="1:9" ht="12.75">
      <c r="A278" s="79"/>
      <c r="B278" s="57"/>
      <c r="C278" s="80"/>
      <c r="D278" s="78"/>
      <c r="E278" s="78"/>
      <c r="F278" s="78"/>
      <c r="G278" s="78"/>
      <c r="H278" s="78"/>
      <c r="I278" s="78"/>
    </row>
    <row r="279" spans="1:9" ht="12.75">
      <c r="A279" s="79"/>
      <c r="B279" s="57"/>
      <c r="C279" s="80"/>
      <c r="D279" s="78"/>
      <c r="E279" s="78"/>
      <c r="F279" s="78"/>
      <c r="G279" s="78"/>
      <c r="H279" s="78"/>
      <c r="I279" s="78"/>
    </row>
    <row r="280" spans="1:9" ht="12.75">
      <c r="A280" s="79"/>
      <c r="B280" s="57"/>
      <c r="C280" s="80"/>
      <c r="D280" s="78"/>
      <c r="E280" s="78"/>
      <c r="F280" s="78"/>
      <c r="G280" s="78"/>
      <c r="H280" s="78"/>
      <c r="I280" s="78"/>
    </row>
    <row r="281" spans="1:9" ht="12.75">
      <c r="A281" s="79"/>
      <c r="B281" s="57"/>
      <c r="C281" s="80"/>
      <c r="D281" s="78"/>
      <c r="E281" s="78"/>
      <c r="F281" s="78"/>
      <c r="G281" s="78"/>
      <c r="H281" s="78"/>
      <c r="I281" s="78"/>
    </row>
    <row r="282" spans="1:9" ht="12.75">
      <c r="A282" s="79"/>
      <c r="B282" s="57"/>
      <c r="C282" s="80"/>
      <c r="D282" s="78"/>
      <c r="E282" s="78"/>
      <c r="F282" s="78"/>
      <c r="G282" s="78"/>
      <c r="H282" s="78"/>
      <c r="I282" s="78"/>
    </row>
    <row r="283" spans="1:9" ht="12.75">
      <c r="A283" s="79"/>
      <c r="B283" s="57"/>
      <c r="C283" s="80"/>
      <c r="D283" s="78"/>
      <c r="E283" s="78"/>
      <c r="F283" s="78"/>
      <c r="G283" s="78"/>
      <c r="H283" s="78"/>
      <c r="I283" s="78"/>
    </row>
    <row r="284" spans="1:9" ht="12.75">
      <c r="A284" s="79"/>
      <c r="B284" s="57"/>
      <c r="C284" s="80"/>
      <c r="D284" s="78"/>
      <c r="E284" s="78"/>
      <c r="F284" s="78"/>
      <c r="G284" s="78"/>
      <c r="H284" s="78"/>
      <c r="I284" s="78"/>
    </row>
    <row r="285" spans="1:9" ht="12.75">
      <c r="A285" s="79"/>
      <c r="B285" s="57"/>
      <c r="C285" s="80"/>
      <c r="D285" s="78"/>
      <c r="E285" s="78"/>
      <c r="F285" s="78"/>
      <c r="G285" s="78"/>
      <c r="H285" s="78"/>
      <c r="I285" s="78"/>
    </row>
    <row r="286" spans="1:9" ht="12.75">
      <c r="A286" s="79"/>
      <c r="B286" s="57"/>
      <c r="C286" s="80"/>
      <c r="D286" s="78"/>
      <c r="E286" s="78"/>
      <c r="F286" s="78"/>
      <c r="G286" s="78"/>
      <c r="H286" s="78"/>
      <c r="I286" s="78"/>
    </row>
    <row r="287" spans="1:9" ht="12.75">
      <c r="A287" s="79"/>
      <c r="B287" s="57"/>
      <c r="C287" s="80"/>
      <c r="D287" s="78"/>
      <c r="E287" s="78"/>
      <c r="F287" s="78"/>
      <c r="G287" s="78"/>
      <c r="H287" s="78"/>
      <c r="I287" s="78"/>
    </row>
    <row r="288" spans="1:9" ht="12.75">
      <c r="A288" s="79"/>
      <c r="B288" s="57"/>
      <c r="C288" s="80"/>
      <c r="D288" s="79"/>
      <c r="E288" s="79"/>
      <c r="F288" s="79"/>
      <c r="G288" s="79"/>
      <c r="H288" s="79"/>
      <c r="I288" s="79"/>
    </row>
    <row r="289" spans="1:9" ht="12.75">
      <c r="A289" s="79"/>
      <c r="B289" s="57"/>
      <c r="C289" s="80"/>
      <c r="D289" s="79"/>
      <c r="E289" s="79"/>
      <c r="F289" s="79"/>
      <c r="G289" s="79"/>
      <c r="H289" s="79"/>
      <c r="I289" s="79"/>
    </row>
    <row r="290" spans="1:9" ht="12.75">
      <c r="A290" s="79"/>
      <c r="B290" s="57"/>
      <c r="C290" s="80"/>
      <c r="D290" s="79"/>
      <c r="E290" s="79"/>
      <c r="F290" s="79"/>
      <c r="G290" s="79"/>
      <c r="H290" s="79"/>
      <c r="I290" s="79"/>
    </row>
    <row r="291" spans="1:9" ht="12.75">
      <c r="A291" s="79"/>
      <c r="B291" s="57"/>
      <c r="C291" s="80"/>
      <c r="D291" s="79"/>
      <c r="E291" s="79"/>
      <c r="F291" s="79"/>
      <c r="G291" s="79"/>
      <c r="H291" s="79"/>
      <c r="I291" s="79"/>
    </row>
    <row r="292" spans="1:9" ht="12.75">
      <c r="A292" s="79"/>
      <c r="B292" s="57"/>
      <c r="C292" s="80"/>
      <c r="D292" s="79"/>
      <c r="E292" s="79"/>
      <c r="F292" s="79"/>
      <c r="G292" s="79"/>
      <c r="H292" s="79"/>
      <c r="I292" s="79"/>
    </row>
    <row r="293" spans="1:9" ht="12.75">
      <c r="A293" s="79"/>
      <c r="B293" s="57"/>
      <c r="C293" s="80"/>
      <c r="D293" s="79"/>
      <c r="E293" s="79"/>
      <c r="F293" s="79"/>
      <c r="G293" s="79"/>
      <c r="H293" s="79"/>
      <c r="I293" s="79"/>
    </row>
    <row r="294" spans="1:9" ht="12.75">
      <c r="A294" s="79"/>
      <c r="B294" s="57"/>
      <c r="C294" s="80"/>
      <c r="D294" s="79"/>
      <c r="E294" s="79"/>
      <c r="F294" s="79"/>
      <c r="G294" s="79"/>
      <c r="H294" s="79"/>
      <c r="I294" s="79"/>
    </row>
    <row r="295" spans="1:9" ht="12.75">
      <c r="A295" s="79"/>
      <c r="B295" s="57"/>
      <c r="C295" s="80"/>
      <c r="D295" s="79"/>
      <c r="E295" s="79"/>
      <c r="F295" s="79"/>
      <c r="G295" s="79"/>
      <c r="H295" s="79"/>
      <c r="I295" s="79"/>
    </row>
    <row r="296" spans="1:9" ht="12.75">
      <c r="A296" s="79"/>
      <c r="B296" s="57"/>
      <c r="C296" s="80"/>
      <c r="D296" s="79"/>
      <c r="E296" s="79"/>
      <c r="F296" s="79"/>
      <c r="G296" s="79"/>
      <c r="H296" s="79"/>
      <c r="I296" s="79"/>
    </row>
    <row r="297" spans="1:9" ht="12.75">
      <c r="A297" s="79"/>
      <c r="B297" s="57"/>
      <c r="C297" s="80"/>
      <c r="D297" s="79"/>
      <c r="E297" s="79"/>
      <c r="F297" s="79"/>
      <c r="G297" s="79"/>
      <c r="H297" s="79"/>
      <c r="I297" s="79"/>
    </row>
    <row r="298" spans="1:9" ht="12.75">
      <c r="A298" s="79"/>
      <c r="B298" s="57"/>
      <c r="C298" s="80"/>
      <c r="D298" s="79"/>
      <c r="E298" s="79"/>
      <c r="F298" s="79"/>
      <c r="G298" s="79"/>
      <c r="H298" s="79"/>
      <c r="I298" s="79"/>
    </row>
  </sheetData>
  <mergeCells count="49">
    <mergeCell ref="I4:M4"/>
    <mergeCell ref="A4:A5"/>
    <mergeCell ref="B4:B5"/>
    <mergeCell ref="C4:C5"/>
    <mergeCell ref="D4:H4"/>
    <mergeCell ref="A66:A69"/>
    <mergeCell ref="C66:C69"/>
    <mergeCell ref="A117:A120"/>
    <mergeCell ref="C117:C120"/>
    <mergeCell ref="A121:A124"/>
    <mergeCell ref="C121:C124"/>
    <mergeCell ref="A126:A128"/>
    <mergeCell ref="B126:B128"/>
    <mergeCell ref="C126:C128"/>
    <mergeCell ref="A129:A131"/>
    <mergeCell ref="B129:B131"/>
    <mergeCell ref="C129:C131"/>
    <mergeCell ref="A134:A136"/>
    <mergeCell ref="C134:C136"/>
    <mergeCell ref="A140:A143"/>
    <mergeCell ref="C140:C143"/>
    <mergeCell ref="A238:A240"/>
    <mergeCell ref="C238:C240"/>
    <mergeCell ref="A200:A203"/>
    <mergeCell ref="C200:C203"/>
    <mergeCell ref="A204:A207"/>
    <mergeCell ref="C204:C207"/>
    <mergeCell ref="A217:A220"/>
    <mergeCell ref="C217:C220"/>
    <mergeCell ref="A161:A164"/>
    <mergeCell ref="C161:C164"/>
    <mergeCell ref="A188:A191"/>
    <mergeCell ref="C188:C191"/>
    <mergeCell ref="A1:L2"/>
    <mergeCell ref="N41:N42"/>
    <mergeCell ref="G41:G42"/>
    <mergeCell ref="H41:H42"/>
    <mergeCell ref="I41:I42"/>
    <mergeCell ref="J41:J42"/>
    <mergeCell ref="N4:N5"/>
    <mergeCell ref="A41:A42"/>
    <mergeCell ref="K41:K42"/>
    <mergeCell ref="L41:L42"/>
    <mergeCell ref="M41:M42"/>
    <mergeCell ref="B41:B42"/>
    <mergeCell ref="D41:D42"/>
    <mergeCell ref="E41:E42"/>
    <mergeCell ref="F41:F42"/>
    <mergeCell ref="C41:C4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4-0259</dc:creator>
  <cp:keywords/>
  <dc:description/>
  <cp:lastModifiedBy>4-0259</cp:lastModifiedBy>
  <cp:lastPrinted>2008-08-27T12:04:36Z</cp:lastPrinted>
  <dcterms:created xsi:type="dcterms:W3CDTF">2005-10-17T13:09:06Z</dcterms:created>
  <dcterms:modified xsi:type="dcterms:W3CDTF">2008-08-27T12:07:25Z</dcterms:modified>
  <cp:category/>
  <cp:version/>
  <cp:contentType/>
  <cp:contentStatus/>
</cp:coreProperties>
</file>