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<sst xmlns="http://schemas.openxmlformats.org/spreadsheetml/2006/main" count="2684" uniqueCount="462">
  <si>
    <t>Treść</t>
  </si>
  <si>
    <t>Klasyfik.
Budżet.</t>
  </si>
  <si>
    <t>Zobowiązania</t>
  </si>
  <si>
    <t>Środki własne</t>
  </si>
  <si>
    <t>Dotacje</t>
  </si>
  <si>
    <t>Razem</t>
  </si>
  <si>
    <t>Ogółem</t>
  </si>
  <si>
    <t xml:space="preserve">w tym: wymagalne               </t>
  </si>
  <si>
    <t xml:space="preserve">  6 : 3</t>
  </si>
  <si>
    <t xml:space="preserve">  7 : 4</t>
  </si>
  <si>
    <t xml:space="preserve">  8 : 5</t>
  </si>
  <si>
    <t>WYDATKI OGÓŁEM A + B                                                                                                                                                                                                                                                      dotyczące zadań gminy i powiatu</t>
  </si>
  <si>
    <t>płace i pochodne</t>
  </si>
  <si>
    <t>dotacje</t>
  </si>
  <si>
    <t>wydatki rzeczowe bieżące</t>
  </si>
  <si>
    <t>wydatki majątkowe</t>
  </si>
  <si>
    <t>obsługa długu</t>
  </si>
  <si>
    <t>WYDATKI  DOTYCZĄCE  ZADAŃ  GMINY</t>
  </si>
  <si>
    <t>A. Wydatki ogółem</t>
  </si>
  <si>
    <t>Rolnictwo i łowiectwo</t>
  </si>
  <si>
    <t>Dział 010</t>
  </si>
  <si>
    <t>Izby rolnicze</t>
  </si>
  <si>
    <t>01030</t>
  </si>
  <si>
    <t>wpłaty gmin na rzecz izb rolniczych</t>
  </si>
  <si>
    <t>§  2850</t>
  </si>
  <si>
    <t>Pozostała działalność w rolnictwie</t>
  </si>
  <si>
    <t>01095</t>
  </si>
  <si>
    <t>składki na ubezpieczenie społeczne</t>
  </si>
  <si>
    <t>§  4110</t>
  </si>
  <si>
    <t>składki na Fundusz Pracy</t>
  </si>
  <si>
    <t>§  4120</t>
  </si>
  <si>
    <t>wynagrodzenia bezosobowe</t>
  </si>
  <si>
    <t>§  4170</t>
  </si>
  <si>
    <t>zakup usług pozostałych</t>
  </si>
  <si>
    <t>§  4300</t>
  </si>
  <si>
    <t>Transport  i łączność</t>
  </si>
  <si>
    <t>Dział 600</t>
  </si>
  <si>
    <t>Lokalny transport zbiorowy</t>
  </si>
  <si>
    <t>wynagrodzenia osobowe pracowników</t>
  </si>
  <si>
    <t>§  4010</t>
  </si>
  <si>
    <t>dodatkowe wynagrodzenie roczne</t>
  </si>
  <si>
    <t>§  4040</t>
  </si>
  <si>
    <t>zakup materiałów i wyposażenia</t>
  </si>
  <si>
    <t>§  4210</t>
  </si>
  <si>
    <t>zakup usług remontowych</t>
  </si>
  <si>
    <t>§  4270</t>
  </si>
  <si>
    <t>odpisy na ZFŚS</t>
  </si>
  <si>
    <t>§  4440</t>
  </si>
  <si>
    <t xml:space="preserve">wydatki na zakupy inwestycyjne </t>
  </si>
  <si>
    <t>§  6060</t>
  </si>
  <si>
    <t>Drogi publiczne gminne</t>
  </si>
  <si>
    <t>§  3020</t>
  </si>
  <si>
    <t>zakup energii</t>
  </si>
  <si>
    <t>§  4260</t>
  </si>
  <si>
    <t>podatek od nieruchomości</t>
  </si>
  <si>
    <t>§  4480</t>
  </si>
  <si>
    <t>pozostałe odsetki</t>
  </si>
  <si>
    <t>§  4580</t>
  </si>
  <si>
    <t>§  4590</t>
  </si>
  <si>
    <t>§  4600</t>
  </si>
  <si>
    <t>koszty postępowania sądowego</t>
  </si>
  <si>
    <t>§  4610</t>
  </si>
  <si>
    <t>wydatki inwestycyjne jednostek budżetowych</t>
  </si>
  <si>
    <t>§  6050</t>
  </si>
  <si>
    <t>Pozostała działalność</t>
  </si>
  <si>
    <t>Turystyka</t>
  </si>
  <si>
    <t>Dział 630</t>
  </si>
  <si>
    <t>Gospodarka mieszkaniowa</t>
  </si>
  <si>
    <t>Dział 700</t>
  </si>
  <si>
    <t>Gospodarka gruntami i nieruchomościami</t>
  </si>
  <si>
    <t>Towarzystwa Budownictwa Społecznego</t>
  </si>
  <si>
    <t>różne opłaty i składki</t>
  </si>
  <si>
    <t>§  4430</t>
  </si>
  <si>
    <t>Działalność usługowa</t>
  </si>
  <si>
    <t>Dział 710</t>
  </si>
  <si>
    <t>Opracowania geodezyjne i kartograficzne</t>
  </si>
  <si>
    <t>Cmentarze</t>
  </si>
  <si>
    <t>§  2830</t>
  </si>
  <si>
    <t>zakup usług dostępu do sieci Internet</t>
  </si>
  <si>
    <t>§  4350</t>
  </si>
  <si>
    <t>podróże służbowe krajowe</t>
  </si>
  <si>
    <t>§  4410</t>
  </si>
  <si>
    <t>Administracja publiczna</t>
  </si>
  <si>
    <t>Dział 750</t>
  </si>
  <si>
    <t>Urzędy wojewódzkie</t>
  </si>
  <si>
    <t>Rady gmin</t>
  </si>
  <si>
    <t>różne wydatki na rzecz osób fizycznych</t>
  </si>
  <si>
    <t>§  3030</t>
  </si>
  <si>
    <t>nagrody o charakterze szczególnym</t>
  </si>
  <si>
    <t>§  3040</t>
  </si>
  <si>
    <t>podróże służbowe zagraniczne</t>
  </si>
  <si>
    <t>§  4420</t>
  </si>
  <si>
    <t>Urzędy gmin</t>
  </si>
  <si>
    <t>koszty postępowań sądowych</t>
  </si>
  <si>
    <t>Promocja miatsa</t>
  </si>
  <si>
    <t>Urzędy naczelnych org. wł. państw.</t>
  </si>
  <si>
    <t>Dział 751</t>
  </si>
  <si>
    <t>Urzędy naczelnych organów wł. pańs.</t>
  </si>
  <si>
    <t>Bezp. pub. i ochr. przeciwpożarowa</t>
  </si>
  <si>
    <t>Dział 754</t>
  </si>
  <si>
    <t>Ochotnicze straże pożarne</t>
  </si>
  <si>
    <t>pozostałe podatki na rzecz budżetów jst</t>
  </si>
  <si>
    <t>§  4500</t>
  </si>
  <si>
    <t>Obrona cywilna</t>
  </si>
  <si>
    <t>Straż Miejska</t>
  </si>
  <si>
    <t>wpłaty na PFRON</t>
  </si>
  <si>
    <t>§  4140</t>
  </si>
  <si>
    <t>Pozostała działalność w bezp. publ.</t>
  </si>
  <si>
    <t>Wydatki związane z poborem dochodów</t>
  </si>
  <si>
    <t>Dział 756</t>
  </si>
  <si>
    <t>Pobór podatków i opłat</t>
  </si>
  <si>
    <t>Obsługa długu publicznego</t>
  </si>
  <si>
    <t>Dział 757</t>
  </si>
  <si>
    <t xml:space="preserve">obsługa długu </t>
  </si>
  <si>
    <t>Obsługa długu publicznnego</t>
  </si>
  <si>
    <t>odsetki od krajowych pożyczek i kredytów</t>
  </si>
  <si>
    <t>§  8070</t>
  </si>
  <si>
    <t>Różne rozliczenia</t>
  </si>
  <si>
    <t>Dział 758</t>
  </si>
  <si>
    <t>rezerwa na inwestycje</t>
  </si>
  <si>
    <t>Różne rozliczenia finansowe</t>
  </si>
  <si>
    <t>Rezerwy ogólne i celowe</t>
  </si>
  <si>
    <t>rezerwa ogólna</t>
  </si>
  <si>
    <t>§  4810</t>
  </si>
  <si>
    <t>rezerwa na zdarzenia kryzysowe</t>
  </si>
  <si>
    <t>§  6800</t>
  </si>
  <si>
    <t>Oświata i wychowanie</t>
  </si>
  <si>
    <t>Dział 801</t>
  </si>
  <si>
    <t>Szkoły podstawowe</t>
  </si>
  <si>
    <t>dotacja podmiotowa dla niepublicznej szkoły</t>
  </si>
  <si>
    <t>§  2540</t>
  </si>
  <si>
    <t>§  4240</t>
  </si>
  <si>
    <t>Oddziały przedszkolne przy szkołach podst.</t>
  </si>
  <si>
    <t xml:space="preserve">Przedszkola </t>
  </si>
  <si>
    <t>zakup środków żywności</t>
  </si>
  <si>
    <t>§  4220</t>
  </si>
  <si>
    <t>Gimnazja</t>
  </si>
  <si>
    <t>wydatki na zakupy inwestycyjne</t>
  </si>
  <si>
    <t>Zespoły ekonomiczno - administracyjne</t>
  </si>
  <si>
    <t>Dokształcanie i doskonalenie nauczycieli</t>
  </si>
  <si>
    <t>Pozostała działalność w oświacie</t>
  </si>
  <si>
    <t>§  6069</t>
  </si>
  <si>
    <t>Ochrona zdrowia</t>
  </si>
  <si>
    <t>Dział 851</t>
  </si>
  <si>
    <t>§  2320</t>
  </si>
  <si>
    <t>Zwalczanie narkomanii</t>
  </si>
  <si>
    <t>Przeciwdziałanie alkoholizmowi</t>
  </si>
  <si>
    <t>dot.cel.z bud.na fin.zad.zl.do real.stowarz.</t>
  </si>
  <si>
    <t>§  2820</t>
  </si>
  <si>
    <t>Pozostała działalność w ochronie zdrowia</t>
  </si>
  <si>
    <t>Pomoc społeczna</t>
  </si>
  <si>
    <t>Dział 852</t>
  </si>
  <si>
    <t>Domy pomocy społecznej</t>
  </si>
  <si>
    <t>85202</t>
  </si>
  <si>
    <t>Ośrodki wsparcia</t>
  </si>
  <si>
    <t>85203</t>
  </si>
  <si>
    <t>zakup leków i materiałów medycznych</t>
  </si>
  <si>
    <t>§  4230</t>
  </si>
  <si>
    <t>Świadczenia rodzinne</t>
  </si>
  <si>
    <t>zwrot dotacji wykorzyst.niezgodnie z przezn.</t>
  </si>
  <si>
    <t>§  2910</t>
  </si>
  <si>
    <t>świadczenia społeczne</t>
  </si>
  <si>
    <t>§  3110</t>
  </si>
  <si>
    <t>Składki na ubezpieczenie zdrowotne</t>
  </si>
  <si>
    <t>85213</t>
  </si>
  <si>
    <t>składki na ubezpieczenie zdrowotne</t>
  </si>
  <si>
    <t>§  4130</t>
  </si>
  <si>
    <t>Zasiłki i pomoc w naturze</t>
  </si>
  <si>
    <t>85214</t>
  </si>
  <si>
    <t>Dodatki mieszkaniowe</t>
  </si>
  <si>
    <t>85215</t>
  </si>
  <si>
    <t>Ośrodki pomocy społecznej</t>
  </si>
  <si>
    <t>85219</t>
  </si>
  <si>
    <t xml:space="preserve">Usługi opiekuńcze </t>
  </si>
  <si>
    <t>85228</t>
  </si>
  <si>
    <t>Pozostała działalność w pomocy społecznej</t>
  </si>
  <si>
    <t>zakup usług od innych jst</t>
  </si>
  <si>
    <t>§  4330</t>
  </si>
  <si>
    <t>Pozost. zad. w zakr. polityki społecznej</t>
  </si>
  <si>
    <t>Dział 853</t>
  </si>
  <si>
    <t>Żłobki</t>
  </si>
  <si>
    <t>Edukacyjna opieka wychowawcza</t>
  </si>
  <si>
    <t>Dział 854</t>
  </si>
  <si>
    <t>Świetlice szkolne</t>
  </si>
  <si>
    <t>Kolonie i obozy</t>
  </si>
  <si>
    <t>Pomoc materialna dla uczniów</t>
  </si>
  <si>
    <t>§  3240</t>
  </si>
  <si>
    <t>Dział 900</t>
  </si>
  <si>
    <t>Gospodarka ściekowa i ochrona wód</t>
  </si>
  <si>
    <t>Oczyszczanie miast i gmin</t>
  </si>
  <si>
    <t>Schroniska dla zwierząt</t>
  </si>
  <si>
    <t>Oświetlenie ulic, placów i dróg</t>
  </si>
  <si>
    <t>Pozostała działalność w gosp. komunalnej</t>
  </si>
  <si>
    <t>Dział 921</t>
  </si>
  <si>
    <t>Pozostałe zadania w zakresie kultury</t>
  </si>
  <si>
    <t>Domy i ośrodki kultury</t>
  </si>
  <si>
    <t>dotacja dla samorządowej instytucji kultury</t>
  </si>
  <si>
    <t>§  2480</t>
  </si>
  <si>
    <t>§  6229</t>
  </si>
  <si>
    <t>Pozostała działalność w kulturze</t>
  </si>
  <si>
    <t>różne stypendia</t>
  </si>
  <si>
    <t>§  3250</t>
  </si>
  <si>
    <t>Kultura fizyczna i sport</t>
  </si>
  <si>
    <t>Dział 926</t>
  </si>
  <si>
    <t>Instytucje kultury fizycznej</t>
  </si>
  <si>
    <t>Zad.w zakresie kultury fizycznej i sportu</t>
  </si>
  <si>
    <t>Pozostała działalność w kul. fizycznej</t>
  </si>
  <si>
    <t>WYDATKI  DOTYCZĄCE  ZADAŃ  POWIATU</t>
  </si>
  <si>
    <t>B. WYDATKI  OGÓŁEM</t>
  </si>
  <si>
    <t>Leśnictwo</t>
  </si>
  <si>
    <t>Dział 020</t>
  </si>
  <si>
    <t>Nadzór nad gospodarką leśną</t>
  </si>
  <si>
    <t>02002</t>
  </si>
  <si>
    <t>Transport i łączność</t>
  </si>
  <si>
    <t>Drogi publiczne w miastach na pr. pow.</t>
  </si>
  <si>
    <t>60015</t>
  </si>
  <si>
    <t>§  6058</t>
  </si>
  <si>
    <t>§  6059</t>
  </si>
  <si>
    <t>60095</t>
  </si>
  <si>
    <t>opłaty na rzecz budżetów jst</t>
  </si>
  <si>
    <t>§  4520</t>
  </si>
  <si>
    <t>Prace geodezyjne i kartograficzne</t>
  </si>
  <si>
    <t>Nadzór budowlany</t>
  </si>
  <si>
    <t>wynagrodzenie osobowe służby cywilnej</t>
  </si>
  <si>
    <t>§  4020</t>
  </si>
  <si>
    <t xml:space="preserve"> §  4010</t>
  </si>
  <si>
    <t>Starostwo powiatowe</t>
  </si>
  <si>
    <t>Komisje poborowe</t>
  </si>
  <si>
    <t>zakup usług zdrowotnych</t>
  </si>
  <si>
    <t>§  4280</t>
  </si>
  <si>
    <t>Bezp. publiczne i ochr. przeciwp.</t>
  </si>
  <si>
    <t>Komendy Policji</t>
  </si>
  <si>
    <t>wpłaty na fundusz celowy</t>
  </si>
  <si>
    <t>§  3000</t>
  </si>
  <si>
    <t>wydatki osobowe niezliczne do uposażeń</t>
  </si>
  <si>
    <t>§  3070</t>
  </si>
  <si>
    <t>uposażenia funkcjonariuszy</t>
  </si>
  <si>
    <t>§  4050</t>
  </si>
  <si>
    <t>pozostałe należności funkcjonariuszy</t>
  </si>
  <si>
    <t>§  4060</t>
  </si>
  <si>
    <t>nagrody roczne dla funkcjonariuszy</t>
  </si>
  <si>
    <t>§  4070</t>
  </si>
  <si>
    <t>równoważnik pieniężny dla funkcjonariuszy</t>
  </si>
  <si>
    <t>§  4180</t>
  </si>
  <si>
    <t>Szkoły podstawowe specjalne</t>
  </si>
  <si>
    <t>Gimnazja specjalne</t>
  </si>
  <si>
    <t>Licea ogólnokształcące</t>
  </si>
  <si>
    <t>Licea profilowane</t>
  </si>
  <si>
    <t>Szkoły zawodowe</t>
  </si>
  <si>
    <t>Centra kształcenia ustaw. i praktycznego</t>
  </si>
  <si>
    <t>Szpitale ogólne</t>
  </si>
  <si>
    <t>§  6300</t>
  </si>
  <si>
    <t>Pomoc  społeczna</t>
  </si>
  <si>
    <t>Placówki opiekuńczo - wychowawcze</t>
  </si>
  <si>
    <t>85201</t>
  </si>
  <si>
    <t xml:space="preserve">Rodziny zastępcze </t>
  </si>
  <si>
    <t>85204</t>
  </si>
  <si>
    <t>Ośrodki adopcyjno - opiekuńcze</t>
  </si>
  <si>
    <t>85226</t>
  </si>
  <si>
    <t>85233</t>
  </si>
  <si>
    <t>Pozostałe zad. w zakr. polityki społ.</t>
  </si>
  <si>
    <t>Powiatowe Urzędy Pracy</t>
  </si>
  <si>
    <t>85333</t>
  </si>
  <si>
    <t>Specjalne ośrodki szkolno - wychowawcze</t>
  </si>
  <si>
    <t xml:space="preserve"> §  4410</t>
  </si>
  <si>
    <t>Wczesne wspomaganie dziecka</t>
  </si>
  <si>
    <t>Internaty i bursy szkolne</t>
  </si>
  <si>
    <t>stypendia dla uczniów</t>
  </si>
  <si>
    <t>Ochotnicze Hufce Pracy</t>
  </si>
  <si>
    <t>Kultura i ochrona dziedzictwa narod.</t>
  </si>
  <si>
    <t>Galerie i biura wystaw artystycznych</t>
  </si>
  <si>
    <t>Biblioteki</t>
  </si>
  <si>
    <t>§  6220</t>
  </si>
  <si>
    <t>Muzea</t>
  </si>
  <si>
    <t>g</t>
  </si>
  <si>
    <t>p</t>
  </si>
  <si>
    <t xml:space="preserve">5. WYDATKI I ZOBOWIĄZANIA WEDŁUG PEŁNEJ KLASYFIKACJI BUDŻETOWEJ   </t>
  </si>
  <si>
    <t xml:space="preserve">zakup usług zdrowotnych </t>
  </si>
  <si>
    <t>renty zasadzone</t>
  </si>
  <si>
    <t>§ 3050</t>
  </si>
  <si>
    <t xml:space="preserve">Pozostałe instytucje kultury </t>
  </si>
  <si>
    <t>Szkoła zawodowa specjalna</t>
  </si>
  <si>
    <t>Ośrodki interwencji kryzysowej</t>
  </si>
  <si>
    <t>Poz. dzialalność w eduk. opiece wych.</t>
  </si>
  <si>
    <t>Komendy Powiatowe Pań. Straży Pożar.</t>
  </si>
  <si>
    <t>§  4360</t>
  </si>
  <si>
    <t>§  4370</t>
  </si>
  <si>
    <t>§  4390</t>
  </si>
  <si>
    <t>§  4400</t>
  </si>
  <si>
    <t>rózne opłaty i składki</t>
  </si>
  <si>
    <t>§  4700</t>
  </si>
  <si>
    <t>§  4740</t>
  </si>
  <si>
    <t>§  4750</t>
  </si>
  <si>
    <t>zakupy inwestycyjne jednostek budżetowych</t>
  </si>
  <si>
    <t>wydatki majatkowe</t>
  </si>
  <si>
    <t>Obiekty sportowe</t>
  </si>
  <si>
    <t>§  4560</t>
  </si>
  <si>
    <t>§  4080</t>
  </si>
  <si>
    <t>Rózne rozliczenia</t>
  </si>
  <si>
    <t>wpłaty jst do budżetu państwa</t>
  </si>
  <si>
    <t>§  2930</t>
  </si>
  <si>
    <t>usługi remontowe i konserwatorskie</t>
  </si>
  <si>
    <t>§  4340</t>
  </si>
  <si>
    <t xml:space="preserve">wydatki inwestycyjne jednostek budżetowych </t>
  </si>
  <si>
    <t>Rehabilitacja zawodowa i społeczna</t>
  </si>
  <si>
    <t>dotacja podmiotowa</t>
  </si>
  <si>
    <t>§  2580</t>
  </si>
  <si>
    <t>wydatki na zakupy inwestycyjne (UE)</t>
  </si>
  <si>
    <t>§  6068</t>
  </si>
  <si>
    <t>dotacja dla pozostałych jednostek</t>
  </si>
  <si>
    <t>§  2800</t>
  </si>
  <si>
    <t/>
  </si>
  <si>
    <t>zakup usług związ. z wyk.analiz, eksp. opinii</t>
  </si>
  <si>
    <t xml:space="preserve">szkolenia pracowników </t>
  </si>
  <si>
    <t>zakupy mater.papiern. do sprzęty drukars.</t>
  </si>
  <si>
    <t>zakup akcesoriów komputerowych,</t>
  </si>
  <si>
    <t>kary i odszkod.wypłacane na rzecz ooób fiz.</t>
  </si>
  <si>
    <t>nagrody i wydatki osob.nie zaliczane do wynagr.</t>
  </si>
  <si>
    <t>zakup usług telekomun. telefonnii komórkowej</t>
  </si>
  <si>
    <t>zakup usług telekomun.telefonnii stacjonarnej</t>
  </si>
  <si>
    <t>zakupy materiałów papiern.do sprzętu druk.</t>
  </si>
  <si>
    <t>zakup akcesoriów komputerowych</t>
  </si>
  <si>
    <t>zakup usług telekomun.telefonnii komórkowej</t>
  </si>
  <si>
    <t>zakupy mater. papierniczych do sprzętu druk.</t>
  </si>
  <si>
    <t xml:space="preserve">zakup pomocy naukowych, dydaktycznych </t>
  </si>
  <si>
    <t>zakup usług związ. z wyk.analiz, ekspertyz</t>
  </si>
  <si>
    <t>szkolenia pracowników</t>
  </si>
  <si>
    <t>zakup pomocy naukowych, dydaktycznych</t>
  </si>
  <si>
    <t>zakup usług telekomun. telefonnii stacjonarnej</t>
  </si>
  <si>
    <t>zakupy materiałów papie.do sprzętu druk.</t>
  </si>
  <si>
    <t>zakupy materiałów papier. do sprzętu druk.</t>
  </si>
  <si>
    <t>zakupy materiałów papier.do sprzętu druk.</t>
  </si>
  <si>
    <t>Gospodarka komunalna i ochr. środ.</t>
  </si>
  <si>
    <t>Utrzymanie zieleni w miast. i gminach</t>
  </si>
  <si>
    <t>kary i odszkod.wypłacane na rzecz osób fiz.</t>
  </si>
  <si>
    <t>Kultura i ochrona dziedz. narodow.</t>
  </si>
  <si>
    <t>dotacja dla instyt.kultury na zad. inwes.</t>
  </si>
  <si>
    <t>dotacja dla instyt.kultury na zad. inwes. (BP)</t>
  </si>
  <si>
    <t>zakupy materiałów papiern. do sprzętu druk.</t>
  </si>
  <si>
    <t>kary i odszkod. wypłacane na rzecz osób fiz.</t>
  </si>
  <si>
    <t>dotacja cel.przek.dla powiatu na zad.bieżące</t>
  </si>
  <si>
    <t>dotacje cel.przek. dla powiatu na zdania bieżące</t>
  </si>
  <si>
    <t>Gospodarka komun.i ochrona środ.</t>
  </si>
  <si>
    <t>Pozostała działalność w gospod. kom.</t>
  </si>
  <si>
    <t>% wykonania</t>
  </si>
  <si>
    <t>nagrody i wydatki osob.nie zalicz. do wynagr.</t>
  </si>
  <si>
    <t>dot.cel.z bud.na fin.zad.zl.dla j.nie zal.do s.f.p</t>
  </si>
  <si>
    <t>kary i odszkod. wypł. na rzecz osób praw.</t>
  </si>
  <si>
    <t>nagrody i wydatki osobowe nie zalicz. do wynagr.</t>
  </si>
  <si>
    <t>nagrody i wydatki osob. nie zalicz.do wynagr.</t>
  </si>
  <si>
    <t>wydatki inwestycyjne jednostek budż.</t>
  </si>
  <si>
    <t>kary i odszk. wypł.na rzecz osób praw.</t>
  </si>
  <si>
    <t>dotacje cel.przek.dla powiatu na zadania bież.</t>
  </si>
  <si>
    <t>nagrody i wydatki osob. nie zalicz. do wynagr.</t>
  </si>
  <si>
    <t>uposażenie wypłac. funkcjon.zwoln.ze służby</t>
  </si>
  <si>
    <t>pomoc finansowa na dofinans. zadań inwest.</t>
  </si>
  <si>
    <t>dotacje cel.przek. dla pow. na zdania bieżące</t>
  </si>
  <si>
    <t>Pozostała działalność w pom.społecz.</t>
  </si>
  <si>
    <t>Dokształcanie i doskonalenie nauczyc.</t>
  </si>
  <si>
    <t>Zespoły ds. orzekania o niepełnospraw.</t>
  </si>
  <si>
    <t>dotacje celowe przek. dla powiat.na zad.bież.</t>
  </si>
  <si>
    <t>Poradnie psycholog. - pedagogiczne</t>
  </si>
  <si>
    <t>Dokszt. i doskonal. nauczycieli</t>
  </si>
  <si>
    <t>kary i odszkod.wypłac. na rzecz osób praw.</t>
  </si>
  <si>
    <t>dotacja dla instytucji kultury na zad.inwestyc.</t>
  </si>
  <si>
    <t>Ochrona zabytków i opieka nad zabytk.</t>
  </si>
  <si>
    <t>kary i odszkod. wypłacane na rzecz osób praw.</t>
  </si>
  <si>
    <t>koszty postepowania sądowego</t>
  </si>
  <si>
    <t>§ 4610</t>
  </si>
  <si>
    <t>Wybory do Sejmu i Senatu</t>
  </si>
  <si>
    <t xml:space="preserve"> </t>
  </si>
  <si>
    <t>wydatki na inwestycyjnejednostek budżetowych</t>
  </si>
  <si>
    <t>opłata za użytkowanie wieczyste na gruntach SP</t>
  </si>
  <si>
    <t>wydatki inwestycyjne jedn. budżet. ( BP )</t>
  </si>
  <si>
    <t>opłaty za administrowanie i czynsze</t>
  </si>
  <si>
    <t xml:space="preserve">wydatki na zakupy inwestycyjne (BP)              </t>
  </si>
  <si>
    <t xml:space="preserve">wydatki inwestycyjne jedn. budżet. ( UE )  </t>
  </si>
  <si>
    <t>zakup usług telekom. telefonnii kom.</t>
  </si>
  <si>
    <t>zakup usług telekom. telefonnii stacj.</t>
  </si>
  <si>
    <t xml:space="preserve">składki na ubezpieczenia społeczne </t>
  </si>
  <si>
    <t>§  4510</t>
  </si>
  <si>
    <t>opłaty na rzecz budżetu państwa</t>
  </si>
  <si>
    <t>zakup usług telekomun.telefonnii stac.</t>
  </si>
  <si>
    <t>zakup usług telekomun. telefonnii kom.</t>
  </si>
  <si>
    <t xml:space="preserve">pozostałe odsetki </t>
  </si>
  <si>
    <t>nagrody o charakterze szczególnym nie zaliczane do wynagrodzeń</t>
  </si>
  <si>
    <t xml:space="preserve">zakup usług pozostałych </t>
  </si>
  <si>
    <t xml:space="preserve">składki na Fundusz Pracy </t>
  </si>
  <si>
    <t>§  8010</t>
  </si>
  <si>
    <t>rezerwa na bezpieczeństwo</t>
  </si>
  <si>
    <t xml:space="preserve">rezerwa na oswiatę </t>
  </si>
  <si>
    <t xml:space="preserve">rezewa na wynagrodzenia </t>
  </si>
  <si>
    <t xml:space="preserve">rezerwa na pomoc spoleczną </t>
  </si>
  <si>
    <t xml:space="preserve">rezerwa celowa na wydatki jednostek pomocniczych </t>
  </si>
  <si>
    <t>rezerwa na zadania realizowane przez MZDiK</t>
  </si>
  <si>
    <t>rezerwa na utworzenie spółki</t>
  </si>
  <si>
    <t>§  2630</t>
  </si>
  <si>
    <t>dotacja przedmiotowa z budżetu</t>
  </si>
  <si>
    <t xml:space="preserve">podróże służbowe krajowe </t>
  </si>
  <si>
    <t xml:space="preserve">oplaty na rzecz budżetu państwa </t>
  </si>
  <si>
    <t xml:space="preserve">dotacje celowe przekazane do powiatu </t>
  </si>
  <si>
    <t xml:space="preserve">wydatki majatkowe </t>
  </si>
  <si>
    <t>wydatki osobowe niezal.do wynagrodzeń</t>
  </si>
  <si>
    <t xml:space="preserve">wydatki osobowe niezal.do wynagrodzeń </t>
  </si>
  <si>
    <t xml:space="preserve">zakup materiałów i wyposażenia </t>
  </si>
  <si>
    <t xml:space="preserve">zakup środków żywności </t>
  </si>
  <si>
    <t>zakup usług remontowych z</t>
  </si>
  <si>
    <t>zakup uslug pozostałych</t>
  </si>
  <si>
    <t>zakup usług telekomunikacyjnych telefonii stacj.</t>
  </si>
  <si>
    <t>zakup usług obejm.wykon.ekspertyz, analiz, opinii</t>
  </si>
  <si>
    <t>szkolenia pracowników niebędących czł.korp.sł.cywilnej</t>
  </si>
  <si>
    <t xml:space="preserve">wydatki inwestycyjne </t>
  </si>
  <si>
    <t xml:space="preserve">zakupy inwestycyjne jednostek budżetowych </t>
  </si>
  <si>
    <t xml:space="preserve">zakup usług remontowych </t>
  </si>
  <si>
    <t>zakup akcesoriów komputerowych , w tym programów i lic.</t>
  </si>
  <si>
    <t xml:space="preserve">zakup pomocy naukowych , dydakt. I ksiażek </t>
  </si>
  <si>
    <t xml:space="preserve">zakup materiaów i wyposażenia </t>
  </si>
  <si>
    <t>opłaty za administrowanie i czynsze  za budynki</t>
  </si>
  <si>
    <t>Rózne opłaty i składki</t>
  </si>
  <si>
    <t>szkolenia pracowników niebędących  członkami korpusu</t>
  </si>
  <si>
    <t>opłaty na rzecz budżetów jst.</t>
  </si>
  <si>
    <t xml:space="preserve">zakup usług zdrowtnych </t>
  </si>
  <si>
    <t>zakup uslug telekomunikacyjnych telefonii stac.</t>
  </si>
  <si>
    <t>szkolenia pracowników  niebedących czł.korp.sł.cywilnej</t>
  </si>
  <si>
    <t xml:space="preserve">zakup akcesoriów komputerowych </t>
  </si>
  <si>
    <t xml:space="preserve">wynagrodzenia bezosobowe </t>
  </si>
  <si>
    <t xml:space="preserve">zakupy  inwestycyjne jednostek budżetowych </t>
  </si>
  <si>
    <t>dotacja dla instytucji kultury na inwestycje</t>
  </si>
  <si>
    <t>dotacja celowa z budżetu dla stowarzyszeń</t>
  </si>
  <si>
    <t>§  4090</t>
  </si>
  <si>
    <t>honoraria</t>
  </si>
  <si>
    <t>§  4380</t>
  </si>
  <si>
    <t xml:space="preserve">zaku usług obejmujących tłumaczenia </t>
  </si>
  <si>
    <t xml:space="preserve">dotacja dla instytucji kultury na inwestycje </t>
  </si>
  <si>
    <t>zwrot dotacji wykorzyst. niezgoedn.z przezn.</t>
  </si>
  <si>
    <t>odsetki od dotacji  wyk. niezg. z przezn.</t>
  </si>
  <si>
    <t xml:space="preserve">wydatki majątkowe </t>
  </si>
  <si>
    <t xml:space="preserve">rezerwy inwestycyjne </t>
  </si>
  <si>
    <t>rezerwy bieżące</t>
  </si>
  <si>
    <t>§  4980</t>
  </si>
  <si>
    <t>zwroty dotyczące rozliczeń  KE</t>
  </si>
  <si>
    <t>§  6053</t>
  </si>
  <si>
    <t xml:space="preserve">rózne wydatki na rzecz osób fizycznych </t>
  </si>
  <si>
    <t xml:space="preserve">różne oplaty  i skladki </t>
  </si>
  <si>
    <t xml:space="preserve">Zarządzanie kryzysowe </t>
  </si>
  <si>
    <t xml:space="preserve">zakup uslug remontowych </t>
  </si>
  <si>
    <t>zakup uslug telekomunikacyjnych telefonii kom.</t>
  </si>
  <si>
    <t>zakup uslug zwiaz.z wyk.ekspertyz, analiz, opinii</t>
  </si>
  <si>
    <t>szkolenia pracowników  niebędących czł.korp.sł.cywilnej</t>
  </si>
  <si>
    <t>zakup akcesoriow komputerowych w tym programów i licencji</t>
  </si>
  <si>
    <t>szkolenie pracowników</t>
  </si>
  <si>
    <t>dot.cel.z bud.na fin.zad.do real.poz.jed.</t>
  </si>
  <si>
    <t xml:space="preserve">zakup usług wymagajacych ekspertyz </t>
  </si>
  <si>
    <t>opłaty na rzecz budzetu jst</t>
  </si>
  <si>
    <t>zakup akcesoriów komputerowych , w tym programów i licencji</t>
  </si>
  <si>
    <t xml:space="preserve">Ochotnicze Hufce Pracy </t>
  </si>
  <si>
    <t xml:space="preserve">dotacje </t>
  </si>
  <si>
    <t>wydatki inwestycyjne jednostek budż. UE</t>
  </si>
  <si>
    <t xml:space="preserve">Stołówki szkolne </t>
  </si>
  <si>
    <t>Tabela nr 7</t>
  </si>
  <si>
    <t>Plan 2008 r.</t>
  </si>
  <si>
    <t xml:space="preserve">  Wykonanie za  I półrocze 2008 r.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</si>
</sst>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[$-415]d\ mmmm\ yyyy"/>
  </numFmts>
  <fonts count="28">
    <font>
      <sz val="10"/>
      <name val="Arial"/>
      <family val="0"/>
    </font>
    <font>
      <sz val="8"/>
      <name val="Arial"/>
      <family val="0"/>
    </font>
    <font>
      <sz val="10"/>
      <name val="Times New Roman CE"/>
      <family val="1"/>
    </font>
    <font>
      <sz val="9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i/>
      <sz val="10"/>
      <name val="Times New Roman CE"/>
      <family val="1"/>
    </font>
    <font>
      <b/>
      <sz val="14"/>
      <name val="Times New Roman CE"/>
      <family val="1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Times New Roman CE"/>
      <family val="1"/>
    </font>
    <font>
      <sz val="9"/>
      <name val="Arial CE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b/>
      <sz val="9"/>
      <name val="Times New Roman CE"/>
      <family val="0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0"/>
    </font>
    <font>
      <b/>
      <i/>
      <sz val="10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Continuous" vertical="center" wrapText="1"/>
    </xf>
    <xf numFmtId="3" fontId="6" fillId="0" borderId="1" xfId="0" applyNumberFormat="1" applyFont="1" applyFill="1" applyBorder="1" applyAlignment="1">
      <alignment horizontal="centerContinuous" vertical="center"/>
    </xf>
    <xf numFmtId="3" fontId="8" fillId="0" borderId="1" xfId="0" applyNumberFormat="1" applyFont="1" applyFill="1" applyBorder="1" applyAlignment="1">
      <alignment horizontal="centerContinuous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1" xfId="0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4" fontId="23" fillId="0" borderId="3" xfId="0" applyNumberFormat="1" applyFont="1" applyFill="1" applyBorder="1" applyAlignment="1">
      <alignment vertical="center"/>
    </xf>
    <xf numFmtId="4" fontId="23" fillId="0" borderId="4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Continuous" vertical="center" wrapText="1"/>
    </xf>
    <xf numFmtId="4" fontId="6" fillId="0" borderId="1" xfId="0" applyNumberFormat="1" applyFont="1" applyFill="1" applyBorder="1" applyAlignment="1">
      <alignment horizontal="centerContinuous" vertical="center"/>
    </xf>
    <xf numFmtId="4" fontId="0" fillId="0" borderId="1" xfId="0" applyNumberForma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/>
    </xf>
    <xf numFmtId="4" fontId="24" fillId="0" borderId="2" xfId="0" applyNumberFormat="1" applyFont="1" applyFill="1" applyBorder="1" applyAlignment="1">
      <alignment vertical="center"/>
    </xf>
    <xf numFmtId="4" fontId="23" fillId="0" borderId="0" xfId="0" applyNumberFormat="1" applyFont="1" applyFill="1" applyAlignment="1">
      <alignment vertical="center"/>
    </xf>
    <xf numFmtId="3" fontId="18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 quotePrefix="1">
      <alignment vertical="center"/>
    </xf>
    <xf numFmtId="3" fontId="15" fillId="0" borderId="5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4" fontId="6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4308"/>
  <sheetViews>
    <sheetView tabSelected="1" zoomScale="98" zoomScaleNormal="98" workbookViewId="0" topLeftCell="A1">
      <pane ySplit="5" topLeftCell="BM1681" activePane="bottomLeft" state="frozen"/>
      <selection pane="topLeft" activeCell="A1" sqref="A1"/>
      <selection pane="bottomLeft" activeCell="E1717" sqref="E1717"/>
    </sheetView>
  </sheetViews>
  <sheetFormatPr defaultColWidth="9.140625" defaultRowHeight="12.75"/>
  <cols>
    <col min="1" max="1" width="34.7109375" style="1" customWidth="1"/>
    <col min="2" max="2" width="9.8515625" style="1" customWidth="1"/>
    <col min="3" max="3" width="14.421875" style="66" customWidth="1"/>
    <col min="4" max="4" width="13.57421875" style="66" customWidth="1"/>
    <col min="5" max="5" width="14.421875" style="66" customWidth="1"/>
    <col min="6" max="7" width="13.8515625" style="1" customWidth="1"/>
    <col min="8" max="8" width="14.28125" style="1" customWidth="1"/>
    <col min="9" max="9" width="12.7109375" style="2" customWidth="1"/>
    <col min="10" max="10" width="10.57421875" style="2" customWidth="1"/>
    <col min="11" max="11" width="7.140625" style="1" customWidth="1"/>
    <col min="12" max="12" width="6.8515625" style="1" customWidth="1"/>
    <col min="13" max="13" width="7.7109375" style="4" customWidth="1"/>
    <col min="14" max="16384" width="9.140625" style="4" customWidth="1"/>
  </cols>
  <sheetData>
    <row r="1" spans="9:11" ht="18.75" customHeight="1">
      <c r="I1" s="1"/>
      <c r="K1" s="3" t="s">
        <v>459</v>
      </c>
    </row>
    <row r="2" spans="1:13" ht="36" customHeight="1">
      <c r="A2" s="126" t="s">
        <v>276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9.5" customHeight="1">
      <c r="A3" s="127" t="s">
        <v>0</v>
      </c>
      <c r="B3" s="129" t="s">
        <v>1</v>
      </c>
      <c r="C3" s="131" t="s">
        <v>460</v>
      </c>
      <c r="D3" s="132"/>
      <c r="E3" s="133"/>
      <c r="F3" s="134" t="s">
        <v>461</v>
      </c>
      <c r="G3" s="135"/>
      <c r="H3" s="136"/>
      <c r="I3" s="137" t="s">
        <v>2</v>
      </c>
      <c r="J3" s="137"/>
      <c r="K3" s="138" t="s">
        <v>344</v>
      </c>
      <c r="L3" s="139"/>
      <c r="M3" s="140"/>
    </row>
    <row r="4" spans="1:13" ht="32.25" customHeight="1">
      <c r="A4" s="128"/>
      <c r="B4" s="130"/>
      <c r="C4" s="84" t="s">
        <v>3</v>
      </c>
      <c r="D4" s="85" t="s">
        <v>4</v>
      </c>
      <c r="E4" s="83" t="s">
        <v>5</v>
      </c>
      <c r="F4" s="7" t="s">
        <v>3</v>
      </c>
      <c r="G4" s="8" t="s">
        <v>4</v>
      </c>
      <c r="H4" s="8" t="s">
        <v>5</v>
      </c>
      <c r="I4" s="9" t="s">
        <v>6</v>
      </c>
      <c r="J4" s="10" t="s">
        <v>7</v>
      </c>
      <c r="K4" s="6" t="s">
        <v>8</v>
      </c>
      <c r="L4" s="6" t="s">
        <v>9</v>
      </c>
      <c r="M4" s="6" t="s">
        <v>10</v>
      </c>
    </row>
    <row r="5" spans="1:13" ht="13.5" customHeight="1">
      <c r="A5" s="5">
        <v>1</v>
      </c>
      <c r="B5" s="5">
        <v>2</v>
      </c>
      <c r="C5" s="65">
        <v>3</v>
      </c>
      <c r="D5" s="65">
        <v>4</v>
      </c>
      <c r="E5" s="6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ht="28.5" customHeight="1">
      <c r="A6" s="96" t="s">
        <v>11</v>
      </c>
      <c r="B6" s="11"/>
      <c r="C6" s="12">
        <f>SUM(C7:C13)</f>
        <v>263342458</v>
      </c>
      <c r="D6" s="12">
        <f>SUM(D7:D12)</f>
        <v>46316556.019999996</v>
      </c>
      <c r="E6" s="12">
        <f>C6+D6</f>
        <v>309659014.02</v>
      </c>
      <c r="F6" s="12">
        <f>SUM(F7:F12)</f>
        <v>105256477.09</v>
      </c>
      <c r="G6" s="12">
        <f>SUM(G7:G12)</f>
        <v>21708779.89</v>
      </c>
      <c r="H6" s="12">
        <f>F6+G6</f>
        <v>126965256.98</v>
      </c>
      <c r="I6" s="12">
        <f>SUM(I7:I12)</f>
        <v>4761620.45</v>
      </c>
      <c r="J6" s="12">
        <f>SUM(J7:J12)</f>
        <v>12310</v>
      </c>
      <c r="K6" s="12">
        <f aca="true" t="shared" si="0" ref="K6:M10">F6/C6*100</f>
        <v>39.969429118794054</v>
      </c>
      <c r="L6" s="12">
        <f t="shared" si="0"/>
        <v>46.87045358170826</v>
      </c>
      <c r="M6" s="13">
        <f t="shared" si="0"/>
        <v>41.00163445324401</v>
      </c>
    </row>
    <row r="7" spans="1:13" s="18" customFormat="1" ht="18.75" customHeight="1">
      <c r="A7" s="14" t="s">
        <v>12</v>
      </c>
      <c r="B7" s="15"/>
      <c r="C7" s="17">
        <f aca="true" t="shared" si="1" ref="C7:D10">C16+C995</f>
        <v>100998744</v>
      </c>
      <c r="D7" s="17">
        <f t="shared" si="1"/>
        <v>10354584</v>
      </c>
      <c r="E7" s="17">
        <f aca="true" t="shared" si="2" ref="E7:E13">SUM(C7:D7)</f>
        <v>111353328</v>
      </c>
      <c r="F7" s="17">
        <f aca="true" t="shared" si="3" ref="F7:G10">F16+F995</f>
        <v>50342904.64999999</v>
      </c>
      <c r="G7" s="17">
        <f t="shared" si="3"/>
        <v>5225896.03</v>
      </c>
      <c r="H7" s="17">
        <f aca="true" t="shared" si="4" ref="H7:H13">SUM(F7:G7)</f>
        <v>55568800.67999999</v>
      </c>
      <c r="I7" s="17">
        <f aca="true" t="shared" si="5" ref="I7:J10">I16+I995</f>
        <v>3090239.3500000006</v>
      </c>
      <c r="J7" s="17">
        <f t="shared" si="5"/>
        <v>0</v>
      </c>
      <c r="K7" s="17">
        <f t="shared" si="0"/>
        <v>49.845079905152076</v>
      </c>
      <c r="L7" s="17">
        <f t="shared" si="0"/>
        <v>50.469396259666254</v>
      </c>
      <c r="M7" s="17">
        <f t="shared" si="0"/>
        <v>49.903134174849264</v>
      </c>
    </row>
    <row r="8" spans="1:13" s="18" customFormat="1" ht="18.75" customHeight="1">
      <c r="A8" s="19" t="s">
        <v>13</v>
      </c>
      <c r="B8" s="15"/>
      <c r="C8" s="17">
        <f t="shared" si="1"/>
        <v>17083148</v>
      </c>
      <c r="D8" s="17">
        <f t="shared" si="1"/>
        <v>19180</v>
      </c>
      <c r="E8" s="17">
        <f t="shared" si="2"/>
        <v>17102328</v>
      </c>
      <c r="F8" s="17">
        <f t="shared" si="3"/>
        <v>8060863.98</v>
      </c>
      <c r="G8" s="17">
        <f t="shared" si="3"/>
        <v>13880</v>
      </c>
      <c r="H8" s="17">
        <f t="shared" si="4"/>
        <v>8074743.98</v>
      </c>
      <c r="I8" s="17">
        <f t="shared" si="5"/>
        <v>0</v>
      </c>
      <c r="J8" s="17">
        <f t="shared" si="5"/>
        <v>0</v>
      </c>
      <c r="K8" s="17">
        <f t="shared" si="0"/>
        <v>47.186057159956704</v>
      </c>
      <c r="L8" s="17">
        <f t="shared" si="0"/>
        <v>72.36704900938477</v>
      </c>
      <c r="M8" s="17">
        <f t="shared" si="0"/>
        <v>47.214297258244606</v>
      </c>
    </row>
    <row r="9" spans="1:13" s="18" customFormat="1" ht="18.75" customHeight="1">
      <c r="A9" s="14" t="s">
        <v>14</v>
      </c>
      <c r="B9" s="15"/>
      <c r="C9" s="17">
        <f t="shared" si="1"/>
        <v>68984153</v>
      </c>
      <c r="D9" s="17">
        <f t="shared" si="1"/>
        <v>25059027.02</v>
      </c>
      <c r="E9" s="17">
        <f t="shared" si="2"/>
        <v>94043180.02</v>
      </c>
      <c r="F9" s="17">
        <f t="shared" si="3"/>
        <v>29550082.520000003</v>
      </c>
      <c r="G9" s="17">
        <f t="shared" si="3"/>
        <v>12255238.48</v>
      </c>
      <c r="H9" s="17">
        <f t="shared" si="4"/>
        <v>41805321</v>
      </c>
      <c r="I9" s="17">
        <f t="shared" si="5"/>
        <v>1083818.34</v>
      </c>
      <c r="J9" s="17">
        <f t="shared" si="5"/>
        <v>12310</v>
      </c>
      <c r="K9" s="17">
        <f t="shared" si="0"/>
        <v>42.83604456229245</v>
      </c>
      <c r="L9" s="17">
        <f t="shared" si="0"/>
        <v>48.905484120428554</v>
      </c>
      <c r="M9" s="17">
        <f t="shared" si="0"/>
        <v>44.453325579919074</v>
      </c>
    </row>
    <row r="10" spans="1:13" s="18" customFormat="1" ht="18.75" customHeight="1">
      <c r="A10" s="14" t="s">
        <v>15</v>
      </c>
      <c r="B10" s="16"/>
      <c r="C10" s="17">
        <f t="shared" si="1"/>
        <v>60041813</v>
      </c>
      <c r="D10" s="17">
        <f t="shared" si="1"/>
        <v>10883765</v>
      </c>
      <c r="E10" s="17">
        <f t="shared" si="2"/>
        <v>70925578</v>
      </c>
      <c r="F10" s="17">
        <f t="shared" si="3"/>
        <v>14853100.98</v>
      </c>
      <c r="G10" s="17">
        <f t="shared" si="3"/>
        <v>4213765.38</v>
      </c>
      <c r="H10" s="17">
        <f t="shared" si="4"/>
        <v>19066866.36</v>
      </c>
      <c r="I10" s="17">
        <f t="shared" si="5"/>
        <v>587562.76</v>
      </c>
      <c r="J10" s="17">
        <f t="shared" si="5"/>
        <v>0</v>
      </c>
      <c r="K10" s="17">
        <f t="shared" si="0"/>
        <v>24.73792884968347</v>
      </c>
      <c r="L10" s="17">
        <f t="shared" si="0"/>
        <v>38.71606360482792</v>
      </c>
      <c r="M10" s="17">
        <f t="shared" si="0"/>
        <v>26.882919953080957</v>
      </c>
    </row>
    <row r="11" spans="1:13" s="18" customFormat="1" ht="18.75" customHeight="1">
      <c r="A11" s="14" t="s">
        <v>16</v>
      </c>
      <c r="B11" s="16"/>
      <c r="C11" s="17">
        <f>C20</f>
        <v>5400000</v>
      </c>
      <c r="D11" s="17">
        <f>D20</f>
        <v>0</v>
      </c>
      <c r="E11" s="17">
        <f t="shared" si="2"/>
        <v>5400000</v>
      </c>
      <c r="F11" s="17">
        <f>F20</f>
        <v>2449524.96</v>
      </c>
      <c r="G11" s="17">
        <f>G20</f>
        <v>0</v>
      </c>
      <c r="H11" s="17">
        <f t="shared" si="4"/>
        <v>2449524.96</v>
      </c>
      <c r="I11" s="17">
        <f>I20</f>
        <v>0</v>
      </c>
      <c r="J11" s="17">
        <f>J20</f>
        <v>0</v>
      </c>
      <c r="K11" s="17">
        <f>F11/C11*100</f>
        <v>45.36157333333333</v>
      </c>
      <c r="L11" s="17"/>
      <c r="M11" s="17">
        <f>H11/E11*100</f>
        <v>45.36157333333333</v>
      </c>
    </row>
    <row r="12" spans="1:13" s="18" customFormat="1" ht="18" customHeight="1">
      <c r="A12" s="19" t="s">
        <v>438</v>
      </c>
      <c r="B12" s="20"/>
      <c r="C12" s="17">
        <f>C21</f>
        <v>5196123</v>
      </c>
      <c r="D12" s="17">
        <f>D21</f>
        <v>0</v>
      </c>
      <c r="E12" s="17">
        <f t="shared" si="2"/>
        <v>5196123</v>
      </c>
      <c r="F12" s="17">
        <f>F21</f>
        <v>0</v>
      </c>
      <c r="G12" s="17">
        <f>G21</f>
        <v>0</v>
      </c>
      <c r="H12" s="17">
        <f t="shared" si="4"/>
        <v>0</v>
      </c>
      <c r="I12" s="17">
        <f>I21</f>
        <v>0</v>
      </c>
      <c r="J12" s="17">
        <f>J21</f>
        <v>0</v>
      </c>
      <c r="K12" s="21">
        <f>F12/C12*100</f>
        <v>0</v>
      </c>
      <c r="L12" s="17"/>
      <c r="M12" s="21">
        <f>H12/E12*100</f>
        <v>0</v>
      </c>
    </row>
    <row r="13" spans="1:13" s="18" customFormat="1" ht="18" customHeight="1">
      <c r="A13" s="19" t="s">
        <v>437</v>
      </c>
      <c r="B13" s="20"/>
      <c r="C13" s="17">
        <f>C380</f>
        <v>5638477</v>
      </c>
      <c r="D13" s="17">
        <f>D380</f>
        <v>0</v>
      </c>
      <c r="E13" s="17">
        <f t="shared" si="2"/>
        <v>5638477</v>
      </c>
      <c r="F13" s="17">
        <f>F380</f>
        <v>0</v>
      </c>
      <c r="G13" s="17">
        <f>G380</f>
        <v>0</v>
      </c>
      <c r="H13" s="17">
        <f t="shared" si="4"/>
        <v>0</v>
      </c>
      <c r="I13" s="17">
        <f>I380</f>
        <v>0</v>
      </c>
      <c r="J13" s="17">
        <f>J380</f>
        <v>0</v>
      </c>
      <c r="K13" s="21">
        <f>F13/C13*100</f>
        <v>0</v>
      </c>
      <c r="L13" s="17"/>
      <c r="M13" s="21">
        <f>H13/E13*100</f>
        <v>0</v>
      </c>
    </row>
    <row r="14" spans="1:132" ht="28.5" customHeight="1">
      <c r="A14" s="119" t="s">
        <v>17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</row>
    <row r="15" spans="1:13" ht="18.75" customHeight="1">
      <c r="A15" s="23" t="s">
        <v>18</v>
      </c>
      <c r="B15" s="24"/>
      <c r="C15" s="25">
        <f>SUM(C16:C22)</f>
        <v>192358615</v>
      </c>
      <c r="D15" s="25">
        <f>SUM(D16:D21)</f>
        <v>33376381.02</v>
      </c>
      <c r="E15" s="25">
        <f>C15+D15</f>
        <v>225734996.02</v>
      </c>
      <c r="F15" s="25">
        <f>SUM(F16:F21)</f>
        <v>73195428.72999999</v>
      </c>
      <c r="G15" s="25">
        <f>SUM(G16:G21)</f>
        <v>14091710.65</v>
      </c>
      <c r="H15" s="25">
        <f>F15+G15</f>
        <v>87287139.38</v>
      </c>
      <c r="I15" s="25">
        <f>SUM(I16:I22)</f>
        <v>3483335.6400000006</v>
      </c>
      <c r="J15" s="25">
        <f>SUM(J16:J21)</f>
        <v>0</v>
      </c>
      <c r="K15" s="25">
        <f aca="true" t="shared" si="6" ref="K15:M16">F15/C15*100</f>
        <v>38.051546966066475</v>
      </c>
      <c r="L15" s="25">
        <f t="shared" si="6"/>
        <v>42.22060696621326</v>
      </c>
      <c r="M15" s="25">
        <f t="shared" si="6"/>
        <v>38.66796948589504</v>
      </c>
    </row>
    <row r="16" spans="1:13" s="18" customFormat="1" ht="18.75" customHeight="1">
      <c r="A16" s="14" t="s">
        <v>12</v>
      </c>
      <c r="B16" s="15"/>
      <c r="C16" s="17">
        <f>SUM(C25+C43+C116+C148+C200+C278+C294+C377+C404+C580+C626+C747+C788+C827+C893+C934)</f>
        <v>64889254</v>
      </c>
      <c r="D16" s="17">
        <f>SUM(D25+D43+D116+D148+D200+D278+D294+D377+D404+D580+D626+D747+D788+D827+D893+D934)</f>
        <v>2861667</v>
      </c>
      <c r="E16" s="17">
        <f aca="true" t="shared" si="7" ref="E16:E22">SUM(C16:D16)</f>
        <v>67750921</v>
      </c>
      <c r="F16" s="17">
        <f>SUM(F25+F43+F116+F148+F200+F278+F294+F377+F404+F580+F626+F747+F788+F827+F893+F934)</f>
        <v>32025908.709999997</v>
      </c>
      <c r="G16" s="17">
        <f>SUM(G25+G43+G116+G148+G200+G278+G294+G377+G404+G580+G626+G747+G788+G827+G893+G934)</f>
        <v>1373754.79</v>
      </c>
      <c r="H16" s="17">
        <f aca="true" t="shared" si="8" ref="H16:H22">SUM(F16:G16)</f>
        <v>33399663.499999996</v>
      </c>
      <c r="I16" s="17">
        <f>SUM(I25+I43+I116+I148+I200+I278+I294+I377+I404+I580+I626+I747+I788+I827+I893+I934)</f>
        <v>1975630.3900000004</v>
      </c>
      <c r="J16" s="17">
        <f>SUM(J25+J43+J116+J148+J200+J278+J294+J377+J404+J580+J626+J747+J788+J827+J893+J934)</f>
        <v>0</v>
      </c>
      <c r="K16" s="17">
        <f t="shared" si="6"/>
        <v>49.35471859485393</v>
      </c>
      <c r="L16" s="17">
        <f t="shared" si="6"/>
        <v>48.00540349383768</v>
      </c>
      <c r="M16" s="17">
        <f t="shared" si="6"/>
        <v>49.29772615194412</v>
      </c>
    </row>
    <row r="17" spans="1:13" s="18" customFormat="1" ht="18.75" customHeight="1">
      <c r="A17" s="19" t="s">
        <v>13</v>
      </c>
      <c r="B17" s="15"/>
      <c r="C17" s="17">
        <f>SUM(C149+C295+C405+C581+C627+C748+C894+C935)</f>
        <v>5546900</v>
      </c>
      <c r="D17" s="17">
        <f>SUM(D149+D295+D405+D581+D627+D748+D894+D935)</f>
        <v>19180</v>
      </c>
      <c r="E17" s="17">
        <f t="shared" si="7"/>
        <v>5566080</v>
      </c>
      <c r="F17" s="17">
        <f>SUM(F149+F295+F405+F581+F627+F748+F894+F935)</f>
        <v>2891312.91</v>
      </c>
      <c r="G17" s="17">
        <f>SUM(G149+G295+G405+G581+G627+G748+G894+G935)</f>
        <v>13880</v>
      </c>
      <c r="H17" s="17">
        <f t="shared" si="8"/>
        <v>2905192.91</v>
      </c>
      <c r="I17" s="17">
        <f>SUM(I149+I295+I405+I581+I627+I748+I894+I935)</f>
        <v>0</v>
      </c>
      <c r="J17" s="17">
        <f>SUM(J149+J295+J405+J581+J627+J748+J894+J935)</f>
        <v>0</v>
      </c>
      <c r="K17" s="17">
        <f>F17/C17*100</f>
        <v>52.12484288521517</v>
      </c>
      <c r="L17" s="17">
        <v>0</v>
      </c>
      <c r="M17" s="17">
        <f>H17/E17*100</f>
        <v>52.194594939346906</v>
      </c>
    </row>
    <row r="18" spans="1:13" s="18" customFormat="1" ht="18.75" customHeight="1">
      <c r="A18" s="14" t="s">
        <v>14</v>
      </c>
      <c r="B18" s="15"/>
      <c r="C18" s="17">
        <f>SUM(C26+C44+C107+C117+C150+C201+C279+C296+C358+C378+C406+C582+C628+C749+C789+C828+C895+C936+C366)</f>
        <v>56702706</v>
      </c>
      <c r="D18" s="17">
        <f>SUM(D26+D44+D107+D117+D150+D201+D279+D296+D358+D378+D406+D582+D628+D749+D789+D828+D895+D936+D366)</f>
        <v>23591236.02</v>
      </c>
      <c r="E18" s="17">
        <f t="shared" si="7"/>
        <v>80293942.02</v>
      </c>
      <c r="F18" s="17">
        <f>SUM(F26+F44+F107+F117+F150+F201+F279+F296+F358+F378+F406+F582+F628+F749+F789+F828+F895+F936+F366)</f>
        <v>23614387.270000003</v>
      </c>
      <c r="G18" s="17">
        <f>SUM(G26+G44+G107+G117+G150+G201+G279+G296+G358+G378+G406+G582+G628+G749+G789+G828+G895+G936+G366)</f>
        <v>11554776.76</v>
      </c>
      <c r="H18" s="17">
        <f t="shared" si="8"/>
        <v>35169164.03</v>
      </c>
      <c r="I18" s="17">
        <f>SUM(I26+I44+I107+I117+I150+I201+I279+I296+I358+I378+I406+I582+I628+I749+I789+I828+I895+I936+I366)</f>
        <v>926608.49</v>
      </c>
      <c r="J18" s="17">
        <f>SUM(J26+J44+J107+J117+J150+J201+J279+J296+J358+J378+J406+J582+J628+J749+J789+J828+J895+J936+J366)</f>
        <v>0</v>
      </c>
      <c r="K18" s="17">
        <f>F18/C18*100</f>
        <v>41.64596178178869</v>
      </c>
      <c r="L18" s="17">
        <f>G18/D18*100</f>
        <v>48.97910711504975</v>
      </c>
      <c r="M18" s="17">
        <f>H18/E18*100</f>
        <v>43.80051987139939</v>
      </c>
    </row>
    <row r="19" spans="1:13" s="18" customFormat="1" ht="18.75" customHeight="1">
      <c r="A19" s="14" t="s">
        <v>15</v>
      </c>
      <c r="B19" s="16"/>
      <c r="C19" s="17">
        <f>C45+C118+C151+C202+C297+C407+C629+C829+C896+C937+C583+C790</f>
        <v>48985155</v>
      </c>
      <c r="D19" s="17">
        <f>D45+D118+D151+D202+D297+D407+D629+D829+D896+D937+D583+D790</f>
        <v>6904298</v>
      </c>
      <c r="E19" s="17">
        <f t="shared" si="7"/>
        <v>55889453</v>
      </c>
      <c r="F19" s="17">
        <f>F45+F118+F151+F202+F297+F407+F629+F829+F896+F937+F583+F790</f>
        <v>12214294.88</v>
      </c>
      <c r="G19" s="17">
        <f>G45+G118+G151+G202+G297+G407+G629+G829+G896+G937+G583+G790</f>
        <v>1149299.1</v>
      </c>
      <c r="H19" s="17">
        <f t="shared" si="8"/>
        <v>13363593.98</v>
      </c>
      <c r="I19" s="17">
        <f>I45+I118+I151+I202+I297+I407+I629+I829+I896+I937+I583+I790</f>
        <v>581096.76</v>
      </c>
      <c r="J19" s="17">
        <f>J45+J118+J151+J202+J297+J407+J629+J829+J896+J937+J583+J790</f>
        <v>0</v>
      </c>
      <c r="K19" s="17">
        <f>F19/C19*100</f>
        <v>24.934686600460896</v>
      </c>
      <c r="L19" s="17">
        <f>G19/D19*100</f>
        <v>16.646139839271136</v>
      </c>
      <c r="M19" s="17">
        <f>H19/E19*100</f>
        <v>23.910761803304823</v>
      </c>
    </row>
    <row r="20" spans="1:13" s="18" customFormat="1" ht="18.75" customHeight="1">
      <c r="A20" s="14" t="s">
        <v>16</v>
      </c>
      <c r="B20" s="16"/>
      <c r="C20" s="17">
        <f>C367</f>
        <v>5400000</v>
      </c>
      <c r="D20" s="17">
        <f>D367</f>
        <v>0</v>
      </c>
      <c r="E20" s="17">
        <f t="shared" si="7"/>
        <v>5400000</v>
      </c>
      <c r="F20" s="17">
        <f>F367</f>
        <v>2449524.96</v>
      </c>
      <c r="G20" s="17">
        <f>G367</f>
        <v>0</v>
      </c>
      <c r="H20" s="17">
        <f t="shared" si="8"/>
        <v>2449524.96</v>
      </c>
      <c r="I20" s="17">
        <f>I367</f>
        <v>0</v>
      </c>
      <c r="J20" s="17">
        <f>J367</f>
        <v>0</v>
      </c>
      <c r="K20" s="17">
        <f>F20/C20*100</f>
        <v>45.36157333333333</v>
      </c>
      <c r="L20" s="17"/>
      <c r="M20" s="17">
        <f>H20/E20*100</f>
        <v>45.36157333333333</v>
      </c>
    </row>
    <row r="21" spans="1:13" s="18" customFormat="1" ht="18.75" customHeight="1">
      <c r="A21" s="19" t="s">
        <v>438</v>
      </c>
      <c r="B21" s="20"/>
      <c r="C21" s="17">
        <f>C379</f>
        <v>5196123</v>
      </c>
      <c r="D21" s="17">
        <f>D379</f>
        <v>0</v>
      </c>
      <c r="E21" s="17">
        <f t="shared" si="7"/>
        <v>5196123</v>
      </c>
      <c r="F21" s="17">
        <f>F379</f>
        <v>0</v>
      </c>
      <c r="G21" s="17">
        <f>G379</f>
        <v>0</v>
      </c>
      <c r="H21" s="17">
        <f t="shared" si="8"/>
        <v>0</v>
      </c>
      <c r="I21" s="17">
        <f>I379</f>
        <v>0</v>
      </c>
      <c r="J21" s="17">
        <f>J379</f>
        <v>0</v>
      </c>
      <c r="K21" s="21">
        <f>F21/C21*100</f>
        <v>0</v>
      </c>
      <c r="L21" s="21"/>
      <c r="M21" s="21">
        <f>H21/E21*100</f>
        <v>0</v>
      </c>
    </row>
    <row r="22" spans="1:13" s="18" customFormat="1" ht="18.75" customHeight="1">
      <c r="A22" s="19" t="s">
        <v>437</v>
      </c>
      <c r="B22" s="20"/>
      <c r="C22" s="17">
        <f>C380</f>
        <v>5638477</v>
      </c>
      <c r="D22" s="17">
        <f>D380</f>
        <v>0</v>
      </c>
      <c r="E22" s="17">
        <f t="shared" si="7"/>
        <v>5638477</v>
      </c>
      <c r="F22" s="17">
        <f>F380</f>
        <v>0</v>
      </c>
      <c r="G22" s="17">
        <f>G380</f>
        <v>0</v>
      </c>
      <c r="H22" s="17">
        <f t="shared" si="8"/>
        <v>0</v>
      </c>
      <c r="I22" s="17">
        <f>I380</f>
        <v>0</v>
      </c>
      <c r="J22" s="17">
        <f>J380</f>
        <v>0</v>
      </c>
      <c r="K22" s="21"/>
      <c r="L22" s="21"/>
      <c r="M22" s="21"/>
    </row>
    <row r="23" spans="1:13" ht="17.25" customHeight="1">
      <c r="A23" s="26"/>
      <c r="B23" s="24"/>
      <c r="C23" s="25"/>
      <c r="D23" s="25"/>
      <c r="E23" s="25"/>
      <c r="F23" s="25"/>
      <c r="G23" s="25"/>
      <c r="H23" s="25"/>
      <c r="I23" s="25"/>
      <c r="J23" s="25"/>
      <c r="K23" s="24"/>
      <c r="L23" s="24"/>
      <c r="M23" s="25"/>
    </row>
    <row r="24" spans="1:13" ht="18" customHeight="1">
      <c r="A24" s="24" t="s">
        <v>19</v>
      </c>
      <c r="B24" s="5" t="s">
        <v>20</v>
      </c>
      <c r="C24" s="25">
        <f>SUM(C25:C26)</f>
        <v>25619</v>
      </c>
      <c r="D24" s="25">
        <f>D28+D32</f>
        <v>4192.0199999999995</v>
      </c>
      <c r="E24" s="25">
        <f>C24+D24</f>
        <v>29811.02</v>
      </c>
      <c r="F24" s="25">
        <f>SUM(F25:F26)</f>
        <v>4595.09</v>
      </c>
      <c r="G24" s="25">
        <f>SUM(G25:G26)</f>
        <v>4192.0199999999995</v>
      </c>
      <c r="H24" s="25">
        <f>SUM(F24:G24)</f>
        <v>8787.11</v>
      </c>
      <c r="I24" s="25">
        <f>I28+I32</f>
        <v>0</v>
      </c>
      <c r="J24" s="25">
        <f>J28+J32</f>
        <v>0</v>
      </c>
      <c r="K24" s="25">
        <f>F24/C24*100</f>
        <v>17.936258245833173</v>
      </c>
      <c r="L24" s="25">
        <v>0</v>
      </c>
      <c r="M24" s="25">
        <f>H24/E24*100</f>
        <v>29.476046106439835</v>
      </c>
    </row>
    <row r="25" spans="1:13" s="18" customFormat="1" ht="18" customHeight="1">
      <c r="A25" s="16" t="s">
        <v>12</v>
      </c>
      <c r="B25" s="20"/>
      <c r="C25" s="17">
        <f>SUM(C33)</f>
        <v>15534</v>
      </c>
      <c r="D25" s="17">
        <f>D33</f>
        <v>0</v>
      </c>
      <c r="E25" s="17">
        <f>SUM(C25:D25)</f>
        <v>15534</v>
      </c>
      <c r="F25" s="17">
        <f>SUM(F33)</f>
        <v>0</v>
      </c>
      <c r="G25" s="17">
        <f>SUM(G33)</f>
        <v>0</v>
      </c>
      <c r="H25" s="17">
        <f>SUM(F25:G25)</f>
        <v>0</v>
      </c>
      <c r="I25" s="17">
        <f>SUM(I33)</f>
        <v>0</v>
      </c>
      <c r="J25" s="17">
        <f>SUM(J33)</f>
        <v>0</v>
      </c>
      <c r="K25" s="17">
        <f>F25/C25*100</f>
        <v>0</v>
      </c>
      <c r="L25" s="17"/>
      <c r="M25" s="17">
        <f>H25/E25*100</f>
        <v>0</v>
      </c>
    </row>
    <row r="26" spans="1:13" s="18" customFormat="1" ht="18" customHeight="1">
      <c r="A26" s="16" t="s">
        <v>14</v>
      </c>
      <c r="B26" s="20"/>
      <c r="C26" s="17">
        <f>C29+C34</f>
        <v>10085</v>
      </c>
      <c r="D26" s="17">
        <f>D29+D34</f>
        <v>4192.0199999999995</v>
      </c>
      <c r="E26" s="17">
        <f>SUM(C26:D26)</f>
        <v>14277.02</v>
      </c>
      <c r="F26" s="17">
        <f>SUM(F29+F34)</f>
        <v>4595.09</v>
      </c>
      <c r="G26" s="17">
        <f>SUM(G29+G34)</f>
        <v>4192.0199999999995</v>
      </c>
      <c r="H26" s="17">
        <f>SUM(F26:G26)</f>
        <v>8787.11</v>
      </c>
      <c r="I26" s="17">
        <f>SUM(I29+I34)</f>
        <v>0</v>
      </c>
      <c r="J26" s="17">
        <f>SUM(J29+J34)</f>
        <v>0</v>
      </c>
      <c r="K26" s="17">
        <f>F26/C26*100</f>
        <v>45.56360932077343</v>
      </c>
      <c r="L26" s="17">
        <f>G26/D26*100</f>
        <v>100</v>
      </c>
      <c r="M26" s="17">
        <f>H26/E26*100</f>
        <v>61.54722764274337</v>
      </c>
    </row>
    <row r="27" spans="1:13" ht="18.75" customHeight="1">
      <c r="A27" s="27"/>
      <c r="B27" s="5"/>
      <c r="C27" s="25"/>
      <c r="D27" s="25"/>
      <c r="E27" s="25"/>
      <c r="F27" s="28"/>
      <c r="G27" s="25"/>
      <c r="H27" s="25"/>
      <c r="I27" s="25"/>
      <c r="J27" s="25"/>
      <c r="K27" s="24"/>
      <c r="L27" s="24"/>
      <c r="M27" s="25"/>
    </row>
    <row r="28" spans="1:13" s="29" customFormat="1" ht="18" customHeight="1">
      <c r="A28" s="24" t="s">
        <v>21</v>
      </c>
      <c r="B28" s="5" t="s">
        <v>22</v>
      </c>
      <c r="C28" s="25">
        <f>SUM(C30)</f>
        <v>9724</v>
      </c>
      <c r="D28" s="25">
        <f>SUM(D30)</f>
        <v>0</v>
      </c>
      <c r="E28" s="25">
        <f>SUM(C28:D28)</f>
        <v>9724</v>
      </c>
      <c r="F28" s="25">
        <f>SUM(F30)</f>
        <v>4235</v>
      </c>
      <c r="G28" s="25">
        <f>SUM(G30)</f>
        <v>0</v>
      </c>
      <c r="H28" s="25">
        <f>SUM(F28:G28)</f>
        <v>4235</v>
      </c>
      <c r="I28" s="25">
        <f>SUM(I30)</f>
        <v>0</v>
      </c>
      <c r="J28" s="25">
        <f>SUM(J30)</f>
        <v>0</v>
      </c>
      <c r="K28" s="25">
        <f>F28/C28*100</f>
        <v>43.55203619909502</v>
      </c>
      <c r="L28" s="25">
        <v>0</v>
      </c>
      <c r="M28" s="25">
        <f>H28/E28*100</f>
        <v>43.55203619909502</v>
      </c>
    </row>
    <row r="29" spans="1:13" s="18" customFormat="1" ht="18" customHeight="1">
      <c r="A29" s="16" t="s">
        <v>14</v>
      </c>
      <c r="B29" s="20"/>
      <c r="C29" s="17">
        <f>SUM(C30)</f>
        <v>9724</v>
      </c>
      <c r="D29" s="17">
        <f>SUM(D30)</f>
        <v>0</v>
      </c>
      <c r="E29" s="17">
        <f>SUM(C29:D29)</f>
        <v>9724</v>
      </c>
      <c r="F29" s="17">
        <f>SUM(F30)</f>
        <v>4235</v>
      </c>
      <c r="G29" s="17">
        <f>SUM(G30)</f>
        <v>0</v>
      </c>
      <c r="H29" s="17">
        <f>SUM(F29:G29)</f>
        <v>4235</v>
      </c>
      <c r="I29" s="17">
        <f>SUM(I30)</f>
        <v>0</v>
      </c>
      <c r="J29" s="17">
        <f>SUM(J30)</f>
        <v>0</v>
      </c>
      <c r="K29" s="17">
        <f>F29/C29*100</f>
        <v>43.55203619909502</v>
      </c>
      <c r="L29" s="17"/>
      <c r="M29" s="17">
        <f>H29/E29*100</f>
        <v>43.55203619909502</v>
      </c>
    </row>
    <row r="30" spans="1:13" ht="18" customHeight="1">
      <c r="A30" s="37" t="s">
        <v>23</v>
      </c>
      <c r="B30" s="26" t="s">
        <v>24</v>
      </c>
      <c r="C30" s="28">
        <v>9724</v>
      </c>
      <c r="D30" s="28"/>
      <c r="E30" s="28">
        <f>SUM(C30:D30)</f>
        <v>9724</v>
      </c>
      <c r="F30" s="28">
        <v>4235</v>
      </c>
      <c r="G30" s="25"/>
      <c r="H30" s="28">
        <f>SUM(F30:G30)</f>
        <v>4235</v>
      </c>
      <c r="I30" s="28"/>
      <c r="J30" s="25"/>
      <c r="K30" s="28">
        <f>F30/C30*100</f>
        <v>43.55203619909502</v>
      </c>
      <c r="L30" s="28"/>
      <c r="M30" s="28">
        <f>H30/E30*100</f>
        <v>43.55203619909502</v>
      </c>
    </row>
    <row r="31" spans="1:13" ht="18" customHeight="1">
      <c r="A31" s="5"/>
      <c r="B31" s="24"/>
      <c r="C31" s="25"/>
      <c r="D31" s="28"/>
      <c r="E31" s="25"/>
      <c r="F31" s="25"/>
      <c r="G31" s="25"/>
      <c r="H31" s="25"/>
      <c r="I31" s="25"/>
      <c r="J31" s="25"/>
      <c r="K31" s="24"/>
      <c r="L31" s="24"/>
      <c r="M31" s="25"/>
    </row>
    <row r="32" spans="1:13" s="29" customFormat="1" ht="18" customHeight="1">
      <c r="A32" s="24" t="s">
        <v>25</v>
      </c>
      <c r="B32" s="5" t="s">
        <v>26</v>
      </c>
      <c r="C32" s="25">
        <f>SUM(C33:C34)</f>
        <v>15895</v>
      </c>
      <c r="D32" s="25">
        <f>SUM(D33:D34)</f>
        <v>4192.0199999999995</v>
      </c>
      <c r="E32" s="25">
        <f>C32+D32</f>
        <v>20087.02</v>
      </c>
      <c r="F32" s="25">
        <f>SUM(F35:F39)</f>
        <v>360.09</v>
      </c>
      <c r="G32" s="25">
        <f>SUM(G33:G34)</f>
        <v>4192.0199999999995</v>
      </c>
      <c r="H32" s="25">
        <f>SUM(F32:G32)</f>
        <v>4552.11</v>
      </c>
      <c r="I32" s="25">
        <f>SUM(I33:I34)</f>
        <v>0</v>
      </c>
      <c r="J32" s="25">
        <f>SUM(J33:J34)</f>
        <v>0</v>
      </c>
      <c r="K32" s="25">
        <f aca="true" t="shared" si="9" ref="K32:L40">F32/C32*100</f>
        <v>2.2654293803082726</v>
      </c>
      <c r="L32" s="12">
        <f t="shared" si="9"/>
        <v>100</v>
      </c>
      <c r="M32" s="25">
        <f aca="true" t="shared" si="10" ref="M32:M40">H32/E32*100</f>
        <v>22.66194786484008</v>
      </c>
    </row>
    <row r="33" spans="1:13" s="18" customFormat="1" ht="18" customHeight="1">
      <c r="A33" s="16" t="s">
        <v>12</v>
      </c>
      <c r="B33" s="20"/>
      <c r="C33" s="17">
        <f>SUM(C35:C37)</f>
        <v>15534</v>
      </c>
      <c r="D33" s="17">
        <f>SUM(D35:D37)</f>
        <v>0</v>
      </c>
      <c r="E33" s="17">
        <f>SUM(C33:D33)</f>
        <v>15534</v>
      </c>
      <c r="F33" s="17">
        <f>SUM(F35:F37)</f>
        <v>0</v>
      </c>
      <c r="G33" s="17">
        <f>SUM(G35:G37)</f>
        <v>0</v>
      </c>
      <c r="H33" s="17">
        <f>SUM(F33:G33)</f>
        <v>0</v>
      </c>
      <c r="I33" s="17">
        <f>SUM(I35:I37)</f>
        <v>0</v>
      </c>
      <c r="J33" s="17">
        <f>SUM(J35:J37)</f>
        <v>0</v>
      </c>
      <c r="K33" s="33">
        <f t="shared" si="9"/>
        <v>0</v>
      </c>
      <c r="L33" s="81"/>
      <c r="M33" s="17">
        <f t="shared" si="10"/>
        <v>0</v>
      </c>
    </row>
    <row r="34" spans="1:13" s="18" customFormat="1" ht="18" customHeight="1">
      <c r="A34" s="16" t="s">
        <v>14</v>
      </c>
      <c r="B34" s="20"/>
      <c r="C34" s="17">
        <f>SUM(C38:C39)</f>
        <v>361</v>
      </c>
      <c r="D34" s="17">
        <f>SUM(D38:D39)+D40</f>
        <v>4192.0199999999995</v>
      </c>
      <c r="E34" s="17">
        <f>SUM(C34:D34)</f>
        <v>4553.0199999999995</v>
      </c>
      <c r="F34" s="17">
        <f>SUM(F38:F39)+F40</f>
        <v>360.09</v>
      </c>
      <c r="G34" s="17">
        <f>SUM(G38:G39)+G40</f>
        <v>4192.0199999999995</v>
      </c>
      <c r="H34" s="17">
        <f>SUM(F34:G34)</f>
        <v>4552.11</v>
      </c>
      <c r="I34" s="17">
        <f>SUM(I38:I39)+I40</f>
        <v>0</v>
      </c>
      <c r="J34" s="17">
        <f>SUM(J38:J39)+J40</f>
        <v>0</v>
      </c>
      <c r="K34" s="33">
        <f t="shared" si="9"/>
        <v>99.74792243767313</v>
      </c>
      <c r="L34" s="81">
        <f t="shared" si="9"/>
        <v>100</v>
      </c>
      <c r="M34" s="17">
        <f t="shared" si="10"/>
        <v>99.9800132659202</v>
      </c>
    </row>
    <row r="35" spans="1:13" s="18" customFormat="1" ht="18" customHeight="1">
      <c r="A35" s="37" t="s">
        <v>27</v>
      </c>
      <c r="B35" s="26" t="s">
        <v>28</v>
      </c>
      <c r="C35" s="33">
        <v>2202</v>
      </c>
      <c r="D35" s="33"/>
      <c r="E35" s="33">
        <f>C35+D35</f>
        <v>2202</v>
      </c>
      <c r="F35" s="33"/>
      <c r="G35" s="33"/>
      <c r="H35" s="33">
        <f aca="true" t="shared" si="11" ref="H35:H40">SUM(F35:G35)</f>
        <v>0</v>
      </c>
      <c r="I35" s="33"/>
      <c r="J35" s="33"/>
      <c r="K35" s="33">
        <f t="shared" si="9"/>
        <v>0</v>
      </c>
      <c r="L35" s="81"/>
      <c r="M35" s="28">
        <f t="shared" si="10"/>
        <v>0</v>
      </c>
    </row>
    <row r="36" spans="1:13" s="18" customFormat="1" ht="18" customHeight="1">
      <c r="A36" s="35" t="s">
        <v>29</v>
      </c>
      <c r="B36" s="26" t="s">
        <v>30</v>
      </c>
      <c r="C36" s="33">
        <v>332</v>
      </c>
      <c r="D36" s="33"/>
      <c r="E36" s="33">
        <f>C36+D36</f>
        <v>332</v>
      </c>
      <c r="F36" s="33"/>
      <c r="G36" s="33"/>
      <c r="H36" s="33">
        <f t="shared" si="11"/>
        <v>0</v>
      </c>
      <c r="I36" s="33"/>
      <c r="J36" s="33"/>
      <c r="K36" s="33">
        <f t="shared" si="9"/>
        <v>0</v>
      </c>
      <c r="L36" s="81"/>
      <c r="M36" s="28">
        <f t="shared" si="10"/>
        <v>0</v>
      </c>
    </row>
    <row r="37" spans="1:13" s="18" customFormat="1" ht="18" customHeight="1">
      <c r="A37" s="37" t="s">
        <v>31</v>
      </c>
      <c r="B37" s="26" t="s">
        <v>32</v>
      </c>
      <c r="C37" s="33">
        <v>13000</v>
      </c>
      <c r="D37" s="33"/>
      <c r="E37" s="33">
        <f>C37+D37</f>
        <v>13000</v>
      </c>
      <c r="F37" s="33"/>
      <c r="G37" s="33"/>
      <c r="H37" s="33">
        <f t="shared" si="11"/>
        <v>0</v>
      </c>
      <c r="I37" s="33"/>
      <c r="J37" s="33"/>
      <c r="K37" s="33">
        <f t="shared" si="9"/>
        <v>0</v>
      </c>
      <c r="L37" s="81"/>
      <c r="M37" s="28">
        <f t="shared" si="10"/>
        <v>0</v>
      </c>
    </row>
    <row r="38" spans="1:13" ht="18" customHeight="1">
      <c r="A38" s="37" t="s">
        <v>42</v>
      </c>
      <c r="B38" s="26" t="s">
        <v>43</v>
      </c>
      <c r="C38" s="28"/>
      <c r="D38" s="28">
        <v>82.2</v>
      </c>
      <c r="E38" s="28">
        <f>SUM(C38:D38)</f>
        <v>82.2</v>
      </c>
      <c r="F38" s="28"/>
      <c r="G38" s="28">
        <v>82.2</v>
      </c>
      <c r="H38" s="33">
        <f t="shared" si="11"/>
        <v>82.2</v>
      </c>
      <c r="I38" s="28"/>
      <c r="J38" s="28"/>
      <c r="K38" s="33"/>
      <c r="L38" s="81">
        <f t="shared" si="9"/>
        <v>100</v>
      </c>
      <c r="M38" s="28">
        <f t="shared" si="10"/>
        <v>100</v>
      </c>
    </row>
    <row r="39" spans="1:13" ht="18" customHeight="1">
      <c r="A39" s="35" t="s">
        <v>33</v>
      </c>
      <c r="B39" s="26" t="s">
        <v>34</v>
      </c>
      <c r="C39" s="28">
        <v>361</v>
      </c>
      <c r="D39" s="28"/>
      <c r="E39" s="28">
        <f>C39+D39</f>
        <v>361</v>
      </c>
      <c r="F39" s="28">
        <v>360.09</v>
      </c>
      <c r="G39" s="28"/>
      <c r="H39" s="33">
        <f t="shared" si="11"/>
        <v>360.09</v>
      </c>
      <c r="I39" s="28"/>
      <c r="J39" s="28"/>
      <c r="K39" s="33">
        <f t="shared" si="9"/>
        <v>99.74792243767313</v>
      </c>
      <c r="L39" s="81"/>
      <c r="M39" s="28">
        <f t="shared" si="10"/>
        <v>99.74792243767313</v>
      </c>
    </row>
    <row r="40" spans="1:13" ht="18" customHeight="1">
      <c r="A40" s="35" t="s">
        <v>71</v>
      </c>
      <c r="B40" s="26" t="s">
        <v>72</v>
      </c>
      <c r="C40" s="28"/>
      <c r="D40" s="28">
        <v>4109.82</v>
      </c>
      <c r="E40" s="28">
        <f>C40+D40</f>
        <v>4109.82</v>
      </c>
      <c r="F40" s="28"/>
      <c r="G40" s="28">
        <v>4109.82</v>
      </c>
      <c r="H40" s="33">
        <f t="shared" si="11"/>
        <v>4109.82</v>
      </c>
      <c r="I40" s="28"/>
      <c r="J40" s="28"/>
      <c r="K40" s="33"/>
      <c r="L40" s="81">
        <f t="shared" si="9"/>
        <v>100</v>
      </c>
      <c r="M40" s="28">
        <f t="shared" si="10"/>
        <v>100</v>
      </c>
    </row>
    <row r="41" spans="1:13" ht="18" customHeight="1">
      <c r="A41" s="26"/>
      <c r="B41" s="31"/>
      <c r="C41" s="28"/>
      <c r="D41" s="28"/>
      <c r="E41" s="28"/>
      <c r="F41" s="28"/>
      <c r="G41" s="28"/>
      <c r="H41" s="28"/>
      <c r="I41" s="28"/>
      <c r="J41" s="28"/>
      <c r="K41" s="31"/>
      <c r="L41" s="31"/>
      <c r="M41" s="28"/>
    </row>
    <row r="42" spans="1:13" ht="18" customHeight="1">
      <c r="A42" s="97" t="s">
        <v>35</v>
      </c>
      <c r="B42" s="5" t="s">
        <v>36</v>
      </c>
      <c r="C42" s="25">
        <f>SUM(C43:C45)</f>
        <v>23219954</v>
      </c>
      <c r="D42" s="25">
        <f>SUM(D43:D45)</f>
        <v>0</v>
      </c>
      <c r="E42" s="25">
        <f>SUM(C42:D42)</f>
        <v>23219954</v>
      </c>
      <c r="F42" s="25">
        <f>F47+F63+F92</f>
        <v>8001106.71</v>
      </c>
      <c r="G42" s="25">
        <f>G47+G63+G92</f>
        <v>0</v>
      </c>
      <c r="H42" s="25">
        <f>F42+G42</f>
        <v>8001106.71</v>
      </c>
      <c r="I42" s="25">
        <f>I47+I63+I92</f>
        <v>100867.05</v>
      </c>
      <c r="J42" s="25">
        <f>J47+J63+J92</f>
        <v>0</v>
      </c>
      <c r="K42" s="25">
        <f>F42/C42*100</f>
        <v>34.45789216464426</v>
      </c>
      <c r="L42" s="12"/>
      <c r="M42" s="25">
        <f>H42/E42*100</f>
        <v>34.45789216464426</v>
      </c>
    </row>
    <row r="43" spans="1:13" s="18" customFormat="1" ht="18" customHeight="1">
      <c r="A43" s="16" t="s">
        <v>12</v>
      </c>
      <c r="B43" s="15"/>
      <c r="C43" s="17">
        <f>SUM(C48+C64+C93)</f>
        <v>2249628</v>
      </c>
      <c r="D43" s="17">
        <f>SUM(D48+D64+D93)</f>
        <v>0</v>
      </c>
      <c r="E43" s="17">
        <f>SUM(C43:D43)</f>
        <v>2249628</v>
      </c>
      <c r="F43" s="17">
        <f>SUM(F48+F64+F93)</f>
        <v>957186.52</v>
      </c>
      <c r="G43" s="17">
        <f>SUM(G48+G64+G93)</f>
        <v>0</v>
      </c>
      <c r="H43" s="17">
        <f>SUM(F43:G43)</f>
        <v>957186.52</v>
      </c>
      <c r="I43" s="17">
        <f>SUM(I48+I64+I93)</f>
        <v>67175.56</v>
      </c>
      <c r="J43" s="17">
        <f>SUM(J48+J64+J93)</f>
        <v>0</v>
      </c>
      <c r="K43" s="17">
        <f>F43/C43*100</f>
        <v>42.54865782253777</v>
      </c>
      <c r="L43" s="17"/>
      <c r="M43" s="17">
        <f>H43/E43*100</f>
        <v>42.54865782253777</v>
      </c>
    </row>
    <row r="44" spans="1:13" s="18" customFormat="1" ht="18" customHeight="1">
      <c r="A44" s="16" t="s">
        <v>14</v>
      </c>
      <c r="B44" s="15"/>
      <c r="C44" s="17">
        <f>SUM(C49+C65+C94)</f>
        <v>12663326</v>
      </c>
      <c r="D44" s="17">
        <f>SUM(D49+D65+D94)</f>
        <v>0</v>
      </c>
      <c r="E44" s="17">
        <f>SUM(C44:D44)</f>
        <v>12663326</v>
      </c>
      <c r="F44" s="17">
        <f>SUM(F49+F65+F94)</f>
        <v>4992211.990000001</v>
      </c>
      <c r="G44" s="17">
        <f>SUM(G49+G65+G94)</f>
        <v>0</v>
      </c>
      <c r="H44" s="17">
        <f>SUM(F44:G44)</f>
        <v>4992211.990000001</v>
      </c>
      <c r="I44" s="17">
        <f>SUM(I49+I65+I94)</f>
        <v>33691.49</v>
      </c>
      <c r="J44" s="17">
        <f>SUM(J49+J65+J94)</f>
        <v>0</v>
      </c>
      <c r="K44" s="17">
        <f>F44/C44*100</f>
        <v>39.422597112322634</v>
      </c>
      <c r="L44" s="17"/>
      <c r="M44" s="17">
        <f>H44/E44*100</f>
        <v>39.422597112322634</v>
      </c>
    </row>
    <row r="45" spans="1:13" s="18" customFormat="1" ht="18" customHeight="1">
      <c r="A45" s="16" t="s">
        <v>15</v>
      </c>
      <c r="B45" s="15"/>
      <c r="C45" s="17">
        <f>SUM(C50+C66)</f>
        <v>8307000</v>
      </c>
      <c r="D45" s="17">
        <f>SUM(D50+D66)</f>
        <v>0</v>
      </c>
      <c r="E45" s="17">
        <f>SUM(C45:D45)</f>
        <v>8307000</v>
      </c>
      <c r="F45" s="17">
        <f>SUM(F50+F66)</f>
        <v>2051708.2</v>
      </c>
      <c r="G45" s="17">
        <f>SUM(G50+G66)</f>
        <v>0</v>
      </c>
      <c r="H45" s="17">
        <f>SUM(F45:G45)</f>
        <v>2051708.2</v>
      </c>
      <c r="I45" s="17">
        <f>SUM(I50+I66)</f>
        <v>0</v>
      </c>
      <c r="J45" s="17">
        <f>SUM(J50+J66)</f>
        <v>0</v>
      </c>
      <c r="K45" s="17">
        <f>F45/C45*100</f>
        <v>24.698545804742988</v>
      </c>
      <c r="L45" s="17"/>
      <c r="M45" s="17">
        <f>H45/E45*100</f>
        <v>24.698545804742988</v>
      </c>
    </row>
    <row r="46" spans="1:13" ht="18" customHeight="1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5"/>
    </row>
    <row r="47" spans="1:13" s="29" customFormat="1" ht="18" customHeight="1">
      <c r="A47" s="24" t="s">
        <v>37</v>
      </c>
      <c r="B47" s="36">
        <v>60004</v>
      </c>
      <c r="C47" s="25">
        <f>SUM(C48:C50)</f>
        <v>7542927</v>
      </c>
      <c r="D47" s="25">
        <f>SUM(D48:D50)</f>
        <v>0</v>
      </c>
      <c r="E47" s="25">
        <f>SUM(C47:D47)</f>
        <v>7542927</v>
      </c>
      <c r="F47" s="25">
        <f>SUM(F48:F50)</f>
        <v>3160181.26</v>
      </c>
      <c r="G47" s="25">
        <f>SUM(G48:G50)</f>
        <v>0</v>
      </c>
      <c r="H47" s="25">
        <f>SUM(F47:G47)</f>
        <v>3160181.26</v>
      </c>
      <c r="I47" s="25">
        <f>SUM(I48:I50)</f>
        <v>19620.86</v>
      </c>
      <c r="J47" s="25">
        <f>SUM(J48:J50)</f>
        <v>0</v>
      </c>
      <c r="K47" s="25">
        <f>F47/C47*100</f>
        <v>41.89595444845217</v>
      </c>
      <c r="L47" s="25">
        <v>0</v>
      </c>
      <c r="M47" s="25">
        <f>H47/E47*100</f>
        <v>41.89595444845217</v>
      </c>
    </row>
    <row r="48" spans="1:13" s="18" customFormat="1" ht="18" customHeight="1">
      <c r="A48" s="16" t="s">
        <v>12</v>
      </c>
      <c r="B48" s="15"/>
      <c r="C48" s="17">
        <f>SUM(C51:C55)</f>
        <v>451527</v>
      </c>
      <c r="D48" s="17">
        <f>SUM(D51:D55)</f>
        <v>0</v>
      </c>
      <c r="E48" s="17">
        <f>SUM(C48:D48)</f>
        <v>451527</v>
      </c>
      <c r="F48" s="17">
        <f>SUM(F51:F55)</f>
        <v>188053.48</v>
      </c>
      <c r="G48" s="17">
        <f>SUM(G51:G55)</f>
        <v>0</v>
      </c>
      <c r="H48" s="17">
        <f>SUM(F48:G48)</f>
        <v>188053.48</v>
      </c>
      <c r="I48" s="17">
        <f>SUM(I51:I55)</f>
        <v>19515.36</v>
      </c>
      <c r="J48" s="17">
        <f>SUM(J51:J55)</f>
        <v>0</v>
      </c>
      <c r="K48" s="17">
        <f>F48/C48*100</f>
        <v>41.64833553696678</v>
      </c>
      <c r="L48" s="17"/>
      <c r="M48" s="17">
        <f>H48/E48*100</f>
        <v>41.64833553696678</v>
      </c>
    </row>
    <row r="49" spans="1:13" s="18" customFormat="1" ht="18" customHeight="1">
      <c r="A49" s="16" t="s">
        <v>14</v>
      </c>
      <c r="B49" s="15"/>
      <c r="C49" s="17">
        <f>SUM(C56:C60)</f>
        <v>7051400</v>
      </c>
      <c r="D49" s="17">
        <f>SUM(D56:D60)</f>
        <v>0</v>
      </c>
      <c r="E49" s="17">
        <f>SUM(C49:D49)</f>
        <v>7051400</v>
      </c>
      <c r="F49" s="17">
        <f>SUM(F56:F60)</f>
        <v>2972127.78</v>
      </c>
      <c r="G49" s="17">
        <f>SUM(G56:G60)</f>
        <v>0</v>
      </c>
      <c r="H49" s="17">
        <f>SUM(F49:G49)</f>
        <v>2972127.78</v>
      </c>
      <c r="I49" s="17">
        <f>SUM(I56:I60)</f>
        <v>105.5</v>
      </c>
      <c r="J49" s="17">
        <f>SUM(J56:J59)</f>
        <v>0</v>
      </c>
      <c r="K49" s="17">
        <f>F49/C49*100</f>
        <v>42.14947074339847</v>
      </c>
      <c r="L49" s="17"/>
      <c r="M49" s="17">
        <f>H49/E49*100</f>
        <v>42.14947074339847</v>
      </c>
    </row>
    <row r="50" spans="1:13" s="18" customFormat="1" ht="18" customHeight="1">
      <c r="A50" s="16" t="s">
        <v>15</v>
      </c>
      <c r="B50" s="15"/>
      <c r="C50" s="17">
        <f>SUM(C61:C61)</f>
        <v>40000</v>
      </c>
      <c r="D50" s="17">
        <f>SUM(D61:D61)</f>
        <v>0</v>
      </c>
      <c r="E50" s="17">
        <f>SUM(C50:D50)</f>
        <v>40000</v>
      </c>
      <c r="F50" s="17">
        <f>SUM(F61:F61)</f>
        <v>0</v>
      </c>
      <c r="G50" s="17">
        <f>SUM(G61:G61)</f>
        <v>0</v>
      </c>
      <c r="H50" s="17">
        <f>SUM(F50:G50)</f>
        <v>0</v>
      </c>
      <c r="I50" s="17">
        <f>SUM(I61:I61)</f>
        <v>0</v>
      </c>
      <c r="J50" s="17">
        <f>SUM(J61:J61)</f>
        <v>0</v>
      </c>
      <c r="K50" s="17">
        <f>F50/C50*100</f>
        <v>0</v>
      </c>
      <c r="L50" s="17"/>
      <c r="M50" s="17">
        <f>H50/E50*100</f>
        <v>0</v>
      </c>
    </row>
    <row r="51" spans="1:13" ht="18" customHeight="1">
      <c r="A51" s="37" t="s">
        <v>38</v>
      </c>
      <c r="B51" s="26" t="s">
        <v>39</v>
      </c>
      <c r="C51" s="28">
        <v>274000</v>
      </c>
      <c r="D51" s="28"/>
      <c r="E51" s="28">
        <f aca="true" t="shared" si="12" ref="E51:E61">SUM(C51:D51)</f>
        <v>274000</v>
      </c>
      <c r="F51" s="28">
        <v>107575.71</v>
      </c>
      <c r="G51" s="28"/>
      <c r="H51" s="33">
        <f aca="true" t="shared" si="13" ref="H51:H61">SUM(F51:G51)</f>
        <v>107575.71</v>
      </c>
      <c r="I51" s="28">
        <v>8692.27</v>
      </c>
      <c r="J51" s="28"/>
      <c r="K51" s="28">
        <f>F51/C51*100</f>
        <v>39.26120802919708</v>
      </c>
      <c r="L51" s="28"/>
      <c r="M51" s="28">
        <f>H51/E51*100</f>
        <v>39.26120802919708</v>
      </c>
    </row>
    <row r="52" spans="1:13" ht="18" customHeight="1">
      <c r="A52" s="35" t="s">
        <v>40</v>
      </c>
      <c r="B52" s="26" t="s">
        <v>41</v>
      </c>
      <c r="C52" s="28">
        <v>15947</v>
      </c>
      <c r="D52" s="28"/>
      <c r="E52" s="28">
        <f t="shared" si="12"/>
        <v>15947</v>
      </c>
      <c r="F52" s="28">
        <v>15946.87</v>
      </c>
      <c r="G52" s="28"/>
      <c r="H52" s="33">
        <f t="shared" si="13"/>
        <v>15946.87</v>
      </c>
      <c r="I52" s="28"/>
      <c r="J52" s="28"/>
      <c r="K52" s="28">
        <v>0</v>
      </c>
      <c r="L52" s="28"/>
      <c r="M52" s="28">
        <v>0</v>
      </c>
    </row>
    <row r="53" spans="1:13" ht="18" customHeight="1">
      <c r="A53" s="37" t="s">
        <v>27</v>
      </c>
      <c r="B53" s="26" t="s">
        <v>28</v>
      </c>
      <c r="C53" s="28">
        <v>44380</v>
      </c>
      <c r="D53" s="28"/>
      <c r="E53" s="28">
        <f t="shared" si="12"/>
        <v>44380</v>
      </c>
      <c r="F53" s="28">
        <v>13850.83</v>
      </c>
      <c r="G53" s="28"/>
      <c r="H53" s="33">
        <f t="shared" si="13"/>
        <v>13850.83</v>
      </c>
      <c r="I53" s="28">
        <v>2384.48</v>
      </c>
      <c r="J53" s="28"/>
      <c r="K53" s="28">
        <f aca="true" t="shared" si="14" ref="K53:K61">F53/C53*100</f>
        <v>31.209621451104102</v>
      </c>
      <c r="L53" s="28"/>
      <c r="M53" s="28">
        <f aca="true" t="shared" si="15" ref="M53:M61">H53/E53*100</f>
        <v>31.209621451104102</v>
      </c>
    </row>
    <row r="54" spans="1:13" ht="18" customHeight="1">
      <c r="A54" s="35" t="s">
        <v>29</v>
      </c>
      <c r="B54" s="26" t="s">
        <v>30</v>
      </c>
      <c r="C54" s="28">
        <v>7200</v>
      </c>
      <c r="D54" s="28"/>
      <c r="E54" s="28">
        <f t="shared" si="12"/>
        <v>7200</v>
      </c>
      <c r="F54" s="28">
        <v>2234.07</v>
      </c>
      <c r="G54" s="28"/>
      <c r="H54" s="33">
        <f t="shared" si="13"/>
        <v>2234.07</v>
      </c>
      <c r="I54" s="28">
        <v>384.61</v>
      </c>
      <c r="J54" s="28"/>
      <c r="K54" s="28">
        <f t="shared" si="14"/>
        <v>31.028750000000006</v>
      </c>
      <c r="L54" s="28"/>
      <c r="M54" s="28">
        <f t="shared" si="15"/>
        <v>31.028750000000006</v>
      </c>
    </row>
    <row r="55" spans="1:13" s="18" customFormat="1" ht="18" customHeight="1">
      <c r="A55" s="37" t="s">
        <v>31</v>
      </c>
      <c r="B55" s="26" t="s">
        <v>32</v>
      </c>
      <c r="C55" s="33">
        <v>110000</v>
      </c>
      <c r="D55" s="33"/>
      <c r="E55" s="28">
        <f t="shared" si="12"/>
        <v>110000</v>
      </c>
      <c r="F55" s="33">
        <v>48446</v>
      </c>
      <c r="G55" s="33"/>
      <c r="H55" s="33">
        <f t="shared" si="13"/>
        <v>48446</v>
      </c>
      <c r="I55" s="33">
        <v>8054</v>
      </c>
      <c r="J55" s="33"/>
      <c r="K55" s="28">
        <f t="shared" si="14"/>
        <v>44.04181818181818</v>
      </c>
      <c r="L55" s="28"/>
      <c r="M55" s="28">
        <f t="shared" si="15"/>
        <v>44.04181818181818</v>
      </c>
    </row>
    <row r="56" spans="1:13" ht="18" customHeight="1">
      <c r="A56" s="37" t="s">
        <v>42</v>
      </c>
      <c r="B56" s="26" t="s">
        <v>43</v>
      </c>
      <c r="C56" s="28">
        <v>3000</v>
      </c>
      <c r="D56" s="28"/>
      <c r="E56" s="28">
        <f t="shared" si="12"/>
        <v>3000</v>
      </c>
      <c r="F56" s="28"/>
      <c r="G56" s="28"/>
      <c r="H56" s="33">
        <f t="shared" si="13"/>
        <v>0</v>
      </c>
      <c r="I56" s="28">
        <v>105.5</v>
      </c>
      <c r="J56" s="28"/>
      <c r="K56" s="28">
        <f t="shared" si="14"/>
        <v>0</v>
      </c>
      <c r="L56" s="28"/>
      <c r="M56" s="28">
        <f t="shared" si="15"/>
        <v>0</v>
      </c>
    </row>
    <row r="57" spans="1:13" ht="18" customHeight="1">
      <c r="A57" s="37" t="s">
        <v>44</v>
      </c>
      <c r="B57" s="26" t="s">
        <v>45</v>
      </c>
      <c r="C57" s="28">
        <v>70000</v>
      </c>
      <c r="D57" s="25"/>
      <c r="E57" s="28">
        <f t="shared" si="12"/>
        <v>70000</v>
      </c>
      <c r="F57" s="28">
        <v>10710.28</v>
      </c>
      <c r="G57" s="25"/>
      <c r="H57" s="33">
        <f t="shared" si="13"/>
        <v>10710.28</v>
      </c>
      <c r="I57" s="28"/>
      <c r="J57" s="28"/>
      <c r="K57" s="28">
        <f t="shared" si="14"/>
        <v>15.3004</v>
      </c>
      <c r="L57" s="28"/>
      <c r="M57" s="28">
        <f t="shared" si="15"/>
        <v>15.3004</v>
      </c>
    </row>
    <row r="58" spans="1:13" ht="18" customHeight="1">
      <c r="A58" s="37" t="s">
        <v>228</v>
      </c>
      <c r="B58" s="26" t="s">
        <v>229</v>
      </c>
      <c r="C58" s="28">
        <v>280</v>
      </c>
      <c r="D58" s="25"/>
      <c r="E58" s="28">
        <f t="shared" si="12"/>
        <v>280</v>
      </c>
      <c r="F58" s="28">
        <v>80</v>
      </c>
      <c r="G58" s="25"/>
      <c r="H58" s="33">
        <f t="shared" si="13"/>
        <v>80</v>
      </c>
      <c r="I58" s="28"/>
      <c r="J58" s="28"/>
      <c r="K58" s="28">
        <f t="shared" si="14"/>
        <v>28.57142857142857</v>
      </c>
      <c r="L58" s="28"/>
      <c r="M58" s="28">
        <f t="shared" si="15"/>
        <v>28.57142857142857</v>
      </c>
    </row>
    <row r="59" spans="1:13" ht="18" customHeight="1">
      <c r="A59" s="35" t="s">
        <v>33</v>
      </c>
      <c r="B59" s="26" t="s">
        <v>34</v>
      </c>
      <c r="C59" s="28">
        <v>6971670</v>
      </c>
      <c r="D59" s="25"/>
      <c r="E59" s="28">
        <f t="shared" si="12"/>
        <v>6971670</v>
      </c>
      <c r="F59" s="28">
        <v>2956500</v>
      </c>
      <c r="G59" s="25"/>
      <c r="H59" s="33">
        <f t="shared" si="13"/>
        <v>2956500</v>
      </c>
      <c r="I59" s="28"/>
      <c r="J59" s="28"/>
      <c r="K59" s="28">
        <f t="shared" si="14"/>
        <v>42.407342860462414</v>
      </c>
      <c r="L59" s="28"/>
      <c r="M59" s="28">
        <f t="shared" si="15"/>
        <v>42.407342860462414</v>
      </c>
    </row>
    <row r="60" spans="1:13" ht="18" customHeight="1">
      <c r="A60" s="35" t="s">
        <v>46</v>
      </c>
      <c r="B60" s="26" t="s">
        <v>47</v>
      </c>
      <c r="C60" s="28">
        <v>6450</v>
      </c>
      <c r="D60" s="28"/>
      <c r="E60" s="28">
        <f t="shared" si="12"/>
        <v>6450</v>
      </c>
      <c r="F60" s="28">
        <v>4837.5</v>
      </c>
      <c r="G60" s="28"/>
      <c r="H60" s="33">
        <f t="shared" si="13"/>
        <v>4837.5</v>
      </c>
      <c r="I60" s="28"/>
      <c r="J60" s="28"/>
      <c r="K60" s="28">
        <f t="shared" si="14"/>
        <v>75</v>
      </c>
      <c r="L60" s="28"/>
      <c r="M60" s="28">
        <f t="shared" si="15"/>
        <v>75</v>
      </c>
    </row>
    <row r="61" spans="1:13" ht="18" customHeight="1">
      <c r="A61" s="35" t="s">
        <v>48</v>
      </c>
      <c r="B61" s="26" t="s">
        <v>49</v>
      </c>
      <c r="C61" s="28">
        <v>40000</v>
      </c>
      <c r="D61" s="25"/>
      <c r="E61" s="28">
        <f t="shared" si="12"/>
        <v>40000</v>
      </c>
      <c r="F61" s="28"/>
      <c r="G61" s="25"/>
      <c r="H61" s="33">
        <f t="shared" si="13"/>
        <v>0</v>
      </c>
      <c r="I61" s="28"/>
      <c r="J61" s="28"/>
      <c r="K61" s="28">
        <f t="shared" si="14"/>
        <v>0</v>
      </c>
      <c r="L61" s="28"/>
      <c r="M61" s="28">
        <f t="shared" si="15"/>
        <v>0</v>
      </c>
    </row>
    <row r="62" spans="1:13" ht="18" customHeight="1">
      <c r="A62" s="5"/>
      <c r="B62" s="24"/>
      <c r="C62" s="25"/>
      <c r="D62" s="25"/>
      <c r="E62" s="25"/>
      <c r="F62" s="25"/>
      <c r="G62" s="25"/>
      <c r="H62" s="25"/>
      <c r="I62" s="25"/>
      <c r="J62" s="25"/>
      <c r="K62" s="24"/>
      <c r="L62" s="24"/>
      <c r="M62" s="25"/>
    </row>
    <row r="63" spans="1:13" s="29" customFormat="1" ht="18" customHeight="1">
      <c r="A63" s="24" t="s">
        <v>50</v>
      </c>
      <c r="B63" s="36">
        <v>60016</v>
      </c>
      <c r="C63" s="25">
        <f>SUM(C64:C66)</f>
        <v>14806139</v>
      </c>
      <c r="D63" s="25">
        <f>SUM(D64:D66)</f>
        <v>0</v>
      </c>
      <c r="E63" s="25">
        <f>C63+D63</f>
        <v>14806139</v>
      </c>
      <c r="F63" s="25">
        <f>SUM(F64:F66)</f>
        <v>4497815.03</v>
      </c>
      <c r="G63" s="25">
        <f>SUM(G64:G66)</f>
        <v>0</v>
      </c>
      <c r="H63" s="25">
        <f aca="true" t="shared" si="16" ref="H63:H90">F63+G63</f>
        <v>4497815.03</v>
      </c>
      <c r="I63" s="25">
        <f>SUM(I64:I66)</f>
        <v>57871.72</v>
      </c>
      <c r="J63" s="25">
        <f>SUM(J64:J66)</f>
        <v>0</v>
      </c>
      <c r="K63" s="25">
        <f aca="true" t="shared" si="17" ref="K63:K90">F63/C63*100</f>
        <v>30.378041365139154</v>
      </c>
      <c r="L63" s="25"/>
      <c r="M63" s="25">
        <f aca="true" t="shared" si="18" ref="M63:M69">H63/E63*100</f>
        <v>30.378041365139154</v>
      </c>
    </row>
    <row r="64" spans="1:13" s="18" customFormat="1" ht="18" customHeight="1">
      <c r="A64" s="16" t="s">
        <v>12</v>
      </c>
      <c r="B64" s="15"/>
      <c r="C64" s="17">
        <f>SUM(C68:C71)</f>
        <v>1014813</v>
      </c>
      <c r="D64" s="17">
        <f>SUM(D68:D71)</f>
        <v>0</v>
      </c>
      <c r="E64" s="17">
        <f>SUM(C64:D64)</f>
        <v>1014813</v>
      </c>
      <c r="F64" s="17">
        <f>SUM(F68:F71)</f>
        <v>461078.56</v>
      </c>
      <c r="G64" s="17">
        <f>SUM(G68:G71)</f>
        <v>0</v>
      </c>
      <c r="H64" s="17">
        <f>SUM(F64:G64)</f>
        <v>461078.56</v>
      </c>
      <c r="I64" s="17">
        <f>SUM(I68:I71)</f>
        <v>28258.350000000002</v>
      </c>
      <c r="J64" s="17">
        <f>SUM(J68:J71)</f>
        <v>0</v>
      </c>
      <c r="K64" s="17">
        <f t="shared" si="17"/>
        <v>45.434829865206694</v>
      </c>
      <c r="L64" s="17"/>
      <c r="M64" s="17">
        <f t="shared" si="18"/>
        <v>45.434829865206694</v>
      </c>
    </row>
    <row r="65" spans="1:13" s="18" customFormat="1" ht="18" customHeight="1">
      <c r="A65" s="16" t="s">
        <v>14</v>
      </c>
      <c r="B65" s="15"/>
      <c r="C65" s="17">
        <f>SUM(C72:C89)+C67</f>
        <v>5524326</v>
      </c>
      <c r="D65" s="17">
        <f>SUM(D72:D89)</f>
        <v>0</v>
      </c>
      <c r="E65" s="17">
        <f>SUM(C65:D65)</f>
        <v>5524326</v>
      </c>
      <c r="F65" s="17">
        <f>SUM(F72:F89)+F67</f>
        <v>1985028.2700000005</v>
      </c>
      <c r="G65" s="17">
        <f>SUM(G72:G89)+G67</f>
        <v>0</v>
      </c>
      <c r="H65" s="17">
        <f>SUM(F65:G65)</f>
        <v>1985028.2700000005</v>
      </c>
      <c r="I65" s="17">
        <f>SUM(I72:I89)+I67</f>
        <v>29613.37</v>
      </c>
      <c r="J65" s="17">
        <f>SUM(J72:J89)</f>
        <v>0</v>
      </c>
      <c r="K65" s="17">
        <f t="shared" si="17"/>
        <v>35.932496923606614</v>
      </c>
      <c r="L65" s="17"/>
      <c r="M65" s="17">
        <f t="shared" si="18"/>
        <v>35.932496923606614</v>
      </c>
    </row>
    <row r="66" spans="1:13" s="18" customFormat="1" ht="18" customHeight="1">
      <c r="A66" s="16" t="s">
        <v>15</v>
      </c>
      <c r="B66" s="15"/>
      <c r="C66" s="17">
        <f>SUM(C90:C90)</f>
        <v>8267000</v>
      </c>
      <c r="D66" s="17">
        <f>SUM(D90:D90)</f>
        <v>0</v>
      </c>
      <c r="E66" s="17">
        <f>SUM(C66:D66)</f>
        <v>8267000</v>
      </c>
      <c r="F66" s="17">
        <f>SUM(F90:F90)</f>
        <v>2051708.2</v>
      </c>
      <c r="G66" s="17">
        <f>SUM(G90:G90)</f>
        <v>0</v>
      </c>
      <c r="H66" s="17">
        <f>SUM(F66:G66)</f>
        <v>2051708.2</v>
      </c>
      <c r="I66" s="17">
        <f>SUM(I90:I90)</f>
        <v>0</v>
      </c>
      <c r="J66" s="17">
        <f>SUM(J90:J90)</f>
        <v>0</v>
      </c>
      <c r="K66" s="17">
        <f t="shared" si="17"/>
        <v>24.818050078625863</v>
      </c>
      <c r="L66" s="17"/>
      <c r="M66" s="17">
        <f t="shared" si="18"/>
        <v>24.818050078625863</v>
      </c>
    </row>
    <row r="67" spans="1:13" ht="18" customHeight="1">
      <c r="A67" s="37" t="s">
        <v>345</v>
      </c>
      <c r="B67" s="26" t="s">
        <v>51</v>
      </c>
      <c r="C67" s="28">
        <v>4720</v>
      </c>
      <c r="D67" s="28"/>
      <c r="E67" s="33">
        <f aca="true" t="shared" si="19" ref="E67:E90">SUM(C67:D67)</f>
        <v>4720</v>
      </c>
      <c r="F67" s="28">
        <v>824.16</v>
      </c>
      <c r="G67" s="28"/>
      <c r="H67" s="28">
        <f t="shared" si="16"/>
        <v>824.16</v>
      </c>
      <c r="I67" s="28">
        <v>32.96</v>
      </c>
      <c r="J67" s="28"/>
      <c r="K67" s="28">
        <f t="shared" si="17"/>
        <v>17.46101694915254</v>
      </c>
      <c r="L67" s="28"/>
      <c r="M67" s="28">
        <f t="shared" si="18"/>
        <v>17.46101694915254</v>
      </c>
    </row>
    <row r="68" spans="1:13" ht="18" customHeight="1">
      <c r="A68" s="37" t="s">
        <v>38</v>
      </c>
      <c r="B68" s="26" t="s">
        <v>39</v>
      </c>
      <c r="C68" s="28">
        <v>815000</v>
      </c>
      <c r="D68" s="28"/>
      <c r="E68" s="33">
        <f t="shared" si="19"/>
        <v>815000</v>
      </c>
      <c r="F68" s="28">
        <v>357786.21</v>
      </c>
      <c r="G68" s="28"/>
      <c r="H68" s="28">
        <f t="shared" si="16"/>
        <v>357786.21</v>
      </c>
      <c r="I68" s="28">
        <v>18389.07</v>
      </c>
      <c r="J68" s="28"/>
      <c r="K68" s="28">
        <f t="shared" si="17"/>
        <v>43.90014846625767</v>
      </c>
      <c r="L68" s="28"/>
      <c r="M68" s="28">
        <f t="shared" si="18"/>
        <v>43.90014846625767</v>
      </c>
    </row>
    <row r="69" spans="1:13" ht="18" customHeight="1">
      <c r="A69" s="35" t="s">
        <v>40</v>
      </c>
      <c r="B69" s="26" t="s">
        <v>41</v>
      </c>
      <c r="C69" s="28">
        <v>51927</v>
      </c>
      <c r="D69" s="28"/>
      <c r="E69" s="33">
        <f t="shared" si="19"/>
        <v>51927</v>
      </c>
      <c r="F69" s="28">
        <v>51926.29</v>
      </c>
      <c r="G69" s="28"/>
      <c r="H69" s="28">
        <f t="shared" si="16"/>
        <v>51926.29</v>
      </c>
      <c r="I69" s="28"/>
      <c r="J69" s="28"/>
      <c r="K69" s="28">
        <f t="shared" si="17"/>
        <v>99.99863269590001</v>
      </c>
      <c r="L69" s="28"/>
      <c r="M69" s="28">
        <f t="shared" si="18"/>
        <v>99.99863269590001</v>
      </c>
    </row>
    <row r="70" spans="1:13" ht="18" customHeight="1">
      <c r="A70" s="37" t="s">
        <v>27</v>
      </c>
      <c r="B70" s="26" t="s">
        <v>28</v>
      </c>
      <c r="C70" s="28">
        <v>127886</v>
      </c>
      <c r="D70" s="28"/>
      <c r="E70" s="33">
        <f t="shared" si="19"/>
        <v>127886</v>
      </c>
      <c r="F70" s="28">
        <v>42986.69</v>
      </c>
      <c r="G70" s="28"/>
      <c r="H70" s="28">
        <f t="shared" si="16"/>
        <v>42986.69</v>
      </c>
      <c r="I70" s="28">
        <v>8320.54</v>
      </c>
      <c r="J70" s="28"/>
      <c r="K70" s="28">
        <f t="shared" si="17"/>
        <v>33.61328839747901</v>
      </c>
      <c r="L70" s="28"/>
      <c r="M70" s="28">
        <f aca="true" t="shared" si="20" ref="M70:M90">H70/E70*100</f>
        <v>33.61328839747901</v>
      </c>
    </row>
    <row r="71" spans="1:13" ht="18" customHeight="1">
      <c r="A71" s="35" t="s">
        <v>29</v>
      </c>
      <c r="B71" s="26" t="s">
        <v>30</v>
      </c>
      <c r="C71" s="28">
        <v>20000</v>
      </c>
      <c r="D71" s="28"/>
      <c r="E71" s="33">
        <f t="shared" si="19"/>
        <v>20000</v>
      </c>
      <c r="F71" s="28">
        <v>8379.37</v>
      </c>
      <c r="G71" s="28"/>
      <c r="H71" s="28">
        <f t="shared" si="16"/>
        <v>8379.37</v>
      </c>
      <c r="I71" s="28">
        <v>1548.74</v>
      </c>
      <c r="J71" s="28"/>
      <c r="K71" s="28">
        <f t="shared" si="17"/>
        <v>41.89685</v>
      </c>
      <c r="L71" s="28"/>
      <c r="M71" s="28">
        <f t="shared" si="20"/>
        <v>41.89685</v>
      </c>
    </row>
    <row r="72" spans="1:13" ht="18" customHeight="1">
      <c r="A72" s="37" t="s">
        <v>42</v>
      </c>
      <c r="B72" s="26" t="s">
        <v>43</v>
      </c>
      <c r="C72" s="28">
        <v>133480</v>
      </c>
      <c r="D72" s="28"/>
      <c r="E72" s="33">
        <f t="shared" si="19"/>
        <v>133480</v>
      </c>
      <c r="F72" s="28">
        <v>45730.41</v>
      </c>
      <c r="G72" s="28"/>
      <c r="H72" s="28">
        <f t="shared" si="16"/>
        <v>45730.41</v>
      </c>
      <c r="I72" s="28">
        <v>4477.24</v>
      </c>
      <c r="J72" s="28"/>
      <c r="K72" s="28">
        <f t="shared" si="17"/>
        <v>34.260121366496854</v>
      </c>
      <c r="L72" s="28"/>
      <c r="M72" s="28">
        <f t="shared" si="20"/>
        <v>34.260121366496854</v>
      </c>
    </row>
    <row r="73" spans="1:13" ht="18" customHeight="1">
      <c r="A73" s="35" t="s">
        <v>52</v>
      </c>
      <c r="B73" s="26" t="s">
        <v>53</v>
      </c>
      <c r="C73" s="28">
        <v>35000</v>
      </c>
      <c r="D73" s="28"/>
      <c r="E73" s="33">
        <f t="shared" si="19"/>
        <v>35000</v>
      </c>
      <c r="F73" s="28">
        <v>16096.89</v>
      </c>
      <c r="G73" s="28"/>
      <c r="H73" s="28">
        <f t="shared" si="16"/>
        <v>16096.89</v>
      </c>
      <c r="I73" s="28">
        <v>1508.39</v>
      </c>
      <c r="J73" s="28"/>
      <c r="K73" s="28">
        <f t="shared" si="17"/>
        <v>45.99111428571428</v>
      </c>
      <c r="L73" s="28"/>
      <c r="M73" s="28">
        <f t="shared" si="20"/>
        <v>45.99111428571428</v>
      </c>
    </row>
    <row r="74" spans="1:13" ht="18" customHeight="1">
      <c r="A74" s="37" t="s">
        <v>44</v>
      </c>
      <c r="B74" s="26" t="s">
        <v>45</v>
      </c>
      <c r="C74" s="28">
        <v>4559640</v>
      </c>
      <c r="D74" s="28"/>
      <c r="E74" s="33">
        <f t="shared" si="19"/>
        <v>4559640</v>
      </c>
      <c r="F74" s="28">
        <v>1674623.86</v>
      </c>
      <c r="G74" s="28"/>
      <c r="H74" s="28">
        <f t="shared" si="16"/>
        <v>1674623.86</v>
      </c>
      <c r="I74" s="28">
        <v>5212.01</v>
      </c>
      <c r="J74" s="28"/>
      <c r="K74" s="28">
        <f t="shared" si="17"/>
        <v>36.72710696458493</v>
      </c>
      <c r="L74" s="28"/>
      <c r="M74" s="28">
        <f t="shared" si="20"/>
        <v>36.72710696458493</v>
      </c>
    </row>
    <row r="75" spans="1:13" ht="18" customHeight="1">
      <c r="A75" s="37" t="s">
        <v>277</v>
      </c>
      <c r="B75" s="26" t="s">
        <v>229</v>
      </c>
      <c r="C75" s="28">
        <v>1136</v>
      </c>
      <c r="D75" s="28"/>
      <c r="E75" s="33">
        <f t="shared" si="19"/>
        <v>1136</v>
      </c>
      <c r="F75" s="28">
        <v>128</v>
      </c>
      <c r="G75" s="28"/>
      <c r="H75" s="28">
        <f t="shared" si="16"/>
        <v>128</v>
      </c>
      <c r="I75" s="28">
        <v>68</v>
      </c>
      <c r="J75" s="28"/>
      <c r="K75" s="28">
        <f t="shared" si="17"/>
        <v>11.267605633802818</v>
      </c>
      <c r="L75" s="28"/>
      <c r="M75" s="28">
        <f t="shared" si="20"/>
        <v>11.267605633802818</v>
      </c>
    </row>
    <row r="76" spans="1:13" ht="18" customHeight="1">
      <c r="A76" s="35" t="s">
        <v>33</v>
      </c>
      <c r="B76" s="26" t="s">
        <v>34</v>
      </c>
      <c r="C76" s="28">
        <v>660740</v>
      </c>
      <c r="D76" s="28"/>
      <c r="E76" s="33">
        <f t="shared" si="19"/>
        <v>660740</v>
      </c>
      <c r="F76" s="28">
        <v>195115.46</v>
      </c>
      <c r="G76" s="28"/>
      <c r="H76" s="28">
        <f t="shared" si="16"/>
        <v>195115.46</v>
      </c>
      <c r="I76" s="28">
        <v>16328.3</v>
      </c>
      <c r="J76" s="28"/>
      <c r="K76" s="28">
        <f t="shared" si="17"/>
        <v>29.529839271120256</v>
      </c>
      <c r="L76" s="28"/>
      <c r="M76" s="28">
        <f t="shared" si="20"/>
        <v>29.529839271120256</v>
      </c>
    </row>
    <row r="77" spans="1:13" ht="18" customHeight="1">
      <c r="A77" s="35" t="s">
        <v>78</v>
      </c>
      <c r="B77" s="26" t="s">
        <v>79</v>
      </c>
      <c r="C77" s="28">
        <v>3280</v>
      </c>
      <c r="D77" s="28"/>
      <c r="E77" s="33">
        <f t="shared" si="19"/>
        <v>3280</v>
      </c>
      <c r="F77" s="28">
        <v>1543.84</v>
      </c>
      <c r="G77" s="28"/>
      <c r="H77" s="28">
        <f t="shared" si="16"/>
        <v>1543.84</v>
      </c>
      <c r="I77" s="28">
        <v>143.47</v>
      </c>
      <c r="J77" s="28"/>
      <c r="K77" s="28">
        <f t="shared" si="17"/>
        <v>47.068292682926824</v>
      </c>
      <c r="L77" s="28"/>
      <c r="M77" s="28">
        <f t="shared" si="20"/>
        <v>47.068292682926824</v>
      </c>
    </row>
    <row r="78" spans="1:13" ht="24" customHeight="1">
      <c r="A78" s="91" t="s">
        <v>377</v>
      </c>
      <c r="B78" s="26" t="s">
        <v>285</v>
      </c>
      <c r="C78" s="28">
        <v>18000</v>
      </c>
      <c r="D78" s="28"/>
      <c r="E78" s="33">
        <f t="shared" si="19"/>
        <v>18000</v>
      </c>
      <c r="F78" s="28">
        <v>5867.53</v>
      </c>
      <c r="G78" s="28"/>
      <c r="H78" s="28">
        <f t="shared" si="16"/>
        <v>5867.53</v>
      </c>
      <c r="I78" s="28">
        <v>974.5</v>
      </c>
      <c r="J78" s="28"/>
      <c r="K78" s="28">
        <f t="shared" si="17"/>
        <v>32.59738888888889</v>
      </c>
      <c r="L78" s="28"/>
      <c r="M78" s="28">
        <f t="shared" si="20"/>
        <v>32.59738888888889</v>
      </c>
    </row>
    <row r="79" spans="1:13" ht="21.75" customHeight="1">
      <c r="A79" s="91" t="s">
        <v>378</v>
      </c>
      <c r="B79" s="26" t="s">
        <v>286</v>
      </c>
      <c r="C79" s="28">
        <v>17000</v>
      </c>
      <c r="D79" s="28"/>
      <c r="E79" s="33">
        <f t="shared" si="19"/>
        <v>17000</v>
      </c>
      <c r="F79" s="28">
        <v>5654.61</v>
      </c>
      <c r="G79" s="28"/>
      <c r="H79" s="28">
        <f t="shared" si="16"/>
        <v>5654.61</v>
      </c>
      <c r="I79" s="28"/>
      <c r="J79" s="28"/>
      <c r="K79" s="28">
        <f t="shared" si="17"/>
        <v>33.26241176470588</v>
      </c>
      <c r="L79" s="28"/>
      <c r="M79" s="28">
        <f t="shared" si="20"/>
        <v>33.26241176470588</v>
      </c>
    </row>
    <row r="80" spans="1:13" ht="18" customHeight="1">
      <c r="A80" s="91" t="s">
        <v>374</v>
      </c>
      <c r="B80" s="26" t="s">
        <v>288</v>
      </c>
      <c r="C80" s="28">
        <v>28728</v>
      </c>
      <c r="D80" s="28"/>
      <c r="E80" s="33">
        <f t="shared" si="19"/>
        <v>28728</v>
      </c>
      <c r="F80" s="28">
        <v>6037.34</v>
      </c>
      <c r="G80" s="28"/>
      <c r="H80" s="28">
        <f t="shared" si="16"/>
        <v>6037.34</v>
      </c>
      <c r="I80" s="28"/>
      <c r="J80" s="28"/>
      <c r="K80" s="28">
        <f t="shared" si="17"/>
        <v>21.015524923419658</v>
      </c>
      <c r="L80" s="28"/>
      <c r="M80" s="28">
        <f t="shared" si="20"/>
        <v>21.015524923419658</v>
      </c>
    </row>
    <row r="81" spans="1:13" ht="18" customHeight="1">
      <c r="A81" s="91" t="s">
        <v>80</v>
      </c>
      <c r="B81" s="26" t="s">
        <v>81</v>
      </c>
      <c r="C81" s="28">
        <v>1600</v>
      </c>
      <c r="D81" s="28"/>
      <c r="E81" s="33">
        <f t="shared" si="19"/>
        <v>1600</v>
      </c>
      <c r="F81" s="28">
        <v>218.56</v>
      </c>
      <c r="G81" s="28"/>
      <c r="H81" s="28">
        <f t="shared" si="16"/>
        <v>218.56</v>
      </c>
      <c r="I81" s="28">
        <v>195.84</v>
      </c>
      <c r="J81" s="28"/>
      <c r="K81" s="28">
        <f t="shared" si="17"/>
        <v>13.66</v>
      </c>
      <c r="L81" s="28"/>
      <c r="M81" s="28">
        <f t="shared" si="20"/>
        <v>13.66</v>
      </c>
    </row>
    <row r="82" spans="1:13" ht="18" customHeight="1">
      <c r="A82" s="91" t="s">
        <v>289</v>
      </c>
      <c r="B82" s="26" t="s">
        <v>72</v>
      </c>
      <c r="C82" s="28">
        <v>200</v>
      </c>
      <c r="D82" s="28"/>
      <c r="E82" s="33">
        <f t="shared" si="19"/>
        <v>200</v>
      </c>
      <c r="F82" s="28"/>
      <c r="G82" s="28"/>
      <c r="H82" s="28">
        <f t="shared" si="16"/>
        <v>0</v>
      </c>
      <c r="I82" s="28"/>
      <c r="J82" s="28"/>
      <c r="K82" s="28">
        <f t="shared" si="17"/>
        <v>0</v>
      </c>
      <c r="L82" s="28"/>
      <c r="M82" s="28">
        <f t="shared" si="20"/>
        <v>0</v>
      </c>
    </row>
    <row r="83" spans="1:13" ht="18" customHeight="1">
      <c r="A83" s="35" t="s">
        <v>46</v>
      </c>
      <c r="B83" s="26" t="s">
        <v>47</v>
      </c>
      <c r="C83" s="28">
        <v>21400</v>
      </c>
      <c r="D83" s="28"/>
      <c r="E83" s="33">
        <f t="shared" si="19"/>
        <v>21400</v>
      </c>
      <c r="F83" s="28">
        <v>16050</v>
      </c>
      <c r="G83" s="28"/>
      <c r="H83" s="28">
        <f t="shared" si="16"/>
        <v>16050</v>
      </c>
      <c r="I83" s="28"/>
      <c r="J83" s="28"/>
      <c r="K83" s="28">
        <f t="shared" si="17"/>
        <v>75</v>
      </c>
      <c r="L83" s="28"/>
      <c r="M83" s="28">
        <f t="shared" si="20"/>
        <v>75</v>
      </c>
    </row>
    <row r="84" spans="1:13" ht="18" customHeight="1">
      <c r="A84" s="35" t="s">
        <v>54</v>
      </c>
      <c r="B84" s="26" t="s">
        <v>55</v>
      </c>
      <c r="C84" s="28">
        <v>7200</v>
      </c>
      <c r="D84" s="28"/>
      <c r="E84" s="33">
        <f t="shared" si="19"/>
        <v>7200</v>
      </c>
      <c r="F84" s="28">
        <v>3748.8</v>
      </c>
      <c r="G84" s="28"/>
      <c r="H84" s="28">
        <f t="shared" si="16"/>
        <v>3748.8</v>
      </c>
      <c r="I84" s="28"/>
      <c r="J84" s="28"/>
      <c r="K84" s="28">
        <f t="shared" si="17"/>
        <v>52.06666666666667</v>
      </c>
      <c r="L84" s="28"/>
      <c r="M84" s="28">
        <f t="shared" si="20"/>
        <v>52.06666666666667</v>
      </c>
    </row>
    <row r="85" spans="1:13" ht="18" customHeight="1">
      <c r="A85" s="35" t="s">
        <v>219</v>
      </c>
      <c r="B85" s="26" t="s">
        <v>220</v>
      </c>
      <c r="C85" s="28">
        <v>942</v>
      </c>
      <c r="D85" s="28"/>
      <c r="E85" s="33">
        <f t="shared" si="19"/>
        <v>942</v>
      </c>
      <c r="F85" s="28">
        <v>940.97</v>
      </c>
      <c r="G85" s="28"/>
      <c r="H85" s="28">
        <f t="shared" si="16"/>
        <v>940.97</v>
      </c>
      <c r="I85" s="28"/>
      <c r="J85" s="28"/>
      <c r="K85" s="28">
        <f t="shared" si="17"/>
        <v>99.89065817409767</v>
      </c>
      <c r="L85" s="28"/>
      <c r="M85" s="28">
        <f t="shared" si="20"/>
        <v>99.89065817409767</v>
      </c>
    </row>
    <row r="86" spans="1:13" ht="18" customHeight="1">
      <c r="A86" s="37" t="s">
        <v>60</v>
      </c>
      <c r="B86" s="26" t="s">
        <v>61</v>
      </c>
      <c r="C86" s="28">
        <v>1900</v>
      </c>
      <c r="D86" s="28"/>
      <c r="E86" s="33">
        <f t="shared" si="19"/>
        <v>1900</v>
      </c>
      <c r="F86" s="28">
        <v>926</v>
      </c>
      <c r="G86" s="28"/>
      <c r="H86" s="28">
        <f t="shared" si="16"/>
        <v>926</v>
      </c>
      <c r="I86" s="28"/>
      <c r="J86" s="28"/>
      <c r="K86" s="28">
        <f t="shared" si="17"/>
        <v>48.73684210526316</v>
      </c>
      <c r="L86" s="28"/>
      <c r="M86" s="28">
        <f t="shared" si="20"/>
        <v>48.73684210526316</v>
      </c>
    </row>
    <row r="87" spans="1:13" ht="18" customHeight="1">
      <c r="A87" s="90" t="s">
        <v>313</v>
      </c>
      <c r="B87" s="26" t="s">
        <v>290</v>
      </c>
      <c r="C87" s="28">
        <v>12800</v>
      </c>
      <c r="D87" s="28"/>
      <c r="E87" s="33">
        <f t="shared" si="19"/>
        <v>12800</v>
      </c>
      <c r="F87" s="28">
        <v>2401.6</v>
      </c>
      <c r="G87" s="28"/>
      <c r="H87" s="28">
        <f t="shared" si="16"/>
        <v>2401.6</v>
      </c>
      <c r="I87" s="28"/>
      <c r="J87" s="28"/>
      <c r="K87" s="28">
        <f t="shared" si="17"/>
        <v>18.7625</v>
      </c>
      <c r="L87" s="28"/>
      <c r="M87" s="28">
        <f t="shared" si="20"/>
        <v>18.7625</v>
      </c>
    </row>
    <row r="88" spans="1:13" ht="18" customHeight="1">
      <c r="A88" s="90" t="s">
        <v>314</v>
      </c>
      <c r="B88" s="26" t="s">
        <v>291</v>
      </c>
      <c r="C88" s="28">
        <v>4800</v>
      </c>
      <c r="D88" s="28"/>
      <c r="E88" s="33">
        <f t="shared" si="19"/>
        <v>4800</v>
      </c>
      <c r="F88" s="28">
        <v>207.4</v>
      </c>
      <c r="G88" s="28"/>
      <c r="H88" s="28">
        <f t="shared" si="16"/>
        <v>207.4</v>
      </c>
      <c r="I88" s="28"/>
      <c r="J88" s="28"/>
      <c r="K88" s="28">
        <f t="shared" si="17"/>
        <v>4.320833333333334</v>
      </c>
      <c r="L88" s="28"/>
      <c r="M88" s="28">
        <f t="shared" si="20"/>
        <v>4.320833333333334</v>
      </c>
    </row>
    <row r="89" spans="1:13" ht="18" customHeight="1">
      <c r="A89" s="90" t="s">
        <v>315</v>
      </c>
      <c r="B89" s="26" t="s">
        <v>292</v>
      </c>
      <c r="C89" s="28">
        <v>11760</v>
      </c>
      <c r="D89" s="28"/>
      <c r="E89" s="33">
        <f t="shared" si="19"/>
        <v>11760</v>
      </c>
      <c r="F89" s="28">
        <v>8912.84</v>
      </c>
      <c r="G89" s="28"/>
      <c r="H89" s="28">
        <f t="shared" si="16"/>
        <v>8912.84</v>
      </c>
      <c r="I89" s="28">
        <v>672.66</v>
      </c>
      <c r="J89" s="28"/>
      <c r="K89" s="28">
        <f t="shared" si="17"/>
        <v>75.78945578231293</v>
      </c>
      <c r="L89" s="28"/>
      <c r="M89" s="28">
        <f t="shared" si="20"/>
        <v>75.78945578231293</v>
      </c>
    </row>
    <row r="90" spans="1:13" ht="18" customHeight="1">
      <c r="A90" s="35" t="s">
        <v>62</v>
      </c>
      <c r="B90" s="26" t="s">
        <v>63</v>
      </c>
      <c r="C90" s="28">
        <v>8267000</v>
      </c>
      <c r="D90" s="28"/>
      <c r="E90" s="33">
        <f t="shared" si="19"/>
        <v>8267000</v>
      </c>
      <c r="F90" s="28">
        <v>2051708.2</v>
      </c>
      <c r="G90" s="28"/>
      <c r="H90" s="28">
        <f t="shared" si="16"/>
        <v>2051708.2</v>
      </c>
      <c r="I90" s="28"/>
      <c r="J90" s="28"/>
      <c r="K90" s="28">
        <f t="shared" si="17"/>
        <v>24.818050078625863</v>
      </c>
      <c r="L90" s="28"/>
      <c r="M90" s="28">
        <f t="shared" si="20"/>
        <v>24.818050078625863</v>
      </c>
    </row>
    <row r="91" spans="1:13" ht="18" customHeight="1">
      <c r="A91" s="38"/>
      <c r="B91" s="26"/>
      <c r="C91" s="28"/>
      <c r="D91" s="28"/>
      <c r="E91" s="28"/>
      <c r="F91" s="28"/>
      <c r="G91" s="28"/>
      <c r="H91" s="28"/>
      <c r="I91" s="28"/>
      <c r="J91" s="28"/>
      <c r="K91" s="31"/>
      <c r="L91" s="31"/>
      <c r="M91" s="28"/>
    </row>
    <row r="92" spans="1:13" s="29" customFormat="1" ht="18" customHeight="1">
      <c r="A92" s="39" t="s">
        <v>64</v>
      </c>
      <c r="B92" s="36">
        <v>60095</v>
      </c>
      <c r="C92" s="25">
        <f>SUM(C93:C94)</f>
        <v>870888</v>
      </c>
      <c r="D92" s="25">
        <f>SUM(D93:D94)</f>
        <v>0</v>
      </c>
      <c r="E92" s="25">
        <f>C92+D92</f>
        <v>870888</v>
      </c>
      <c r="F92" s="25">
        <f>SUM(F93:F94)</f>
        <v>343110.42</v>
      </c>
      <c r="G92" s="25">
        <f>SUM(G93:G94)</f>
        <v>0</v>
      </c>
      <c r="H92" s="25">
        <f>F92+G92</f>
        <v>343110.42</v>
      </c>
      <c r="I92" s="25">
        <f>SUM(I93:I94)</f>
        <v>23374.469999999998</v>
      </c>
      <c r="J92" s="25">
        <f>SUM(J93:J94)</f>
        <v>0</v>
      </c>
      <c r="K92" s="25">
        <f aca="true" t="shared" si="21" ref="K92:K104">F92/C92*100</f>
        <v>39.39776641772536</v>
      </c>
      <c r="L92" s="25">
        <v>0</v>
      </c>
      <c r="M92" s="25">
        <f aca="true" t="shared" si="22" ref="M92:M97">H92/E92*100</f>
        <v>39.39776641772536</v>
      </c>
    </row>
    <row r="93" spans="1:13" s="29" customFormat="1" ht="18" customHeight="1">
      <c r="A93" s="16" t="s">
        <v>12</v>
      </c>
      <c r="B93" s="36"/>
      <c r="C93" s="21">
        <f>SUM(C96:C99)</f>
        <v>783288</v>
      </c>
      <c r="D93" s="21">
        <f>SUM(D96:D99)</f>
        <v>0</v>
      </c>
      <c r="E93" s="17">
        <f>SUM(C93:D93)</f>
        <v>783288</v>
      </c>
      <c r="F93" s="21">
        <f>SUM(F96:F99)</f>
        <v>308054.48</v>
      </c>
      <c r="G93" s="21">
        <f>SUM(G96:G99)</f>
        <v>0</v>
      </c>
      <c r="H93" s="17">
        <f>SUM(F93:G93)</f>
        <v>308054.48</v>
      </c>
      <c r="I93" s="21">
        <f>SUM(I96:I99)</f>
        <v>19401.85</v>
      </c>
      <c r="J93" s="21">
        <f>SUM(J96:J99)</f>
        <v>0</v>
      </c>
      <c r="K93" s="17">
        <f t="shared" si="21"/>
        <v>39.328379855174596</v>
      </c>
      <c r="L93" s="17"/>
      <c r="M93" s="17">
        <f t="shared" si="22"/>
        <v>39.328379855174596</v>
      </c>
    </row>
    <row r="94" spans="1:13" s="18" customFormat="1" ht="18" customHeight="1">
      <c r="A94" s="16" t="s">
        <v>14</v>
      </c>
      <c r="B94" s="15"/>
      <c r="C94" s="17">
        <f>SUM(C100:C104)+C95</f>
        <v>87600</v>
      </c>
      <c r="D94" s="17">
        <f>SUM(D100:D104)+D95</f>
        <v>0</v>
      </c>
      <c r="E94" s="17">
        <f>SUM(C94:D94)</f>
        <v>87600</v>
      </c>
      <c r="F94" s="17">
        <f>SUM(F100:F104)+F95</f>
        <v>35055.94</v>
      </c>
      <c r="G94" s="17">
        <f>SUM(G100:G104)+G95</f>
        <v>0</v>
      </c>
      <c r="H94" s="17">
        <f>SUM(F94:G94)</f>
        <v>35055.94</v>
      </c>
      <c r="I94" s="17">
        <f>SUM(I100:I104)+I95</f>
        <v>3972.62</v>
      </c>
      <c r="J94" s="17">
        <f>SUM(J100:J104)+J95</f>
        <v>0</v>
      </c>
      <c r="K94" s="17">
        <f t="shared" si="21"/>
        <v>40.01819634703197</v>
      </c>
      <c r="L94" s="17"/>
      <c r="M94" s="17">
        <f t="shared" si="22"/>
        <v>40.01819634703197</v>
      </c>
    </row>
    <row r="95" spans="1:13" ht="18" customHeight="1">
      <c r="A95" s="37" t="s">
        <v>345</v>
      </c>
      <c r="B95" s="26" t="s">
        <v>51</v>
      </c>
      <c r="C95" s="28">
        <v>26150</v>
      </c>
      <c r="D95" s="28"/>
      <c r="E95" s="28">
        <f aca="true" t="shared" si="23" ref="E95:E104">C95+D95</f>
        <v>26150</v>
      </c>
      <c r="F95" s="28">
        <v>4056.33</v>
      </c>
      <c r="G95" s="28"/>
      <c r="H95" s="28">
        <f aca="true" t="shared" si="24" ref="H95:H104">F95+G95</f>
        <v>4056.33</v>
      </c>
      <c r="I95" s="28">
        <v>745.18</v>
      </c>
      <c r="J95" s="28"/>
      <c r="K95" s="28">
        <f t="shared" si="21"/>
        <v>15.511778202676865</v>
      </c>
      <c r="L95" s="28"/>
      <c r="M95" s="28">
        <f t="shared" si="22"/>
        <v>15.511778202676865</v>
      </c>
    </row>
    <row r="96" spans="1:13" ht="18" customHeight="1">
      <c r="A96" s="37" t="s">
        <v>38</v>
      </c>
      <c r="B96" s="26" t="s">
        <v>39</v>
      </c>
      <c r="C96" s="28">
        <v>624650</v>
      </c>
      <c r="D96" s="28"/>
      <c r="E96" s="28">
        <f t="shared" si="23"/>
        <v>624650</v>
      </c>
      <c r="F96" s="28">
        <v>226276.08</v>
      </c>
      <c r="G96" s="28"/>
      <c r="H96" s="28">
        <f t="shared" si="24"/>
        <v>226276.08</v>
      </c>
      <c r="I96" s="28">
        <v>11936.59</v>
      </c>
      <c r="J96" s="28"/>
      <c r="K96" s="28">
        <f t="shared" si="21"/>
        <v>36.22445849675818</v>
      </c>
      <c r="L96" s="28"/>
      <c r="M96" s="28">
        <f t="shared" si="22"/>
        <v>36.22445849675818</v>
      </c>
    </row>
    <row r="97" spans="1:13" ht="18" customHeight="1">
      <c r="A97" s="35" t="s">
        <v>40</v>
      </c>
      <c r="B97" s="26" t="s">
        <v>41</v>
      </c>
      <c r="C97" s="28">
        <v>46538</v>
      </c>
      <c r="D97" s="28"/>
      <c r="E97" s="28">
        <f t="shared" si="23"/>
        <v>46538</v>
      </c>
      <c r="F97" s="28">
        <v>46537.38</v>
      </c>
      <c r="G97" s="28"/>
      <c r="H97" s="28">
        <f t="shared" si="24"/>
        <v>46537.38</v>
      </c>
      <c r="I97" s="28"/>
      <c r="J97" s="28"/>
      <c r="K97" s="28">
        <f t="shared" si="21"/>
        <v>99.9986677553827</v>
      </c>
      <c r="L97" s="28"/>
      <c r="M97" s="28">
        <f t="shared" si="22"/>
        <v>99.9986677553827</v>
      </c>
    </row>
    <row r="98" spans="1:13" ht="18" customHeight="1">
      <c r="A98" s="37" t="s">
        <v>27</v>
      </c>
      <c r="B98" s="26" t="s">
        <v>28</v>
      </c>
      <c r="C98" s="28">
        <v>95600</v>
      </c>
      <c r="D98" s="28"/>
      <c r="E98" s="28">
        <f t="shared" si="23"/>
        <v>95600</v>
      </c>
      <c r="F98" s="28">
        <v>29712.84</v>
      </c>
      <c r="G98" s="28"/>
      <c r="H98" s="28">
        <f t="shared" si="24"/>
        <v>29712.84</v>
      </c>
      <c r="I98" s="28">
        <v>6334.91</v>
      </c>
      <c r="J98" s="28"/>
      <c r="K98" s="28">
        <f t="shared" si="21"/>
        <v>31.080376569037654</v>
      </c>
      <c r="L98" s="28"/>
      <c r="M98" s="28">
        <f aca="true" t="shared" si="25" ref="M98:M104">H98/E98*100</f>
        <v>31.080376569037654</v>
      </c>
    </row>
    <row r="99" spans="1:13" ht="18" customHeight="1">
      <c r="A99" s="35" t="s">
        <v>29</v>
      </c>
      <c r="B99" s="26" t="s">
        <v>30</v>
      </c>
      <c r="C99" s="28">
        <v>16500</v>
      </c>
      <c r="D99" s="28"/>
      <c r="E99" s="28">
        <f t="shared" si="23"/>
        <v>16500</v>
      </c>
      <c r="F99" s="28">
        <v>5528.18</v>
      </c>
      <c r="G99" s="28"/>
      <c r="H99" s="28">
        <f t="shared" si="24"/>
        <v>5528.18</v>
      </c>
      <c r="I99" s="28">
        <v>1130.35</v>
      </c>
      <c r="J99" s="28"/>
      <c r="K99" s="28">
        <f t="shared" si="21"/>
        <v>33.50412121212121</v>
      </c>
      <c r="L99" s="28"/>
      <c r="M99" s="28">
        <f t="shared" si="25"/>
        <v>33.50412121212121</v>
      </c>
    </row>
    <row r="100" spans="1:13" ht="18" customHeight="1">
      <c r="A100" s="37" t="s">
        <v>42</v>
      </c>
      <c r="B100" s="26" t="s">
        <v>43</v>
      </c>
      <c r="C100" s="28">
        <v>21550</v>
      </c>
      <c r="D100" s="28"/>
      <c r="E100" s="28">
        <f>C100+D100</f>
        <v>21550</v>
      </c>
      <c r="F100" s="28">
        <v>4532.61</v>
      </c>
      <c r="G100" s="28"/>
      <c r="H100" s="28">
        <f t="shared" si="24"/>
        <v>4532.61</v>
      </c>
      <c r="I100" s="28">
        <v>2747.44</v>
      </c>
      <c r="J100" s="28"/>
      <c r="K100" s="28">
        <f t="shared" si="21"/>
        <v>21.032993039443156</v>
      </c>
      <c r="L100" s="28"/>
      <c r="M100" s="28">
        <f t="shared" si="25"/>
        <v>21.032993039443156</v>
      </c>
    </row>
    <row r="101" spans="1:13" ht="18" customHeight="1">
      <c r="A101" s="37" t="s">
        <v>277</v>
      </c>
      <c r="B101" s="26" t="s">
        <v>229</v>
      </c>
      <c r="C101" s="28">
        <v>7100</v>
      </c>
      <c r="D101" s="28"/>
      <c r="E101" s="28">
        <f>C101+D101</f>
        <v>7100</v>
      </c>
      <c r="F101" s="28">
        <v>2340</v>
      </c>
      <c r="G101" s="28"/>
      <c r="H101" s="28">
        <f t="shared" si="24"/>
        <v>2340</v>
      </c>
      <c r="I101" s="28">
        <v>480</v>
      </c>
      <c r="J101" s="28"/>
      <c r="K101" s="28">
        <f t="shared" si="21"/>
        <v>32.95774647887324</v>
      </c>
      <c r="L101" s="28"/>
      <c r="M101" s="28">
        <f t="shared" si="25"/>
        <v>32.95774647887324</v>
      </c>
    </row>
    <row r="102" spans="1:13" ht="18" customHeight="1">
      <c r="A102" s="35" t="s">
        <v>33</v>
      </c>
      <c r="B102" s="26" t="s">
        <v>34</v>
      </c>
      <c r="C102" s="28">
        <v>1300</v>
      </c>
      <c r="D102" s="28"/>
      <c r="E102" s="28">
        <f t="shared" si="23"/>
        <v>1300</v>
      </c>
      <c r="F102" s="28">
        <v>150</v>
      </c>
      <c r="G102" s="28"/>
      <c r="H102" s="28">
        <f>F102+G102</f>
        <v>150</v>
      </c>
      <c r="I102" s="28"/>
      <c r="J102" s="28"/>
      <c r="K102" s="28">
        <f t="shared" si="21"/>
        <v>11.538461538461538</v>
      </c>
      <c r="L102" s="28"/>
      <c r="M102" s="28">
        <f>H102/E102*100</f>
        <v>11.538461538461538</v>
      </c>
    </row>
    <row r="103" spans="1:13" ht="18" customHeight="1">
      <c r="A103" s="91" t="s">
        <v>289</v>
      </c>
      <c r="B103" s="26" t="s">
        <v>72</v>
      </c>
      <c r="C103" s="28">
        <v>1500</v>
      </c>
      <c r="D103" s="28"/>
      <c r="E103" s="28">
        <f t="shared" si="23"/>
        <v>1500</v>
      </c>
      <c r="F103" s="28">
        <v>1477</v>
      </c>
      <c r="G103" s="28"/>
      <c r="H103" s="28">
        <f>F103+G103</f>
        <v>1477</v>
      </c>
      <c r="I103" s="28"/>
      <c r="J103" s="28"/>
      <c r="K103" s="28">
        <f t="shared" si="21"/>
        <v>98.46666666666667</v>
      </c>
      <c r="L103" s="28"/>
      <c r="M103" s="28">
        <f>H103/E103*100</f>
        <v>98.46666666666667</v>
      </c>
    </row>
    <row r="104" spans="1:13" ht="18" customHeight="1">
      <c r="A104" s="35" t="s">
        <v>46</v>
      </c>
      <c r="B104" s="26" t="s">
        <v>47</v>
      </c>
      <c r="C104" s="28">
        <v>30000</v>
      </c>
      <c r="D104" s="28"/>
      <c r="E104" s="28">
        <f t="shared" si="23"/>
        <v>30000</v>
      </c>
      <c r="F104" s="28">
        <v>22500</v>
      </c>
      <c r="G104" s="28"/>
      <c r="H104" s="28">
        <f t="shared" si="24"/>
        <v>22500</v>
      </c>
      <c r="I104" s="28"/>
      <c r="J104" s="28"/>
      <c r="K104" s="28">
        <f t="shared" si="21"/>
        <v>75</v>
      </c>
      <c r="L104" s="28"/>
      <c r="M104" s="28">
        <f t="shared" si="25"/>
        <v>75</v>
      </c>
    </row>
    <row r="105" spans="1:13" ht="18" customHeight="1">
      <c r="A105" s="38"/>
      <c r="B105" s="31"/>
      <c r="C105" s="28"/>
      <c r="D105" s="28"/>
      <c r="E105" s="28"/>
      <c r="F105" s="28"/>
      <c r="G105" s="28"/>
      <c r="H105" s="28"/>
      <c r="I105" s="28"/>
      <c r="J105" s="28"/>
      <c r="K105" s="31"/>
      <c r="L105" s="31"/>
      <c r="M105" s="28"/>
    </row>
    <row r="106" spans="1:13" ht="18" customHeight="1">
      <c r="A106" s="39" t="s">
        <v>65</v>
      </c>
      <c r="B106" s="5" t="s">
        <v>66</v>
      </c>
      <c r="C106" s="25">
        <f>C109</f>
        <v>125866</v>
      </c>
      <c r="D106" s="25">
        <f>D109</f>
        <v>0</v>
      </c>
      <c r="E106" s="25">
        <f>SUM(C106:D106)</f>
        <v>125866</v>
      </c>
      <c r="F106" s="25">
        <f>F109</f>
        <v>19532.11</v>
      </c>
      <c r="G106" s="25">
        <f>G109</f>
        <v>0</v>
      </c>
      <c r="H106" s="25">
        <f>SUM(F106:G106)</f>
        <v>19532.11</v>
      </c>
      <c r="I106" s="25">
        <f>I109</f>
        <v>1070</v>
      </c>
      <c r="J106" s="25">
        <f>J109</f>
        <v>0</v>
      </c>
      <c r="K106" s="25">
        <f>F106/C106*100</f>
        <v>15.518178062383805</v>
      </c>
      <c r="L106" s="25">
        <v>0</v>
      </c>
      <c r="M106" s="25">
        <f>H106/E106*100</f>
        <v>15.518178062383805</v>
      </c>
    </row>
    <row r="107" spans="1:13" s="18" customFormat="1" ht="18" customHeight="1">
      <c r="A107" s="16" t="s">
        <v>14</v>
      </c>
      <c r="B107" s="15"/>
      <c r="C107" s="17">
        <f>SUM(C110)</f>
        <v>125866</v>
      </c>
      <c r="D107" s="17">
        <f>SUM(D110)</f>
        <v>0</v>
      </c>
      <c r="E107" s="17">
        <f>SUM(C107:D107)</f>
        <v>125866</v>
      </c>
      <c r="F107" s="17">
        <f>SUM(F110)</f>
        <v>19532.11</v>
      </c>
      <c r="G107" s="17">
        <f>SUM(G110)</f>
        <v>0</v>
      </c>
      <c r="H107" s="17">
        <f>SUM(F107:G107)</f>
        <v>19532.11</v>
      </c>
      <c r="I107" s="17">
        <f>SUM(I110)</f>
        <v>1070</v>
      </c>
      <c r="J107" s="17">
        <f>SUM(J110)</f>
        <v>0</v>
      </c>
      <c r="K107" s="17">
        <f>F107/C107*100</f>
        <v>15.518178062383805</v>
      </c>
      <c r="L107" s="17"/>
      <c r="M107" s="17">
        <f>H107/E107*100</f>
        <v>15.518178062383805</v>
      </c>
    </row>
    <row r="108" spans="1:13" ht="18" customHeight="1">
      <c r="A108" s="41"/>
      <c r="B108" s="5"/>
      <c r="C108" s="25"/>
      <c r="D108" s="25"/>
      <c r="E108" s="25"/>
      <c r="F108" s="25"/>
      <c r="G108" s="25"/>
      <c r="H108" s="25"/>
      <c r="I108" s="25"/>
      <c r="J108" s="25"/>
      <c r="K108" s="24"/>
      <c r="L108" s="24"/>
      <c r="M108" s="25"/>
    </row>
    <row r="109" spans="1:13" s="29" customFormat="1" ht="18" customHeight="1">
      <c r="A109" s="39" t="s">
        <v>64</v>
      </c>
      <c r="B109" s="36">
        <v>63095</v>
      </c>
      <c r="C109" s="25">
        <f>SUM(C110)</f>
        <v>125866</v>
      </c>
      <c r="D109" s="25">
        <f>SUM(D111:D112)</f>
        <v>0</v>
      </c>
      <c r="E109" s="25">
        <f>SUM(C109:D109)</f>
        <v>125866</v>
      </c>
      <c r="F109" s="25">
        <f>SUM(F110)</f>
        <v>19532.11</v>
      </c>
      <c r="G109" s="25">
        <f>SUM(G110)</f>
        <v>0</v>
      </c>
      <c r="H109" s="25">
        <f>SUM(F109:G109)</f>
        <v>19532.11</v>
      </c>
      <c r="I109" s="25">
        <f>SUM(I110)</f>
        <v>1070</v>
      </c>
      <c r="J109" s="25">
        <f>SUM(J110)</f>
        <v>0</v>
      </c>
      <c r="K109" s="25">
        <f>F109/C109*100</f>
        <v>15.518178062383805</v>
      </c>
      <c r="L109" s="25">
        <v>0</v>
      </c>
      <c r="M109" s="25">
        <f>H109/E109*100</f>
        <v>15.518178062383805</v>
      </c>
    </row>
    <row r="110" spans="1:13" s="18" customFormat="1" ht="18" customHeight="1">
      <c r="A110" s="16" t="s">
        <v>14</v>
      </c>
      <c r="B110" s="15"/>
      <c r="C110" s="17">
        <f>SUM(C111:C113)</f>
        <v>125866</v>
      </c>
      <c r="D110" s="17">
        <f>SUM(D111:D113)</f>
        <v>0</v>
      </c>
      <c r="E110" s="17">
        <f>SUM(C110:D110)</f>
        <v>125866</v>
      </c>
      <c r="F110" s="17">
        <f>SUM(F111:F113)</f>
        <v>19532.11</v>
      </c>
      <c r="G110" s="17">
        <f>SUM(G111:G113)</f>
        <v>0</v>
      </c>
      <c r="H110" s="17">
        <f>SUM(F110:G110)</f>
        <v>19532.11</v>
      </c>
      <c r="I110" s="17">
        <f>SUM(I111:I113)</f>
        <v>1070</v>
      </c>
      <c r="J110" s="17">
        <f>SUM(J111:J113)</f>
        <v>0</v>
      </c>
      <c r="K110" s="17">
        <f>F110/C110*100</f>
        <v>15.518178062383805</v>
      </c>
      <c r="L110" s="17"/>
      <c r="M110" s="17">
        <f>H110/E110*100</f>
        <v>15.518178062383805</v>
      </c>
    </row>
    <row r="111" spans="1:13" ht="18" customHeight="1">
      <c r="A111" s="37" t="s">
        <v>42</v>
      </c>
      <c r="B111" s="26" t="s">
        <v>43</v>
      </c>
      <c r="C111" s="28">
        <v>19266</v>
      </c>
      <c r="D111" s="28"/>
      <c r="E111" s="28">
        <f>C111+D111</f>
        <v>19266</v>
      </c>
      <c r="F111" s="28">
        <v>997.2</v>
      </c>
      <c r="G111" s="28"/>
      <c r="H111" s="28">
        <f>F111+G111</f>
        <v>997.2</v>
      </c>
      <c r="I111" s="28"/>
      <c r="J111" s="28"/>
      <c r="K111" s="28">
        <f>F111/C111*100</f>
        <v>5.175957645593273</v>
      </c>
      <c r="L111" s="28"/>
      <c r="M111" s="28">
        <f>H111/E111*100</f>
        <v>5.175957645593273</v>
      </c>
    </row>
    <row r="112" spans="1:13" ht="18" customHeight="1">
      <c r="A112" s="35" t="s">
        <v>33</v>
      </c>
      <c r="B112" s="26" t="s">
        <v>34</v>
      </c>
      <c r="C112" s="28">
        <v>106000</v>
      </c>
      <c r="D112" s="28"/>
      <c r="E112" s="28">
        <f>SUM(C112:D112)</f>
        <v>106000</v>
      </c>
      <c r="F112" s="28">
        <v>18513.91</v>
      </c>
      <c r="G112" s="28"/>
      <c r="H112" s="28">
        <f>F112+G112</f>
        <v>18513.91</v>
      </c>
      <c r="I112" s="28">
        <v>1070</v>
      </c>
      <c r="J112" s="28"/>
      <c r="K112" s="28">
        <f>F112/C112*100</f>
        <v>17.46595283018868</v>
      </c>
      <c r="L112" s="28"/>
      <c r="M112" s="28">
        <f>H112/E112*100</f>
        <v>17.46595283018868</v>
      </c>
    </row>
    <row r="113" spans="1:13" ht="18" customHeight="1">
      <c r="A113" s="91" t="s">
        <v>289</v>
      </c>
      <c r="B113" s="26" t="s">
        <v>72</v>
      </c>
      <c r="C113" s="28">
        <v>600</v>
      </c>
      <c r="D113" s="28"/>
      <c r="E113" s="28">
        <f>C113+D113</f>
        <v>600</v>
      </c>
      <c r="F113" s="28">
        <v>21</v>
      </c>
      <c r="G113" s="28"/>
      <c r="H113" s="28">
        <f>F113+G113</f>
        <v>21</v>
      </c>
      <c r="I113" s="28"/>
      <c r="J113" s="28"/>
      <c r="K113" s="28">
        <f>F113/C113*100</f>
        <v>3.5000000000000004</v>
      </c>
      <c r="L113" s="28"/>
      <c r="M113" s="28">
        <f>H113/E113*100</f>
        <v>3.5000000000000004</v>
      </c>
    </row>
    <row r="114" spans="1:13" ht="18" customHeight="1">
      <c r="A114" s="26"/>
      <c r="B114" s="31"/>
      <c r="C114" s="28"/>
      <c r="D114" s="28"/>
      <c r="E114" s="28"/>
      <c r="F114" s="28"/>
      <c r="G114" s="28"/>
      <c r="H114" s="28"/>
      <c r="I114" s="28"/>
      <c r="J114" s="28"/>
      <c r="K114" s="31"/>
      <c r="L114" s="31"/>
      <c r="M114" s="28"/>
    </row>
    <row r="115" spans="1:13" ht="18" customHeight="1">
      <c r="A115" s="24" t="s">
        <v>67</v>
      </c>
      <c r="B115" s="5" t="s">
        <v>68</v>
      </c>
      <c r="C115" s="25">
        <f>SUM(C116:C118)</f>
        <v>12712960</v>
      </c>
      <c r="D115" s="25">
        <f>SUM(D116:D118)</f>
        <v>0</v>
      </c>
      <c r="E115" s="25">
        <f>SUM(C115:D115)</f>
        <v>12712960</v>
      </c>
      <c r="F115" s="25">
        <f>SUM(F116:F118)</f>
        <v>2981844.13</v>
      </c>
      <c r="G115" s="25">
        <f>SUM(G116:G118)</f>
        <v>0</v>
      </c>
      <c r="H115" s="25">
        <f>SUM(F115:G115)</f>
        <v>2981844.13</v>
      </c>
      <c r="I115" s="25">
        <f>I132+I120+I137</f>
        <v>82076.1</v>
      </c>
      <c r="J115" s="25">
        <f>J132+J120+J137</f>
        <v>0</v>
      </c>
      <c r="K115" s="25">
        <f>F115/C115*100</f>
        <v>23.45515230127366</v>
      </c>
      <c r="L115" s="25">
        <v>0</v>
      </c>
      <c r="M115" s="25">
        <f>H115/E115*100</f>
        <v>23.45515230127366</v>
      </c>
    </row>
    <row r="116" spans="1:13" s="29" customFormat="1" ht="18" customHeight="1">
      <c r="A116" s="16" t="s">
        <v>12</v>
      </c>
      <c r="B116" s="36"/>
      <c r="C116" s="21">
        <f>C121</f>
        <v>5000</v>
      </c>
      <c r="D116" s="21">
        <f>D121</f>
        <v>0</v>
      </c>
      <c r="E116" s="17">
        <f>SUM(C116:D116)</f>
        <v>5000</v>
      </c>
      <c r="F116" s="21">
        <f>F121</f>
        <v>588.27</v>
      </c>
      <c r="G116" s="21">
        <f>G121</f>
        <v>0</v>
      </c>
      <c r="H116" s="17">
        <f>SUM(F116:G116)</f>
        <v>588.27</v>
      </c>
      <c r="I116" s="21">
        <f>I121</f>
        <v>287.06</v>
      </c>
      <c r="J116" s="21">
        <f>J121</f>
        <v>0</v>
      </c>
      <c r="K116" s="17">
        <f>F116/C116*100</f>
        <v>11.7654</v>
      </c>
      <c r="L116" s="17"/>
      <c r="M116" s="17">
        <f>H116/E116*100</f>
        <v>11.7654</v>
      </c>
    </row>
    <row r="117" spans="1:13" s="18" customFormat="1" ht="18" customHeight="1">
      <c r="A117" s="16" t="s">
        <v>14</v>
      </c>
      <c r="B117" s="15"/>
      <c r="C117" s="17">
        <f>SUM(C133+C122+C138)</f>
        <v>5597960</v>
      </c>
      <c r="D117" s="17">
        <f>SUM(D133+D122+D138)</f>
        <v>0</v>
      </c>
      <c r="E117" s="17">
        <f>SUM(C117:D117)</f>
        <v>5597960</v>
      </c>
      <c r="F117" s="17">
        <f>SUM(F133+F122+F138)</f>
        <v>1596685.69</v>
      </c>
      <c r="G117" s="17">
        <f>SUM(G133+G122+G138)</f>
        <v>0</v>
      </c>
      <c r="H117" s="17">
        <f>SUM(F117:G117)</f>
        <v>1596685.69</v>
      </c>
      <c r="I117" s="17">
        <f>SUM(I133+I122+I138)</f>
        <v>60740.3</v>
      </c>
      <c r="J117" s="17">
        <f>SUM(J133+J122+J138)</f>
        <v>0</v>
      </c>
      <c r="K117" s="17">
        <f>F117/C117*100</f>
        <v>28.52263485269634</v>
      </c>
      <c r="L117" s="17"/>
      <c r="M117" s="17">
        <f>H117/E117*100</f>
        <v>28.52263485269634</v>
      </c>
    </row>
    <row r="118" spans="1:13" s="18" customFormat="1" ht="18" customHeight="1">
      <c r="A118" s="16" t="s">
        <v>15</v>
      </c>
      <c r="B118" s="15"/>
      <c r="C118" s="17">
        <f>SUM(C123)+C139</f>
        <v>7110000</v>
      </c>
      <c r="D118" s="17">
        <f>SUM(D123)+D139</f>
        <v>0</v>
      </c>
      <c r="E118" s="17">
        <f>SUM(C118:D118)</f>
        <v>7110000</v>
      </c>
      <c r="F118" s="17">
        <f>SUM(F123)+F139</f>
        <v>1384570.17</v>
      </c>
      <c r="G118" s="17">
        <f>SUM(G123)+G139</f>
        <v>0</v>
      </c>
      <c r="H118" s="17">
        <f>SUM(F118:G118)</f>
        <v>1384570.17</v>
      </c>
      <c r="I118" s="17">
        <f>SUM(I123)+I139</f>
        <v>21048.74</v>
      </c>
      <c r="J118" s="17">
        <f>SUM(J123)+J139</f>
        <v>0</v>
      </c>
      <c r="K118" s="17">
        <f>F118/C118*100</f>
        <v>19.47356075949367</v>
      </c>
      <c r="L118" s="17"/>
      <c r="M118" s="17">
        <f>H118/E118*100</f>
        <v>19.47356075949367</v>
      </c>
    </row>
    <row r="119" spans="1:13" ht="18" customHeight="1">
      <c r="A119" s="30"/>
      <c r="B119" s="24"/>
      <c r="C119" s="25"/>
      <c r="D119" s="25"/>
      <c r="E119" s="25"/>
      <c r="F119" s="25"/>
      <c r="G119" s="25"/>
      <c r="H119" s="25"/>
      <c r="I119" s="25"/>
      <c r="J119" s="25"/>
      <c r="K119" s="24"/>
      <c r="L119" s="24"/>
      <c r="M119" s="25"/>
    </row>
    <row r="120" spans="1:13" s="29" customFormat="1" ht="18" customHeight="1">
      <c r="A120" s="24" t="s">
        <v>69</v>
      </c>
      <c r="B120" s="36">
        <v>70005</v>
      </c>
      <c r="C120" s="25">
        <f>SUM(C124:C130)</f>
        <v>4481960</v>
      </c>
      <c r="D120" s="25">
        <f>SUM(D125:D130)</f>
        <v>0</v>
      </c>
      <c r="E120" s="25">
        <f>SUM(C120:D120)</f>
        <v>4481960</v>
      </c>
      <c r="F120" s="25">
        <f>SUM(F125:F130)</f>
        <v>1586091.0999999999</v>
      </c>
      <c r="G120" s="25">
        <f>SUM(G125:G130)</f>
        <v>0</v>
      </c>
      <c r="H120" s="25">
        <f>SUM(F120:G120)</f>
        <v>1586091.0999999999</v>
      </c>
      <c r="I120" s="25">
        <f>SUM(I124:I130)</f>
        <v>8002.96</v>
      </c>
      <c r="J120" s="25">
        <f>SUM(J125:J130)</f>
        <v>0</v>
      </c>
      <c r="K120" s="25">
        <f aca="true" t="shared" si="26" ref="K120:K130">F120/C120*100</f>
        <v>35.38833679907897</v>
      </c>
      <c r="L120" s="25">
        <v>0</v>
      </c>
      <c r="M120" s="25">
        <f aca="true" t="shared" si="27" ref="M120:M130">H120/E120*100</f>
        <v>35.38833679907897</v>
      </c>
    </row>
    <row r="121" spans="1:13" s="29" customFormat="1" ht="18" customHeight="1">
      <c r="A121" s="16" t="s">
        <v>12</v>
      </c>
      <c r="B121" s="36"/>
      <c r="C121" s="21">
        <f>C125+C124</f>
        <v>5000</v>
      </c>
      <c r="D121" s="21">
        <f>D125</f>
        <v>0</v>
      </c>
      <c r="E121" s="17">
        <f>SUM(C121:D121)</f>
        <v>5000</v>
      </c>
      <c r="F121" s="21">
        <f>F125</f>
        <v>588.27</v>
      </c>
      <c r="G121" s="21">
        <f>G125</f>
        <v>0</v>
      </c>
      <c r="H121" s="17">
        <f>SUM(F121:G121)</f>
        <v>588.27</v>
      </c>
      <c r="I121" s="21">
        <f>I125+I124</f>
        <v>287.06</v>
      </c>
      <c r="J121" s="21">
        <f>J125</f>
        <v>0</v>
      </c>
      <c r="K121" s="17">
        <f t="shared" si="26"/>
        <v>11.7654</v>
      </c>
      <c r="L121" s="17"/>
      <c r="M121" s="17">
        <f t="shared" si="27"/>
        <v>11.7654</v>
      </c>
    </row>
    <row r="122" spans="1:13" s="18" customFormat="1" ht="18" customHeight="1">
      <c r="A122" s="16" t="s">
        <v>14</v>
      </c>
      <c r="B122" s="15"/>
      <c r="C122" s="17">
        <f>SUM(C126:C129)</f>
        <v>676960</v>
      </c>
      <c r="D122" s="17">
        <f>SUM(D126:D129)</f>
        <v>0</v>
      </c>
      <c r="E122" s="17">
        <f>SUM(C122:D122)</f>
        <v>676960</v>
      </c>
      <c r="F122" s="17">
        <f>SUM(F126:F129)</f>
        <v>206426.65</v>
      </c>
      <c r="G122" s="17">
        <f>SUM(G126:G129)</f>
        <v>0</v>
      </c>
      <c r="H122" s="17">
        <f>SUM(F122:G122)</f>
        <v>206426.65</v>
      </c>
      <c r="I122" s="17">
        <f>SUM(I126:I129)</f>
        <v>5319.9</v>
      </c>
      <c r="J122" s="17">
        <f>SUM(J126:J129)</f>
        <v>0</v>
      </c>
      <c r="K122" s="17">
        <f t="shared" si="26"/>
        <v>30.493182758213187</v>
      </c>
      <c r="L122" s="17"/>
      <c r="M122" s="17">
        <f t="shared" si="27"/>
        <v>30.493182758213187</v>
      </c>
    </row>
    <row r="123" spans="1:13" s="18" customFormat="1" ht="18" customHeight="1">
      <c r="A123" s="16" t="s">
        <v>15</v>
      </c>
      <c r="B123" s="15"/>
      <c r="C123" s="17">
        <f>SUM(C130)</f>
        <v>3800000</v>
      </c>
      <c r="D123" s="17">
        <f>SUM(D130)</f>
        <v>0</v>
      </c>
      <c r="E123" s="17">
        <f>SUM(C123:D123)</f>
        <v>3800000</v>
      </c>
      <c r="F123" s="17">
        <f>SUM(F130)</f>
        <v>1379076.18</v>
      </c>
      <c r="G123" s="17">
        <f>SUM(G130)</f>
        <v>0</v>
      </c>
      <c r="H123" s="17">
        <f>SUM(F123:G123)</f>
        <v>1379076.18</v>
      </c>
      <c r="I123" s="17">
        <f>SUM(I130)</f>
        <v>2396</v>
      </c>
      <c r="J123" s="17">
        <f>SUM(J130)</f>
        <v>0</v>
      </c>
      <c r="K123" s="17">
        <f t="shared" si="26"/>
        <v>36.29147842105263</v>
      </c>
      <c r="L123" s="17"/>
      <c r="M123" s="17">
        <f t="shared" si="27"/>
        <v>36.29147842105263</v>
      </c>
    </row>
    <row r="124" spans="1:13" s="18" customFormat="1" ht="18" customHeight="1">
      <c r="A124" s="16" t="s">
        <v>379</v>
      </c>
      <c r="B124" s="26" t="s">
        <v>28</v>
      </c>
      <c r="C124" s="17">
        <v>107</v>
      </c>
      <c r="D124" s="17"/>
      <c r="E124" s="28">
        <f aca="true" t="shared" si="28" ref="E124:E130">C124+D124</f>
        <v>107</v>
      </c>
      <c r="F124" s="17"/>
      <c r="G124" s="17"/>
      <c r="H124" s="28">
        <f aca="true" t="shared" si="29" ref="H124:H130">F124+G124</f>
        <v>0</v>
      </c>
      <c r="I124" s="17">
        <v>106.33</v>
      </c>
      <c r="J124" s="17"/>
      <c r="K124" s="17">
        <f t="shared" si="26"/>
        <v>0</v>
      </c>
      <c r="L124" s="17"/>
      <c r="M124" s="17">
        <f t="shared" si="27"/>
        <v>0</v>
      </c>
    </row>
    <row r="125" spans="1:13" ht="18" customHeight="1">
      <c r="A125" s="37" t="s">
        <v>31</v>
      </c>
      <c r="B125" s="26" t="s">
        <v>32</v>
      </c>
      <c r="C125" s="28">
        <v>4893</v>
      </c>
      <c r="D125" s="28"/>
      <c r="E125" s="28">
        <f t="shared" si="28"/>
        <v>4893</v>
      </c>
      <c r="F125" s="28">
        <v>588.27</v>
      </c>
      <c r="G125" s="28"/>
      <c r="H125" s="28">
        <f t="shared" si="29"/>
        <v>588.27</v>
      </c>
      <c r="I125" s="28">
        <v>180.73</v>
      </c>
      <c r="J125" s="28"/>
      <c r="K125" s="28">
        <f t="shared" si="26"/>
        <v>12.0226854690374</v>
      </c>
      <c r="L125" s="28"/>
      <c r="M125" s="17">
        <f t="shared" si="27"/>
        <v>12.0226854690374</v>
      </c>
    </row>
    <row r="126" spans="1:13" ht="18" customHeight="1">
      <c r="A126" s="35" t="s">
        <v>33</v>
      </c>
      <c r="B126" s="26" t="s">
        <v>34</v>
      </c>
      <c r="C126" s="28">
        <v>348660</v>
      </c>
      <c r="D126" s="28"/>
      <c r="E126" s="28">
        <f t="shared" si="28"/>
        <v>348660</v>
      </c>
      <c r="F126" s="28">
        <v>80582.48</v>
      </c>
      <c r="G126" s="28"/>
      <c r="H126" s="28">
        <f t="shared" si="29"/>
        <v>80582.48</v>
      </c>
      <c r="I126" s="28">
        <v>5319.9</v>
      </c>
      <c r="J126" s="28"/>
      <c r="K126" s="28">
        <f t="shared" si="26"/>
        <v>23.112051855676015</v>
      </c>
      <c r="L126" s="28"/>
      <c r="M126" s="17">
        <f t="shared" si="27"/>
        <v>23.112051855676015</v>
      </c>
    </row>
    <row r="127" spans="1:13" ht="18" customHeight="1">
      <c r="A127" s="91" t="s">
        <v>219</v>
      </c>
      <c r="B127" s="26" t="s">
        <v>220</v>
      </c>
      <c r="C127" s="28">
        <v>8300</v>
      </c>
      <c r="D127" s="28"/>
      <c r="E127" s="33">
        <f>SUM(C127:D127)</f>
        <v>8300</v>
      </c>
      <c r="F127" s="28">
        <v>8286.55</v>
      </c>
      <c r="G127" s="28"/>
      <c r="H127" s="28">
        <f t="shared" si="29"/>
        <v>8286.55</v>
      </c>
      <c r="I127" s="28"/>
      <c r="J127" s="28"/>
      <c r="K127" s="28">
        <f t="shared" si="26"/>
        <v>99.8379518072289</v>
      </c>
      <c r="L127" s="28"/>
      <c r="M127" s="28">
        <f t="shared" si="27"/>
        <v>99.8379518072289</v>
      </c>
    </row>
    <row r="128" spans="1:13" ht="18" customHeight="1">
      <c r="A128" s="37" t="s">
        <v>316</v>
      </c>
      <c r="B128" s="26" t="s">
        <v>58</v>
      </c>
      <c r="C128" s="28">
        <v>200000</v>
      </c>
      <c r="D128" s="28"/>
      <c r="E128" s="28">
        <f t="shared" si="28"/>
        <v>200000</v>
      </c>
      <c r="F128" s="28">
        <v>97268.62</v>
      </c>
      <c r="G128" s="28"/>
      <c r="H128" s="28">
        <f t="shared" si="29"/>
        <v>97268.62</v>
      </c>
      <c r="I128" s="28"/>
      <c r="J128" s="28"/>
      <c r="K128" s="28">
        <f t="shared" si="26"/>
        <v>48.63431</v>
      </c>
      <c r="L128" s="28"/>
      <c r="M128" s="28">
        <f t="shared" si="27"/>
        <v>48.63431</v>
      </c>
    </row>
    <row r="129" spans="1:13" ht="18" customHeight="1">
      <c r="A129" s="37" t="s">
        <v>60</v>
      </c>
      <c r="B129" s="26" t="s">
        <v>61</v>
      </c>
      <c r="C129" s="28">
        <v>120000</v>
      </c>
      <c r="D129" s="28"/>
      <c r="E129" s="28">
        <f t="shared" si="28"/>
        <v>120000</v>
      </c>
      <c r="F129" s="28">
        <v>20289</v>
      </c>
      <c r="G129" s="28"/>
      <c r="H129" s="28">
        <f t="shared" si="29"/>
        <v>20289</v>
      </c>
      <c r="I129" s="28"/>
      <c r="J129" s="28"/>
      <c r="K129" s="28">
        <f t="shared" si="26"/>
        <v>16.9075</v>
      </c>
      <c r="L129" s="28"/>
      <c r="M129" s="28">
        <f t="shared" si="27"/>
        <v>16.9075</v>
      </c>
    </row>
    <row r="130" spans="1:13" ht="18" customHeight="1">
      <c r="A130" s="35" t="s">
        <v>48</v>
      </c>
      <c r="B130" s="26" t="s">
        <v>49</v>
      </c>
      <c r="C130" s="28">
        <v>3800000</v>
      </c>
      <c r="D130" s="28"/>
      <c r="E130" s="28">
        <f t="shared" si="28"/>
        <v>3800000</v>
      </c>
      <c r="F130" s="28">
        <v>1379076.18</v>
      </c>
      <c r="G130" s="28"/>
      <c r="H130" s="28">
        <f t="shared" si="29"/>
        <v>1379076.18</v>
      </c>
      <c r="I130" s="28">
        <v>2396</v>
      </c>
      <c r="J130" s="28"/>
      <c r="K130" s="28">
        <f t="shared" si="26"/>
        <v>36.29147842105263</v>
      </c>
      <c r="L130" s="28"/>
      <c r="M130" s="28">
        <f t="shared" si="27"/>
        <v>36.29147842105263</v>
      </c>
    </row>
    <row r="131" spans="1:13" ht="18.75" customHeight="1">
      <c r="A131" s="38"/>
      <c r="B131" s="26"/>
      <c r="C131" s="28"/>
      <c r="D131" s="28"/>
      <c r="E131" s="28"/>
      <c r="F131" s="28"/>
      <c r="G131" s="28"/>
      <c r="H131" s="28"/>
      <c r="I131" s="28"/>
      <c r="J131" s="28"/>
      <c r="K131" s="31"/>
      <c r="L131" s="31"/>
      <c r="M131" s="28"/>
    </row>
    <row r="132" spans="1:13" s="29" customFormat="1" ht="18" customHeight="1">
      <c r="A132" s="24" t="s">
        <v>70</v>
      </c>
      <c r="B132" s="36">
        <v>70021</v>
      </c>
      <c r="C132" s="25">
        <f>SUM(C133:C133)</f>
        <v>4435000</v>
      </c>
      <c r="D132" s="25">
        <f>SUM(D133:D133)</f>
        <v>0</v>
      </c>
      <c r="E132" s="25">
        <f>SUM(C132:D132)</f>
        <v>4435000</v>
      </c>
      <c r="F132" s="25">
        <f>SUM(F133:F133)</f>
        <v>1183651.04</v>
      </c>
      <c r="G132" s="25">
        <f>SUM(G133:G133)</f>
        <v>0</v>
      </c>
      <c r="H132" s="25">
        <f>SUM(F132:G132)</f>
        <v>1183651.04</v>
      </c>
      <c r="I132" s="25">
        <f>SUM(I133:I133)</f>
        <v>52277.07</v>
      </c>
      <c r="J132" s="25">
        <f>SUM(J133:J133)</f>
        <v>0</v>
      </c>
      <c r="K132" s="25">
        <f>F132/C132*100</f>
        <v>26.688862232243522</v>
      </c>
      <c r="L132" s="25">
        <v>0</v>
      </c>
      <c r="M132" s="25">
        <f>H132/E132*100</f>
        <v>26.688862232243522</v>
      </c>
    </row>
    <row r="133" spans="1:13" s="18" customFormat="1" ht="18" customHeight="1">
      <c r="A133" s="16" t="s">
        <v>14</v>
      </c>
      <c r="B133" s="15"/>
      <c r="C133" s="17">
        <f>SUM(C134:C135)</f>
        <v>4435000</v>
      </c>
      <c r="D133" s="17">
        <f>SUM(D134:D135)</f>
        <v>0</v>
      </c>
      <c r="E133" s="17">
        <f>SUM(C133:D133)</f>
        <v>4435000</v>
      </c>
      <c r="F133" s="17">
        <f>SUM(F134:F135)</f>
        <v>1183651.04</v>
      </c>
      <c r="G133" s="17">
        <f>SUM(G134:G135)</f>
        <v>0</v>
      </c>
      <c r="H133" s="17">
        <f>SUM(F133:G133)</f>
        <v>1183651.04</v>
      </c>
      <c r="I133" s="17">
        <f>SUM(I134:I135)</f>
        <v>52277.07</v>
      </c>
      <c r="J133" s="17">
        <f>SUM(J134:J135)</f>
        <v>0</v>
      </c>
      <c r="K133" s="17">
        <f>F133/C133*100</f>
        <v>26.688862232243522</v>
      </c>
      <c r="L133" s="17"/>
      <c r="M133" s="17">
        <f>H133/E133*100</f>
        <v>26.688862232243522</v>
      </c>
    </row>
    <row r="134" spans="1:13" ht="18" customHeight="1">
      <c r="A134" s="37" t="s">
        <v>44</v>
      </c>
      <c r="B134" s="26" t="s">
        <v>45</v>
      </c>
      <c r="C134" s="28">
        <v>4100000</v>
      </c>
      <c r="D134" s="28"/>
      <c r="E134" s="28">
        <f>C134+D134</f>
        <v>4100000</v>
      </c>
      <c r="F134" s="28">
        <v>1143604.71</v>
      </c>
      <c r="G134" s="28"/>
      <c r="H134" s="28">
        <f>F134+G134</f>
        <v>1143604.71</v>
      </c>
      <c r="I134" s="28"/>
      <c r="J134" s="28"/>
      <c r="K134" s="28">
        <f>F134/C134*100</f>
        <v>27.89279780487805</v>
      </c>
      <c r="L134" s="28"/>
      <c r="M134" s="28">
        <f>H134/E134*100</f>
        <v>27.89279780487805</v>
      </c>
    </row>
    <row r="135" spans="1:13" ht="18" customHeight="1">
      <c r="A135" s="35" t="s">
        <v>33</v>
      </c>
      <c r="B135" s="26" t="s">
        <v>34</v>
      </c>
      <c r="C135" s="28">
        <v>335000</v>
      </c>
      <c r="D135" s="28"/>
      <c r="E135" s="28">
        <f>C135+D135</f>
        <v>335000</v>
      </c>
      <c r="F135" s="28">
        <v>40046.33</v>
      </c>
      <c r="G135" s="28"/>
      <c r="H135" s="28">
        <f>F135+G135</f>
        <v>40046.33</v>
      </c>
      <c r="I135" s="28">
        <v>52277.07</v>
      </c>
      <c r="J135" s="28"/>
      <c r="K135" s="28">
        <f>F135/C135*100</f>
        <v>11.954128358208955</v>
      </c>
      <c r="L135" s="28"/>
      <c r="M135" s="28">
        <f>H135/E135*100</f>
        <v>11.954128358208955</v>
      </c>
    </row>
    <row r="136" spans="1:13" ht="18" customHeight="1">
      <c r="A136" s="26"/>
      <c r="B136" s="31"/>
      <c r="C136" s="28"/>
      <c r="D136" s="28"/>
      <c r="E136" s="28"/>
      <c r="F136" s="28"/>
      <c r="G136" s="28"/>
      <c r="H136" s="28"/>
      <c r="I136" s="28"/>
      <c r="J136" s="28"/>
      <c r="K136" s="31"/>
      <c r="L136" s="31"/>
      <c r="M136" s="28"/>
    </row>
    <row r="137" spans="1:13" s="29" customFormat="1" ht="18" customHeight="1">
      <c r="A137" s="39" t="s">
        <v>64</v>
      </c>
      <c r="B137" s="36">
        <v>70095</v>
      </c>
      <c r="C137" s="25">
        <f>SUM(C138:C139)</f>
        <v>3796000</v>
      </c>
      <c r="D137" s="25">
        <f>SUM(D140:D145)</f>
        <v>0</v>
      </c>
      <c r="E137" s="25">
        <f>C137+D137</f>
        <v>3796000</v>
      </c>
      <c r="F137" s="25">
        <f>SUM(F138:F139)</f>
        <v>212101.99</v>
      </c>
      <c r="G137" s="25">
        <f>SUM(G138:G139)</f>
        <v>0</v>
      </c>
      <c r="H137" s="25">
        <f>F137+G137</f>
        <v>212101.99</v>
      </c>
      <c r="I137" s="25">
        <f>SUM(I138:I139)</f>
        <v>21796.07</v>
      </c>
      <c r="J137" s="25">
        <f>SUM(J138:J139)</f>
        <v>0</v>
      </c>
      <c r="K137" s="25">
        <f aca="true" t="shared" si="30" ref="K137:K145">F137/C137*100</f>
        <v>5.587512908324552</v>
      </c>
      <c r="L137" s="25">
        <v>0</v>
      </c>
      <c r="M137" s="25">
        <f aca="true" t="shared" si="31" ref="M137:M145">H137/E137*100</f>
        <v>5.587512908324552</v>
      </c>
    </row>
    <row r="138" spans="1:13" s="18" customFormat="1" ht="18" customHeight="1">
      <c r="A138" s="16" t="s">
        <v>14</v>
      </c>
      <c r="B138" s="15"/>
      <c r="C138" s="17">
        <f>SUM(C140:C144)</f>
        <v>486000</v>
      </c>
      <c r="D138" s="17">
        <f>SUM(D140:D144)</f>
        <v>0</v>
      </c>
      <c r="E138" s="17">
        <f>SUM(C138:D138)</f>
        <v>486000</v>
      </c>
      <c r="F138" s="17">
        <f>SUM(F140:F144)</f>
        <v>206608</v>
      </c>
      <c r="G138" s="17">
        <f>SUM(G140:G144)</f>
        <v>0</v>
      </c>
      <c r="H138" s="17">
        <f>SUM(F138:G138)</f>
        <v>206608</v>
      </c>
      <c r="I138" s="17">
        <f>SUM(I140:I144)</f>
        <v>3143.33</v>
      </c>
      <c r="J138" s="17">
        <f>SUM(J140:J144)</f>
        <v>0</v>
      </c>
      <c r="K138" s="17">
        <f t="shared" si="30"/>
        <v>42.5119341563786</v>
      </c>
      <c r="L138" s="17"/>
      <c r="M138" s="17">
        <f t="shared" si="31"/>
        <v>42.5119341563786</v>
      </c>
    </row>
    <row r="139" spans="1:13" s="18" customFormat="1" ht="18" customHeight="1">
      <c r="A139" s="16" t="s">
        <v>15</v>
      </c>
      <c r="B139" s="15"/>
      <c r="C139" s="17">
        <f>SUM(C145:C145)</f>
        <v>3310000</v>
      </c>
      <c r="D139" s="17">
        <f>SUM(D145:D145)</f>
        <v>0</v>
      </c>
      <c r="E139" s="17">
        <f>SUM(C139:D139)</f>
        <v>3310000</v>
      </c>
      <c r="F139" s="17">
        <f>SUM(F145:F145)</f>
        <v>5493.99</v>
      </c>
      <c r="G139" s="17">
        <f>SUM(G145:G145)</f>
        <v>0</v>
      </c>
      <c r="H139" s="17">
        <f>SUM(F139:G139)</f>
        <v>5493.99</v>
      </c>
      <c r="I139" s="17">
        <f>SUM(I145:I145)</f>
        <v>18652.74</v>
      </c>
      <c r="J139" s="17">
        <f>SUM(J145:J145)</f>
        <v>0</v>
      </c>
      <c r="K139" s="17">
        <f t="shared" si="30"/>
        <v>0.16598157099697886</v>
      </c>
      <c r="L139" s="17"/>
      <c r="M139" s="17">
        <f t="shared" si="31"/>
        <v>0.16598157099697886</v>
      </c>
    </row>
    <row r="140" spans="1:13" ht="18" customHeight="1">
      <c r="A140" s="35" t="s">
        <v>54</v>
      </c>
      <c r="B140" s="26" t="s">
        <v>55</v>
      </c>
      <c r="C140" s="28">
        <v>40000</v>
      </c>
      <c r="D140" s="28"/>
      <c r="E140" s="28">
        <f aca="true" t="shared" si="32" ref="E140:E145">C140+D140</f>
        <v>40000</v>
      </c>
      <c r="F140" s="28">
        <v>18868.98</v>
      </c>
      <c r="G140" s="28"/>
      <c r="H140" s="28">
        <f aca="true" t="shared" si="33" ref="H140:H145">F140+G140</f>
        <v>18868.98</v>
      </c>
      <c r="I140" s="28">
        <v>3143.33</v>
      </c>
      <c r="J140" s="28"/>
      <c r="K140" s="28">
        <f t="shared" si="30"/>
        <v>47.17245</v>
      </c>
      <c r="L140" s="28"/>
      <c r="M140" s="28">
        <f t="shared" si="31"/>
        <v>47.17245</v>
      </c>
    </row>
    <row r="141" spans="1:13" ht="18" customHeight="1">
      <c r="A141" s="35" t="s">
        <v>56</v>
      </c>
      <c r="B141" s="26" t="s">
        <v>57</v>
      </c>
      <c r="C141" s="28">
        <v>3469</v>
      </c>
      <c r="D141" s="28"/>
      <c r="E141" s="28">
        <f t="shared" si="32"/>
        <v>3469</v>
      </c>
      <c r="F141" s="28">
        <v>3468.16</v>
      </c>
      <c r="G141" s="28"/>
      <c r="H141" s="28">
        <f t="shared" si="33"/>
        <v>3468.16</v>
      </c>
      <c r="I141" s="28"/>
      <c r="J141" s="28"/>
      <c r="K141" s="28">
        <f t="shared" si="30"/>
        <v>99.97578552897089</v>
      </c>
      <c r="L141" s="28"/>
      <c r="M141" s="28">
        <f t="shared" si="31"/>
        <v>99.97578552897089</v>
      </c>
    </row>
    <row r="142" spans="1:13" ht="18" customHeight="1">
      <c r="A142" s="37" t="s">
        <v>339</v>
      </c>
      <c r="B142" s="26" t="s">
        <v>58</v>
      </c>
      <c r="C142" s="28">
        <v>188331</v>
      </c>
      <c r="D142" s="28"/>
      <c r="E142" s="28">
        <f t="shared" si="32"/>
        <v>188331</v>
      </c>
      <c r="F142" s="28">
        <v>16650.78</v>
      </c>
      <c r="G142" s="28"/>
      <c r="H142" s="28">
        <f t="shared" si="33"/>
        <v>16650.78</v>
      </c>
      <c r="I142" s="28"/>
      <c r="J142" s="28"/>
      <c r="K142" s="28">
        <f t="shared" si="30"/>
        <v>8.841231661277218</v>
      </c>
      <c r="L142" s="28"/>
      <c r="M142" s="28">
        <f t="shared" si="31"/>
        <v>8.841231661277218</v>
      </c>
    </row>
    <row r="143" spans="1:13" ht="18" customHeight="1">
      <c r="A143" s="37" t="s">
        <v>366</v>
      </c>
      <c r="B143" s="26" t="s">
        <v>59</v>
      </c>
      <c r="C143" s="28">
        <v>250000</v>
      </c>
      <c r="D143" s="28"/>
      <c r="E143" s="28">
        <f t="shared" si="32"/>
        <v>250000</v>
      </c>
      <c r="F143" s="28">
        <v>163424.08</v>
      </c>
      <c r="G143" s="28"/>
      <c r="H143" s="28">
        <f t="shared" si="33"/>
        <v>163424.08</v>
      </c>
      <c r="I143" s="28"/>
      <c r="J143" s="28"/>
      <c r="K143" s="28">
        <f t="shared" si="30"/>
        <v>65.369632</v>
      </c>
      <c r="L143" s="28"/>
      <c r="M143" s="28">
        <f t="shared" si="31"/>
        <v>65.369632</v>
      </c>
    </row>
    <row r="144" spans="1:13" ht="18" customHeight="1">
      <c r="A144" s="37" t="s">
        <v>367</v>
      </c>
      <c r="B144" s="26" t="s">
        <v>368</v>
      </c>
      <c r="C144" s="28">
        <v>4200</v>
      </c>
      <c r="D144" s="28"/>
      <c r="E144" s="28">
        <f t="shared" si="32"/>
        <v>4200</v>
      </c>
      <c r="F144" s="28">
        <v>4196</v>
      </c>
      <c r="G144" s="28"/>
      <c r="H144" s="28">
        <f t="shared" si="33"/>
        <v>4196</v>
      </c>
      <c r="I144" s="28"/>
      <c r="J144" s="28"/>
      <c r="K144" s="28">
        <f t="shared" si="30"/>
        <v>99.90476190476191</v>
      </c>
      <c r="L144" s="28"/>
      <c r="M144" s="28">
        <f t="shared" si="31"/>
        <v>99.90476190476191</v>
      </c>
    </row>
    <row r="145" spans="1:13" ht="18" customHeight="1">
      <c r="A145" s="35" t="s">
        <v>62</v>
      </c>
      <c r="B145" s="26" t="s">
        <v>63</v>
      </c>
      <c r="C145" s="28">
        <v>3310000</v>
      </c>
      <c r="D145" s="28"/>
      <c r="E145" s="28">
        <f t="shared" si="32"/>
        <v>3310000</v>
      </c>
      <c r="F145" s="28">
        <v>5493.99</v>
      </c>
      <c r="G145" s="28"/>
      <c r="H145" s="28">
        <f t="shared" si="33"/>
        <v>5493.99</v>
      </c>
      <c r="I145" s="28">
        <v>18652.74</v>
      </c>
      <c r="J145" s="28"/>
      <c r="K145" s="28">
        <f t="shared" si="30"/>
        <v>0.16598157099697886</v>
      </c>
      <c r="L145" s="28"/>
      <c r="M145" s="28">
        <f t="shared" si="31"/>
        <v>0.16598157099697886</v>
      </c>
    </row>
    <row r="146" spans="1:13" ht="18" customHeight="1">
      <c r="A146" s="38"/>
      <c r="B146" s="31"/>
      <c r="C146" s="28"/>
      <c r="D146" s="28"/>
      <c r="E146" s="28"/>
      <c r="F146" s="28"/>
      <c r="G146" s="28"/>
      <c r="H146" s="28"/>
      <c r="I146" s="28"/>
      <c r="J146" s="28"/>
      <c r="K146" s="31"/>
      <c r="L146" s="31"/>
      <c r="M146" s="28"/>
    </row>
    <row r="147" spans="1:13" ht="18" customHeight="1">
      <c r="A147" s="97" t="s">
        <v>73</v>
      </c>
      <c r="B147" s="5" t="s">
        <v>74</v>
      </c>
      <c r="C147" s="25">
        <f>SUM(C148:C151)</f>
        <v>1779000</v>
      </c>
      <c r="D147" s="25">
        <f>SUM(D148:D151)</f>
        <v>35000</v>
      </c>
      <c r="E147" s="25">
        <f>C147+D147</f>
        <v>1814000</v>
      </c>
      <c r="F147" s="25">
        <f>SUM(F148:F151)</f>
        <v>695421.45</v>
      </c>
      <c r="G147" s="25">
        <f>SUM(G148:G151)</f>
        <v>4680</v>
      </c>
      <c r="H147" s="25">
        <f>SUM(F147:G147)</f>
        <v>700101.45</v>
      </c>
      <c r="I147" s="25">
        <f>SUM(I148:I151)</f>
        <v>5964</v>
      </c>
      <c r="J147" s="25">
        <f>SUM(J148:J151)</f>
        <v>0</v>
      </c>
      <c r="K147" s="25">
        <f>F147/C147*100</f>
        <v>39.09058178752108</v>
      </c>
      <c r="L147" s="25">
        <f>G147/D147*100</f>
        <v>13.37142857142857</v>
      </c>
      <c r="M147" s="25">
        <f>H147/E147*100</f>
        <v>38.594346747519296</v>
      </c>
    </row>
    <row r="148" spans="1:13" s="18" customFormat="1" ht="18" customHeight="1">
      <c r="A148" s="16" t="s">
        <v>12</v>
      </c>
      <c r="B148" s="15"/>
      <c r="C148" s="17">
        <f>SUM(C158+C170)</f>
        <v>1193720</v>
      </c>
      <c r="D148" s="17">
        <f>SUM(D158+D170)</f>
        <v>0</v>
      </c>
      <c r="E148" s="17">
        <f>SUM(C148:D148)</f>
        <v>1193720</v>
      </c>
      <c r="F148" s="17">
        <f>SUM(F158+F170)</f>
        <v>540769.27</v>
      </c>
      <c r="G148" s="17">
        <f>SUM(G158+G170)</f>
        <v>0</v>
      </c>
      <c r="H148" s="17">
        <f>SUM(F148:G148)</f>
        <v>540769.27</v>
      </c>
      <c r="I148" s="17">
        <f>SUM(I158+I170)</f>
        <v>5844</v>
      </c>
      <c r="J148" s="17">
        <f>SUM(J158+J170)</f>
        <v>0</v>
      </c>
      <c r="K148" s="17">
        <f>F148/C148*100</f>
        <v>45.30118201923399</v>
      </c>
      <c r="L148" s="25"/>
      <c r="M148" s="17">
        <f>H148/E148*100</f>
        <v>45.30118201923399</v>
      </c>
    </row>
    <row r="149" spans="1:13" s="18" customFormat="1" ht="18" customHeight="1">
      <c r="A149" s="43" t="s">
        <v>13</v>
      </c>
      <c r="B149" s="15"/>
      <c r="C149" s="17">
        <f>C171</f>
        <v>25000</v>
      </c>
      <c r="D149" s="17">
        <f>D171</f>
        <v>0</v>
      </c>
      <c r="E149" s="17">
        <f>SUM(C149:D149)</f>
        <v>25000</v>
      </c>
      <c r="F149" s="17">
        <f>F171</f>
        <v>12780</v>
      </c>
      <c r="G149" s="17">
        <f>G171</f>
        <v>0</v>
      </c>
      <c r="H149" s="17">
        <f>SUM(F149:G149)</f>
        <v>12780</v>
      </c>
      <c r="I149" s="17"/>
      <c r="J149" s="17">
        <f>J171</f>
        <v>0</v>
      </c>
      <c r="K149" s="17">
        <f>F149/C149*100</f>
        <v>51.12</v>
      </c>
      <c r="L149" s="25"/>
      <c r="M149" s="17">
        <f>H149/E149*100</f>
        <v>51.12</v>
      </c>
    </row>
    <row r="150" spans="1:13" s="18" customFormat="1" ht="18" customHeight="1">
      <c r="A150" s="16" t="s">
        <v>14</v>
      </c>
      <c r="B150" s="15"/>
      <c r="C150" s="17">
        <f>SUM(C159+C165+C172+C154)</f>
        <v>549280</v>
      </c>
      <c r="D150" s="17">
        <f>SUM(D159+D165+D172)</f>
        <v>35000</v>
      </c>
      <c r="E150" s="17">
        <f>SUM(C150:D150)</f>
        <v>584280</v>
      </c>
      <c r="F150" s="17">
        <f>SUM(F159+F165+F172)</f>
        <v>137292.18</v>
      </c>
      <c r="G150" s="17">
        <f>SUM(G159+G165+G172)</f>
        <v>4680</v>
      </c>
      <c r="H150" s="17">
        <f>SUM(F150:G150)</f>
        <v>141972.18</v>
      </c>
      <c r="I150" s="17">
        <f>SUM(I159+I165+I172)</f>
        <v>120</v>
      </c>
      <c r="J150" s="17">
        <f>SUM(J159+J165+J172)</f>
        <v>0</v>
      </c>
      <c r="K150" s="17">
        <f>F150/C150*100</f>
        <v>24.994935187882316</v>
      </c>
      <c r="L150" s="21">
        <f>G150/D150*100</f>
        <v>13.37142857142857</v>
      </c>
      <c r="M150" s="17">
        <f>H150/E150*100</f>
        <v>24.298654754569725</v>
      </c>
    </row>
    <row r="151" spans="1:13" s="18" customFormat="1" ht="18" customHeight="1">
      <c r="A151" s="16" t="s">
        <v>15</v>
      </c>
      <c r="B151" s="15"/>
      <c r="C151" s="17">
        <f>C173</f>
        <v>11000</v>
      </c>
      <c r="D151" s="17">
        <f>SUM(D173)</f>
        <v>0</v>
      </c>
      <c r="E151" s="17">
        <f>SUM(C151:D151)</f>
        <v>11000</v>
      </c>
      <c r="F151" s="17">
        <f>F173</f>
        <v>4580</v>
      </c>
      <c r="G151" s="17">
        <f>G173</f>
        <v>0</v>
      </c>
      <c r="H151" s="17">
        <f>SUM(F151:G151)</f>
        <v>4580</v>
      </c>
      <c r="I151" s="17"/>
      <c r="J151" s="17">
        <f>SUM(J173)</f>
        <v>0</v>
      </c>
      <c r="K151" s="17">
        <f>F151/C151*100</f>
        <v>41.63636363636364</v>
      </c>
      <c r="L151" s="25"/>
      <c r="M151" s="17">
        <f>H151/E151*100</f>
        <v>41.63636363636364</v>
      </c>
    </row>
    <row r="152" spans="1:13" ht="18" customHeight="1">
      <c r="A152" s="31"/>
      <c r="B152" s="24"/>
      <c r="C152" s="28"/>
      <c r="D152" s="28"/>
      <c r="E152" s="28"/>
      <c r="F152" s="28"/>
      <c r="G152" s="17"/>
      <c r="H152" s="28"/>
      <c r="I152" s="28"/>
      <c r="J152" s="28"/>
      <c r="K152" s="17"/>
      <c r="L152" s="31"/>
      <c r="M152" s="28"/>
    </row>
    <row r="153" spans="1:13" ht="18" customHeight="1">
      <c r="A153" s="31" t="s">
        <v>221</v>
      </c>
      <c r="B153" s="5">
        <v>71013</v>
      </c>
      <c r="C153" s="28">
        <f>SUM(C155)</f>
        <v>5000</v>
      </c>
      <c r="D153" s="28">
        <f>SUM(D155)</f>
        <v>0</v>
      </c>
      <c r="E153" s="28">
        <f>SUM(E155)</f>
        <v>5000</v>
      </c>
      <c r="F153" s="17">
        <f>G175</f>
        <v>0</v>
      </c>
      <c r="G153" s="17">
        <f>H175</f>
        <v>0</v>
      </c>
      <c r="H153" s="17">
        <f>I175</f>
        <v>0</v>
      </c>
      <c r="I153" s="17">
        <v>0</v>
      </c>
      <c r="J153" s="17"/>
      <c r="K153" s="17"/>
      <c r="L153" s="31"/>
      <c r="M153" s="28"/>
    </row>
    <row r="154" spans="1:13" ht="18" customHeight="1">
      <c r="A154" s="16" t="s">
        <v>14</v>
      </c>
      <c r="B154" s="24"/>
      <c r="C154" s="28">
        <f>C155</f>
        <v>5000</v>
      </c>
      <c r="D154" s="28">
        <f>D155</f>
        <v>0</v>
      </c>
      <c r="E154" s="28">
        <f>E155</f>
        <v>5000</v>
      </c>
      <c r="F154" s="17">
        <f aca="true" t="shared" si="34" ref="F154:I155">G160+G176</f>
        <v>0</v>
      </c>
      <c r="G154" s="17">
        <v>0</v>
      </c>
      <c r="H154" s="17">
        <v>0</v>
      </c>
      <c r="I154" s="17">
        <f t="shared" si="34"/>
        <v>0</v>
      </c>
      <c r="J154" s="28"/>
      <c r="K154" s="17"/>
      <c r="L154" s="31"/>
      <c r="M154" s="28"/>
    </row>
    <row r="155" spans="1:13" ht="18" customHeight="1">
      <c r="A155" s="31" t="s">
        <v>33</v>
      </c>
      <c r="B155" s="26" t="s">
        <v>34</v>
      </c>
      <c r="C155" s="28">
        <v>5000</v>
      </c>
      <c r="D155" s="28">
        <v>0</v>
      </c>
      <c r="E155" s="28">
        <v>5000</v>
      </c>
      <c r="F155" s="17">
        <f t="shared" si="34"/>
        <v>0</v>
      </c>
      <c r="G155" s="17">
        <v>0</v>
      </c>
      <c r="H155" s="17">
        <f t="shared" si="34"/>
        <v>0</v>
      </c>
      <c r="I155" s="17">
        <f t="shared" si="34"/>
        <v>0</v>
      </c>
      <c r="J155" s="28"/>
      <c r="K155" s="17"/>
      <c r="L155" s="31"/>
      <c r="M155" s="28"/>
    </row>
    <row r="156" spans="1:13" ht="17.25" customHeight="1">
      <c r="A156" s="31"/>
      <c r="B156" s="24"/>
      <c r="C156" s="28"/>
      <c r="D156" s="28"/>
      <c r="E156" s="28"/>
      <c r="F156" s="28"/>
      <c r="G156" s="28"/>
      <c r="H156" s="28"/>
      <c r="I156" s="28"/>
      <c r="J156" s="28"/>
      <c r="K156" s="17"/>
      <c r="L156" s="31"/>
      <c r="M156" s="28"/>
    </row>
    <row r="157" spans="1:13" s="29" customFormat="1" ht="18" customHeight="1">
      <c r="A157" s="24" t="s">
        <v>75</v>
      </c>
      <c r="B157" s="36">
        <v>71014</v>
      </c>
      <c r="C157" s="25">
        <f>SUM(C160:C162)</f>
        <v>63000</v>
      </c>
      <c r="D157" s="25">
        <f>SUM(D160:D162)</f>
        <v>0</v>
      </c>
      <c r="E157" s="25">
        <f>C157+D157</f>
        <v>63000</v>
      </c>
      <c r="F157" s="25">
        <f>SUM(F158:F159)</f>
        <v>23153.379999999997</v>
      </c>
      <c r="G157" s="25">
        <f>SUM(G160:G162)</f>
        <v>0</v>
      </c>
      <c r="H157" s="25">
        <f>F157+G157</f>
        <v>23153.379999999997</v>
      </c>
      <c r="I157" s="25">
        <f>SUM(I160:I162)</f>
        <v>0</v>
      </c>
      <c r="J157" s="25">
        <f>SUM(J160:J162)</f>
        <v>0</v>
      </c>
      <c r="K157" s="47">
        <f aca="true" t="shared" si="35" ref="K157:K162">F157/C157*100</f>
        <v>36.75139682539682</v>
      </c>
      <c r="L157" s="25">
        <f>SUM(L160:L162)</f>
        <v>0</v>
      </c>
      <c r="M157" s="25">
        <f aca="true" t="shared" si="36" ref="M157:M162">H157/E157*100</f>
        <v>36.75139682539682</v>
      </c>
    </row>
    <row r="158" spans="1:13" s="29" customFormat="1" ht="18" customHeight="1">
      <c r="A158" s="16" t="s">
        <v>12</v>
      </c>
      <c r="B158" s="36"/>
      <c r="C158" s="21">
        <f>SUM(C160:C160)</f>
        <v>5000</v>
      </c>
      <c r="D158" s="21">
        <f>SUM(D160:D160)</f>
        <v>0</v>
      </c>
      <c r="E158" s="17">
        <f>SUM(C158:D158)</f>
        <v>5000</v>
      </c>
      <c r="F158" s="21">
        <f>SUM(F160:F160)</f>
        <v>0</v>
      </c>
      <c r="G158" s="21">
        <f>SUM(G160:G160)</f>
        <v>0</v>
      </c>
      <c r="H158" s="17">
        <f>SUM(F158:G158)</f>
        <v>0</v>
      </c>
      <c r="I158" s="21"/>
      <c r="J158" s="21">
        <f>SUM(J160:J160)</f>
        <v>0</v>
      </c>
      <c r="K158" s="17">
        <f t="shared" si="35"/>
        <v>0</v>
      </c>
      <c r="L158" s="25"/>
      <c r="M158" s="17">
        <f t="shared" si="36"/>
        <v>0</v>
      </c>
    </row>
    <row r="159" spans="1:13" s="18" customFormat="1" ht="18" customHeight="1">
      <c r="A159" s="16" t="s">
        <v>14</v>
      </c>
      <c r="B159" s="15"/>
      <c r="C159" s="17">
        <f>SUM(C161:C162)</f>
        <v>58000</v>
      </c>
      <c r="D159" s="17">
        <f>SUM(D161:D162)</f>
        <v>0</v>
      </c>
      <c r="E159" s="17">
        <f>SUM(C159:D159)</f>
        <v>58000</v>
      </c>
      <c r="F159" s="17">
        <f>SUM(F161:F162)</f>
        <v>23153.379999999997</v>
      </c>
      <c r="G159" s="17">
        <f>SUM(G161:G162)</f>
        <v>0</v>
      </c>
      <c r="H159" s="17">
        <f>SUM(F159:G159)</f>
        <v>23153.379999999997</v>
      </c>
      <c r="I159" s="17"/>
      <c r="J159" s="17">
        <f>SUM(J161:J162)</f>
        <v>0</v>
      </c>
      <c r="K159" s="17">
        <f t="shared" si="35"/>
        <v>39.91962068965517</v>
      </c>
      <c r="L159" s="25"/>
      <c r="M159" s="17">
        <f t="shared" si="36"/>
        <v>39.91962068965517</v>
      </c>
    </row>
    <row r="160" spans="1:13" s="18" customFormat="1" ht="18" customHeight="1">
      <c r="A160" s="37" t="s">
        <v>31</v>
      </c>
      <c r="B160" s="26" t="s">
        <v>32</v>
      </c>
      <c r="C160" s="33">
        <v>5000</v>
      </c>
      <c r="D160" s="33"/>
      <c r="E160" s="28">
        <f>C160+D160</f>
        <v>5000</v>
      </c>
      <c r="F160" s="33"/>
      <c r="G160" s="33"/>
      <c r="H160" s="28">
        <f>F160+G160</f>
        <v>0</v>
      </c>
      <c r="I160" s="33"/>
      <c r="J160" s="33"/>
      <c r="K160" s="33">
        <f t="shared" si="35"/>
        <v>0</v>
      </c>
      <c r="L160" s="25"/>
      <c r="M160" s="33">
        <f t="shared" si="36"/>
        <v>0</v>
      </c>
    </row>
    <row r="161" spans="1:13" ht="18" customHeight="1">
      <c r="A161" s="37" t="s">
        <v>42</v>
      </c>
      <c r="B161" s="26" t="s">
        <v>43</v>
      </c>
      <c r="C161" s="28">
        <v>4000</v>
      </c>
      <c r="D161" s="28"/>
      <c r="E161" s="28">
        <f>C161+D161</f>
        <v>4000</v>
      </c>
      <c r="F161" s="28">
        <v>232.35</v>
      </c>
      <c r="G161" s="28"/>
      <c r="H161" s="28">
        <f>F161+G161</f>
        <v>232.35</v>
      </c>
      <c r="I161" s="28"/>
      <c r="J161" s="28"/>
      <c r="K161" s="33">
        <f t="shared" si="35"/>
        <v>5.80875</v>
      </c>
      <c r="L161" s="25"/>
      <c r="M161" s="33">
        <f t="shared" si="36"/>
        <v>5.80875</v>
      </c>
    </row>
    <row r="162" spans="1:13" ht="18" customHeight="1">
      <c r="A162" s="35" t="s">
        <v>33</v>
      </c>
      <c r="B162" s="26" t="s">
        <v>34</v>
      </c>
      <c r="C162" s="28">
        <v>54000</v>
      </c>
      <c r="D162" s="28"/>
      <c r="E162" s="28">
        <f>C162+D162</f>
        <v>54000</v>
      </c>
      <c r="F162" s="28">
        <v>22921.03</v>
      </c>
      <c r="G162" s="28"/>
      <c r="H162" s="28">
        <f>F162+G162</f>
        <v>22921.03</v>
      </c>
      <c r="I162" s="28"/>
      <c r="J162" s="28"/>
      <c r="K162" s="33">
        <f t="shared" si="35"/>
        <v>42.44635185185185</v>
      </c>
      <c r="L162" s="25"/>
      <c r="M162" s="33">
        <f t="shared" si="36"/>
        <v>42.44635185185185</v>
      </c>
    </row>
    <row r="163" spans="1:13" ht="15.75" customHeight="1">
      <c r="A163" s="31"/>
      <c r="B163" s="31"/>
      <c r="C163" s="28"/>
      <c r="D163" s="28"/>
      <c r="E163" s="28"/>
      <c r="F163" s="28"/>
      <c r="G163" s="28"/>
      <c r="H163" s="28"/>
      <c r="I163" s="28"/>
      <c r="J163" s="28"/>
      <c r="K163" s="31"/>
      <c r="L163" s="25"/>
      <c r="M163" s="28"/>
    </row>
    <row r="164" spans="1:13" s="29" customFormat="1" ht="18" customHeight="1">
      <c r="A164" s="24" t="s">
        <v>76</v>
      </c>
      <c r="B164" s="36">
        <v>71035</v>
      </c>
      <c r="C164" s="25">
        <f>SUM(C165)</f>
        <v>35000</v>
      </c>
      <c r="D164" s="25">
        <f>SUM(D165)</f>
        <v>35000</v>
      </c>
      <c r="E164" s="25">
        <f>C164+D164</f>
        <v>70000</v>
      </c>
      <c r="F164" s="25">
        <f>SUM(F165)</f>
        <v>0</v>
      </c>
      <c r="G164" s="25">
        <f>SUM(G165)</f>
        <v>4680</v>
      </c>
      <c r="H164" s="25">
        <f>F164+G164</f>
        <v>4680</v>
      </c>
      <c r="I164" s="25">
        <f>SUM(I166:I166)</f>
        <v>0</v>
      </c>
      <c r="J164" s="25">
        <f>SUM(J166:J166)</f>
        <v>0</v>
      </c>
      <c r="K164" s="25">
        <f aca="true" t="shared" si="37" ref="K164:M167">F164/C164*100</f>
        <v>0</v>
      </c>
      <c r="L164" s="25">
        <f t="shared" si="37"/>
        <v>13.37142857142857</v>
      </c>
      <c r="M164" s="25">
        <f t="shared" si="37"/>
        <v>6.685714285714285</v>
      </c>
    </row>
    <row r="165" spans="1:13" s="18" customFormat="1" ht="18" customHeight="1">
      <c r="A165" s="16" t="s">
        <v>14</v>
      </c>
      <c r="B165" s="15"/>
      <c r="C165" s="17">
        <f>SUM(C166:C167)</f>
        <v>35000</v>
      </c>
      <c r="D165" s="17">
        <f>SUM(D166:D167)</f>
        <v>35000</v>
      </c>
      <c r="E165" s="17">
        <f>SUM(C165:D165)</f>
        <v>70000</v>
      </c>
      <c r="F165" s="17">
        <f>SUM(F166:F167)</f>
        <v>0</v>
      </c>
      <c r="G165" s="17">
        <f>SUM(G166:G167)</f>
        <v>4680</v>
      </c>
      <c r="H165" s="17">
        <f>SUM(H166:H167)</f>
        <v>4680</v>
      </c>
      <c r="I165" s="17">
        <f>SUM(I166)</f>
        <v>0</v>
      </c>
      <c r="J165" s="17">
        <f>SUM(J166:J167)</f>
        <v>0</v>
      </c>
      <c r="K165" s="21">
        <f t="shared" si="37"/>
        <v>0</v>
      </c>
      <c r="L165" s="21">
        <f t="shared" si="37"/>
        <v>13.37142857142857</v>
      </c>
      <c r="M165" s="17">
        <f t="shared" si="37"/>
        <v>6.685714285714285</v>
      </c>
    </row>
    <row r="166" spans="1:13" ht="18" customHeight="1">
      <c r="A166" s="37" t="s">
        <v>44</v>
      </c>
      <c r="B166" s="26" t="s">
        <v>45</v>
      </c>
      <c r="C166" s="28">
        <v>35000</v>
      </c>
      <c r="D166" s="28">
        <v>10000</v>
      </c>
      <c r="E166" s="28">
        <f>C166+D166</f>
        <v>45000</v>
      </c>
      <c r="F166" s="28"/>
      <c r="G166" s="28"/>
      <c r="H166" s="28">
        <f>F166+G166</f>
        <v>0</v>
      </c>
      <c r="I166" s="28"/>
      <c r="J166" s="28"/>
      <c r="K166" s="33">
        <f t="shared" si="37"/>
        <v>0</v>
      </c>
      <c r="L166" s="33">
        <f t="shared" si="37"/>
        <v>0</v>
      </c>
      <c r="M166" s="28">
        <f t="shared" si="37"/>
        <v>0</v>
      </c>
    </row>
    <row r="167" spans="1:13" ht="18" customHeight="1">
      <c r="A167" s="35" t="s">
        <v>33</v>
      </c>
      <c r="B167" s="26" t="s">
        <v>34</v>
      </c>
      <c r="C167" s="28"/>
      <c r="D167" s="28">
        <v>25000</v>
      </c>
      <c r="E167" s="28">
        <f>C167+D167</f>
        <v>25000</v>
      </c>
      <c r="F167" s="28"/>
      <c r="G167" s="28">
        <v>4680</v>
      </c>
      <c r="H167" s="28">
        <f>F167+G167</f>
        <v>4680</v>
      </c>
      <c r="I167" s="28"/>
      <c r="J167" s="28"/>
      <c r="K167" s="33">
        <v>0</v>
      </c>
      <c r="L167" s="33">
        <f t="shared" si="37"/>
        <v>18.72</v>
      </c>
      <c r="M167" s="33">
        <f t="shared" si="37"/>
        <v>18.72</v>
      </c>
    </row>
    <row r="168" spans="1:13" ht="15" customHeight="1">
      <c r="A168" s="30"/>
      <c r="B168" s="26"/>
      <c r="C168" s="28"/>
      <c r="D168" s="28"/>
      <c r="E168" s="28"/>
      <c r="F168" s="28"/>
      <c r="G168" s="28"/>
      <c r="H168" s="28"/>
      <c r="I168" s="28"/>
      <c r="J168" s="28"/>
      <c r="K168" s="31"/>
      <c r="L168" s="25"/>
      <c r="M168" s="28"/>
    </row>
    <row r="169" spans="1:13" s="29" customFormat="1" ht="18" customHeight="1">
      <c r="A169" s="24" t="s">
        <v>64</v>
      </c>
      <c r="B169" s="42">
        <v>71095</v>
      </c>
      <c r="C169" s="25">
        <f>SUM(C170:C173)</f>
        <v>1676000</v>
      </c>
      <c r="D169" s="25">
        <f>SUM(D170:D173)</f>
        <v>0</v>
      </c>
      <c r="E169" s="25">
        <f aca="true" t="shared" si="38" ref="E169:E192">C169+D169</f>
        <v>1676000</v>
      </c>
      <c r="F169" s="25">
        <f>SUM(F170:F173)</f>
        <v>672268.0700000001</v>
      </c>
      <c r="G169" s="25">
        <f>SUM(G170:G173)</f>
        <v>0</v>
      </c>
      <c r="H169" s="25">
        <f aca="true" t="shared" si="39" ref="H169:H196">F169+G169</f>
        <v>672268.0700000001</v>
      </c>
      <c r="I169" s="25">
        <f>SUM(I170:I173)</f>
        <v>5964</v>
      </c>
      <c r="J169" s="25">
        <f>SUM(J170:J173)</f>
        <v>0</v>
      </c>
      <c r="K169" s="25">
        <f aca="true" t="shared" si="40" ref="K169:K176">F169/C169*100</f>
        <v>40.11146002386635</v>
      </c>
      <c r="L169" s="25">
        <v>0</v>
      </c>
      <c r="M169" s="25">
        <f aca="true" t="shared" si="41" ref="M169:M176">H169/E169*100</f>
        <v>40.11146002386635</v>
      </c>
    </row>
    <row r="170" spans="1:13" s="18" customFormat="1" ht="18" customHeight="1">
      <c r="A170" s="16" t="s">
        <v>12</v>
      </c>
      <c r="B170" s="15"/>
      <c r="C170" s="17">
        <f>SUM(C176:C180)</f>
        <v>1188720</v>
      </c>
      <c r="D170" s="17">
        <f>SUM(D176:D180)</f>
        <v>0</v>
      </c>
      <c r="E170" s="17">
        <f>SUM(C170:D170)</f>
        <v>1188720</v>
      </c>
      <c r="F170" s="17">
        <f>SUM(F176:F180)</f>
        <v>540769.27</v>
      </c>
      <c r="G170" s="17">
        <f>SUM(G176:G180)</f>
        <v>0</v>
      </c>
      <c r="H170" s="17">
        <f>SUM(F170:G170)</f>
        <v>540769.27</v>
      </c>
      <c r="I170" s="17">
        <f>SUM(I176:I180)</f>
        <v>5844</v>
      </c>
      <c r="J170" s="17">
        <f>SUM(J176:J180)</f>
        <v>0</v>
      </c>
      <c r="K170" s="17">
        <f t="shared" si="40"/>
        <v>45.49172807725957</v>
      </c>
      <c r="L170" s="17"/>
      <c r="M170" s="17">
        <f t="shared" si="41"/>
        <v>45.49172807725957</v>
      </c>
    </row>
    <row r="171" spans="1:13" s="18" customFormat="1" ht="18" customHeight="1">
      <c r="A171" s="43" t="s">
        <v>13</v>
      </c>
      <c r="B171" s="15"/>
      <c r="C171" s="17">
        <f>C174</f>
        <v>25000</v>
      </c>
      <c r="D171" s="17">
        <f>D174</f>
        <v>0</v>
      </c>
      <c r="E171" s="17">
        <f>SUM(C171:D171)</f>
        <v>25000</v>
      </c>
      <c r="F171" s="17">
        <f>F174</f>
        <v>12780</v>
      </c>
      <c r="G171" s="17">
        <f>G174</f>
        <v>0</v>
      </c>
      <c r="H171" s="17">
        <f>SUM(F171:G171)</f>
        <v>12780</v>
      </c>
      <c r="I171" s="17">
        <f>I174</f>
        <v>0</v>
      </c>
      <c r="J171" s="17">
        <f>J174</f>
        <v>0</v>
      </c>
      <c r="K171" s="17">
        <f t="shared" si="40"/>
        <v>51.12</v>
      </c>
      <c r="L171" s="17"/>
      <c r="M171" s="17">
        <f t="shared" si="41"/>
        <v>51.12</v>
      </c>
    </row>
    <row r="172" spans="1:13" s="18" customFormat="1" ht="18" customHeight="1">
      <c r="A172" s="16" t="s">
        <v>14</v>
      </c>
      <c r="B172" s="15"/>
      <c r="C172" s="17">
        <f>SUM(C181:C196)+C175</f>
        <v>451280</v>
      </c>
      <c r="D172" s="17">
        <f>SUM(D181:D196)+D175</f>
        <v>0</v>
      </c>
      <c r="E172" s="17">
        <f>SUM(C172:D172)</f>
        <v>451280</v>
      </c>
      <c r="F172" s="17">
        <f>SUM(F181:F196)+F175</f>
        <v>114138.79999999999</v>
      </c>
      <c r="G172" s="17">
        <f>SUM(G181:G196)+G175</f>
        <v>0</v>
      </c>
      <c r="H172" s="17">
        <f>SUM(F172:G172)</f>
        <v>114138.79999999999</v>
      </c>
      <c r="I172" s="17">
        <f>SUM(I181:I196)+I175</f>
        <v>120</v>
      </c>
      <c r="J172" s="17">
        <f>SUM(J181:J196)+J175</f>
        <v>0</v>
      </c>
      <c r="K172" s="17">
        <f t="shared" si="40"/>
        <v>25.292235419251902</v>
      </c>
      <c r="L172" s="17"/>
      <c r="M172" s="17">
        <f t="shared" si="41"/>
        <v>25.292235419251902</v>
      </c>
    </row>
    <row r="173" spans="1:13" s="18" customFormat="1" ht="18" customHeight="1">
      <c r="A173" s="16" t="s">
        <v>15</v>
      </c>
      <c r="B173" s="15"/>
      <c r="C173" s="17">
        <f>SUM(C197:C197)</f>
        <v>11000</v>
      </c>
      <c r="D173" s="17">
        <f>SUM(D197:D197)</f>
        <v>0</v>
      </c>
      <c r="E173" s="17">
        <f>SUM(C173:D173)</f>
        <v>11000</v>
      </c>
      <c r="F173" s="17">
        <f>SUM(F197:F197)</f>
        <v>4580</v>
      </c>
      <c r="G173" s="17">
        <f>SUM(G197:G197)</f>
        <v>0</v>
      </c>
      <c r="H173" s="17">
        <f>SUM(F173:G173)</f>
        <v>4580</v>
      </c>
      <c r="I173" s="17">
        <f>SUM(I197:I197)</f>
        <v>0</v>
      </c>
      <c r="J173" s="17">
        <f>SUM(J197:J197)</f>
        <v>0</v>
      </c>
      <c r="K173" s="17">
        <f t="shared" si="40"/>
        <v>41.63636363636364</v>
      </c>
      <c r="L173" s="17"/>
      <c r="M173" s="17">
        <f t="shared" si="41"/>
        <v>41.63636363636364</v>
      </c>
    </row>
    <row r="174" spans="1:13" ht="18" customHeight="1">
      <c r="A174" s="37" t="s">
        <v>346</v>
      </c>
      <c r="B174" s="26" t="s">
        <v>77</v>
      </c>
      <c r="C174" s="28">
        <v>25000</v>
      </c>
      <c r="D174" s="28"/>
      <c r="E174" s="28">
        <f>C174+D174</f>
        <v>25000</v>
      </c>
      <c r="F174" s="28">
        <v>12780</v>
      </c>
      <c r="G174" s="28"/>
      <c r="H174" s="28">
        <f>F174+G174</f>
        <v>12780</v>
      </c>
      <c r="I174" s="28">
        <v>0</v>
      </c>
      <c r="J174" s="28"/>
      <c r="K174" s="28">
        <f t="shared" si="40"/>
        <v>51.12</v>
      </c>
      <c r="L174" s="28"/>
      <c r="M174" s="28">
        <f t="shared" si="41"/>
        <v>51.12</v>
      </c>
    </row>
    <row r="175" spans="1:13" ht="18" customHeight="1">
      <c r="A175" s="37" t="s">
        <v>345</v>
      </c>
      <c r="B175" s="26" t="s">
        <v>51</v>
      </c>
      <c r="C175" s="28">
        <v>300</v>
      </c>
      <c r="D175" s="28"/>
      <c r="E175" s="28">
        <f>C175+D175</f>
        <v>300</v>
      </c>
      <c r="F175" s="28"/>
      <c r="G175" s="28"/>
      <c r="H175" s="28">
        <f>F175+G175</f>
        <v>0</v>
      </c>
      <c r="I175" s="28">
        <v>0</v>
      </c>
      <c r="J175" s="28"/>
      <c r="K175" s="28">
        <f t="shared" si="40"/>
        <v>0</v>
      </c>
      <c r="L175" s="28"/>
      <c r="M175" s="28">
        <f>H175/E175*100</f>
        <v>0</v>
      </c>
    </row>
    <row r="176" spans="1:13" ht="18" customHeight="1">
      <c r="A176" s="37" t="s">
        <v>38</v>
      </c>
      <c r="B176" s="26" t="s">
        <v>39</v>
      </c>
      <c r="C176" s="28">
        <v>900000</v>
      </c>
      <c r="D176" s="28"/>
      <c r="E176" s="28">
        <f t="shared" si="38"/>
        <v>900000</v>
      </c>
      <c r="F176" s="28">
        <v>391578.75</v>
      </c>
      <c r="G176" s="28"/>
      <c r="H176" s="28">
        <f t="shared" si="39"/>
        <v>391578.75</v>
      </c>
      <c r="I176" s="28">
        <v>5128</v>
      </c>
      <c r="J176" s="28"/>
      <c r="K176" s="28">
        <f t="shared" si="40"/>
        <v>43.50875</v>
      </c>
      <c r="L176" s="28"/>
      <c r="M176" s="28">
        <f t="shared" si="41"/>
        <v>43.50875</v>
      </c>
    </row>
    <row r="177" spans="1:13" ht="18" customHeight="1">
      <c r="A177" s="35" t="s">
        <v>40</v>
      </c>
      <c r="B177" s="26" t="s">
        <v>41</v>
      </c>
      <c r="C177" s="28">
        <v>62730</v>
      </c>
      <c r="D177" s="28"/>
      <c r="E177" s="28">
        <f t="shared" si="38"/>
        <v>62730</v>
      </c>
      <c r="F177" s="28">
        <v>62723.65</v>
      </c>
      <c r="G177" s="28"/>
      <c r="H177" s="28">
        <f t="shared" si="39"/>
        <v>62723.65</v>
      </c>
      <c r="I177" s="28"/>
      <c r="J177" s="28"/>
      <c r="K177" s="28">
        <v>0</v>
      </c>
      <c r="L177" s="28"/>
      <c r="M177" s="28">
        <v>0</v>
      </c>
    </row>
    <row r="178" spans="1:13" ht="18" customHeight="1">
      <c r="A178" s="37" t="s">
        <v>27</v>
      </c>
      <c r="B178" s="26" t="s">
        <v>28</v>
      </c>
      <c r="C178" s="28">
        <v>167580</v>
      </c>
      <c r="D178" s="28"/>
      <c r="E178" s="28">
        <f t="shared" si="38"/>
        <v>167580</v>
      </c>
      <c r="F178" s="28">
        <v>68659.02</v>
      </c>
      <c r="G178" s="28"/>
      <c r="H178" s="28">
        <f t="shared" si="39"/>
        <v>68659.02</v>
      </c>
      <c r="I178" s="28">
        <v>402</v>
      </c>
      <c r="J178" s="28"/>
      <c r="K178" s="28">
        <f aca="true" t="shared" si="42" ref="K178:K197">F178/C178*100</f>
        <v>40.97089151450054</v>
      </c>
      <c r="L178" s="28"/>
      <c r="M178" s="28">
        <f aca="true" t="shared" si="43" ref="M178:M197">H178/E178*100</f>
        <v>40.97089151450054</v>
      </c>
    </row>
    <row r="179" spans="1:13" ht="18" customHeight="1">
      <c r="A179" s="35" t="s">
        <v>29</v>
      </c>
      <c r="B179" s="26" t="s">
        <v>30</v>
      </c>
      <c r="C179" s="28">
        <v>23510</v>
      </c>
      <c r="D179" s="28"/>
      <c r="E179" s="28">
        <f t="shared" si="38"/>
        <v>23510</v>
      </c>
      <c r="F179" s="28">
        <v>10871.85</v>
      </c>
      <c r="G179" s="28"/>
      <c r="H179" s="28">
        <f t="shared" si="39"/>
        <v>10871.85</v>
      </c>
      <c r="I179" s="28"/>
      <c r="J179" s="28"/>
      <c r="K179" s="28">
        <f t="shared" si="42"/>
        <v>46.24351339855381</v>
      </c>
      <c r="L179" s="28"/>
      <c r="M179" s="28">
        <f t="shared" si="43"/>
        <v>46.24351339855381</v>
      </c>
    </row>
    <row r="180" spans="1:13" ht="18" customHeight="1">
      <c r="A180" s="37" t="s">
        <v>31</v>
      </c>
      <c r="B180" s="26" t="s">
        <v>32</v>
      </c>
      <c r="C180" s="28">
        <v>34900</v>
      </c>
      <c r="D180" s="28"/>
      <c r="E180" s="28">
        <f t="shared" si="38"/>
        <v>34900</v>
      </c>
      <c r="F180" s="28">
        <v>6936</v>
      </c>
      <c r="G180" s="28"/>
      <c r="H180" s="28">
        <f t="shared" si="39"/>
        <v>6936</v>
      </c>
      <c r="I180" s="28">
        <v>314</v>
      </c>
      <c r="J180" s="28"/>
      <c r="K180" s="28">
        <f t="shared" si="42"/>
        <v>19.873925501432666</v>
      </c>
      <c r="L180" s="28"/>
      <c r="M180" s="28">
        <f t="shared" si="43"/>
        <v>19.873925501432666</v>
      </c>
    </row>
    <row r="181" spans="1:13" ht="18" customHeight="1">
      <c r="A181" s="37" t="s">
        <v>42</v>
      </c>
      <c r="B181" s="26" t="s">
        <v>43</v>
      </c>
      <c r="C181" s="28">
        <v>35000</v>
      </c>
      <c r="D181" s="28"/>
      <c r="E181" s="28">
        <f t="shared" si="38"/>
        <v>35000</v>
      </c>
      <c r="F181" s="28">
        <v>6867.27</v>
      </c>
      <c r="G181" s="28"/>
      <c r="H181" s="28">
        <f t="shared" si="39"/>
        <v>6867.27</v>
      </c>
      <c r="I181" s="28"/>
      <c r="J181" s="28"/>
      <c r="K181" s="28">
        <f t="shared" si="42"/>
        <v>19.62077142857143</v>
      </c>
      <c r="L181" s="28"/>
      <c r="M181" s="28">
        <f t="shared" si="43"/>
        <v>19.62077142857143</v>
      </c>
    </row>
    <row r="182" spans="1:13" ht="18" customHeight="1">
      <c r="A182" s="35" t="s">
        <v>52</v>
      </c>
      <c r="B182" s="26" t="s">
        <v>53</v>
      </c>
      <c r="C182" s="28">
        <v>25000</v>
      </c>
      <c r="D182" s="28"/>
      <c r="E182" s="28">
        <f t="shared" si="38"/>
        <v>25000</v>
      </c>
      <c r="F182" s="28">
        <v>11444.72</v>
      </c>
      <c r="G182" s="28"/>
      <c r="H182" s="28">
        <f t="shared" si="39"/>
        <v>11444.72</v>
      </c>
      <c r="I182" s="28"/>
      <c r="J182" s="28"/>
      <c r="K182" s="28">
        <f t="shared" si="42"/>
        <v>45.77888</v>
      </c>
      <c r="L182" s="28"/>
      <c r="M182" s="28">
        <f t="shared" si="43"/>
        <v>45.77888</v>
      </c>
    </row>
    <row r="183" spans="1:13" ht="18" customHeight="1">
      <c r="A183" s="37" t="s">
        <v>44</v>
      </c>
      <c r="B183" s="26" t="s">
        <v>45</v>
      </c>
      <c r="C183" s="28">
        <v>5000</v>
      </c>
      <c r="D183" s="28"/>
      <c r="E183" s="28">
        <f t="shared" si="38"/>
        <v>5000</v>
      </c>
      <c r="F183" s="28">
        <v>292.8</v>
      </c>
      <c r="G183" s="28"/>
      <c r="H183" s="28">
        <f t="shared" si="39"/>
        <v>292.8</v>
      </c>
      <c r="I183" s="28"/>
      <c r="J183" s="28"/>
      <c r="K183" s="28">
        <f t="shared" si="42"/>
        <v>5.856</v>
      </c>
      <c r="L183" s="28"/>
      <c r="M183" s="28">
        <f t="shared" si="43"/>
        <v>5.856</v>
      </c>
    </row>
    <row r="184" spans="1:13" ht="18" customHeight="1">
      <c r="A184" s="37" t="s">
        <v>277</v>
      </c>
      <c r="B184" s="26" t="s">
        <v>229</v>
      </c>
      <c r="C184" s="28">
        <v>240</v>
      </c>
      <c r="D184" s="28"/>
      <c r="E184" s="28">
        <f t="shared" si="38"/>
        <v>240</v>
      </c>
      <c r="F184" s="28">
        <v>160</v>
      </c>
      <c r="G184" s="28"/>
      <c r="H184" s="28">
        <f t="shared" si="39"/>
        <v>160</v>
      </c>
      <c r="I184" s="28"/>
      <c r="J184" s="28"/>
      <c r="K184" s="28">
        <f t="shared" si="42"/>
        <v>66.66666666666666</v>
      </c>
      <c r="L184" s="28"/>
      <c r="M184" s="28">
        <f t="shared" si="43"/>
        <v>66.66666666666666</v>
      </c>
    </row>
    <row r="185" spans="1:13" ht="18" customHeight="1">
      <c r="A185" s="35" t="s">
        <v>33</v>
      </c>
      <c r="B185" s="26" t="s">
        <v>34</v>
      </c>
      <c r="C185" s="28">
        <v>304040</v>
      </c>
      <c r="D185" s="28"/>
      <c r="E185" s="28">
        <f t="shared" si="38"/>
        <v>304040</v>
      </c>
      <c r="F185" s="28">
        <v>55404.27</v>
      </c>
      <c r="G185" s="28"/>
      <c r="H185" s="28">
        <f t="shared" si="39"/>
        <v>55404.27</v>
      </c>
      <c r="I185" s="28"/>
      <c r="J185" s="28"/>
      <c r="K185" s="28">
        <f t="shared" si="42"/>
        <v>18.2226910932772</v>
      </c>
      <c r="L185" s="28"/>
      <c r="M185" s="28">
        <f t="shared" si="43"/>
        <v>18.2226910932772</v>
      </c>
    </row>
    <row r="186" spans="1:13" ht="18" customHeight="1">
      <c r="A186" s="35" t="s">
        <v>78</v>
      </c>
      <c r="B186" s="26" t="s">
        <v>79</v>
      </c>
      <c r="C186" s="28">
        <v>2100</v>
      </c>
      <c r="D186" s="28"/>
      <c r="E186" s="28">
        <f t="shared" si="38"/>
        <v>2100</v>
      </c>
      <c r="F186" s="28">
        <v>1047.48</v>
      </c>
      <c r="G186" s="28"/>
      <c r="H186" s="28">
        <f t="shared" si="39"/>
        <v>1047.48</v>
      </c>
      <c r="I186" s="28"/>
      <c r="J186" s="28"/>
      <c r="K186" s="28">
        <f t="shared" si="42"/>
        <v>49.88</v>
      </c>
      <c r="L186" s="28"/>
      <c r="M186" s="28">
        <f t="shared" si="43"/>
        <v>49.88</v>
      </c>
    </row>
    <row r="187" spans="1:13" ht="18" customHeight="1">
      <c r="A187" s="91" t="s">
        <v>383</v>
      </c>
      <c r="B187" s="26" t="s">
        <v>285</v>
      </c>
      <c r="C187" s="28">
        <v>5400</v>
      </c>
      <c r="D187" s="28"/>
      <c r="E187" s="33">
        <f>SUM(C187:D187)</f>
        <v>5400</v>
      </c>
      <c r="F187" s="28">
        <v>2341.93</v>
      </c>
      <c r="G187" s="28"/>
      <c r="H187" s="28">
        <f t="shared" si="39"/>
        <v>2341.93</v>
      </c>
      <c r="I187" s="28"/>
      <c r="J187" s="28"/>
      <c r="K187" s="28">
        <f t="shared" si="42"/>
        <v>43.36907407407407</v>
      </c>
      <c r="L187" s="28"/>
      <c r="M187" s="28">
        <f t="shared" si="43"/>
        <v>43.36907407407407</v>
      </c>
    </row>
    <row r="188" spans="1:13" ht="18" customHeight="1">
      <c r="A188" s="91" t="s">
        <v>382</v>
      </c>
      <c r="B188" s="26" t="s">
        <v>286</v>
      </c>
      <c r="C188" s="28">
        <v>7000</v>
      </c>
      <c r="D188" s="28"/>
      <c r="E188" s="33">
        <f>SUM(C188:D188)</f>
        <v>7000</v>
      </c>
      <c r="F188" s="28">
        <v>2737.64</v>
      </c>
      <c r="G188" s="28"/>
      <c r="H188" s="28">
        <f t="shared" si="39"/>
        <v>2737.64</v>
      </c>
      <c r="I188" s="28"/>
      <c r="J188" s="28"/>
      <c r="K188" s="28">
        <f t="shared" si="42"/>
        <v>39.10914285714286</v>
      </c>
      <c r="L188" s="28"/>
      <c r="M188" s="28">
        <f t="shared" si="43"/>
        <v>39.10914285714286</v>
      </c>
    </row>
    <row r="189" spans="1:13" ht="18" customHeight="1">
      <c r="A189" s="91" t="s">
        <v>312</v>
      </c>
      <c r="B189" s="26" t="s">
        <v>287</v>
      </c>
      <c r="C189" s="28">
        <v>10000</v>
      </c>
      <c r="D189" s="28"/>
      <c r="E189" s="33">
        <f>SUM(C189:D189)</f>
        <v>10000</v>
      </c>
      <c r="F189" s="28">
        <v>500</v>
      </c>
      <c r="G189" s="28"/>
      <c r="H189" s="28">
        <f t="shared" si="39"/>
        <v>500</v>
      </c>
      <c r="I189" s="28"/>
      <c r="J189" s="28"/>
      <c r="K189" s="28">
        <f t="shared" si="42"/>
        <v>5</v>
      </c>
      <c r="L189" s="28"/>
      <c r="M189" s="28">
        <f t="shared" si="43"/>
        <v>5</v>
      </c>
    </row>
    <row r="190" spans="1:13" ht="18" customHeight="1">
      <c r="A190" s="91" t="s">
        <v>374</v>
      </c>
      <c r="B190" s="26" t="s">
        <v>288</v>
      </c>
      <c r="C190" s="28">
        <v>14000</v>
      </c>
      <c r="D190" s="28"/>
      <c r="E190" s="33">
        <f>SUM(C190:D190)</f>
        <v>14000</v>
      </c>
      <c r="F190" s="28">
        <v>6858.1</v>
      </c>
      <c r="G190" s="28"/>
      <c r="H190" s="28">
        <f t="shared" si="39"/>
        <v>6858.1</v>
      </c>
      <c r="I190" s="28"/>
      <c r="J190" s="28"/>
      <c r="K190" s="28">
        <f t="shared" si="42"/>
        <v>48.986428571428576</v>
      </c>
      <c r="L190" s="28"/>
      <c r="M190" s="28">
        <f t="shared" si="43"/>
        <v>48.986428571428576</v>
      </c>
    </row>
    <row r="191" spans="1:13" ht="18" customHeight="1">
      <c r="A191" s="35" t="s">
        <v>80</v>
      </c>
      <c r="B191" s="26" t="s">
        <v>81</v>
      </c>
      <c r="C191" s="28">
        <v>13000</v>
      </c>
      <c r="D191" s="28"/>
      <c r="E191" s="28">
        <f t="shared" si="38"/>
        <v>13000</v>
      </c>
      <c r="F191" s="28">
        <v>4297.91</v>
      </c>
      <c r="G191" s="28"/>
      <c r="H191" s="28">
        <f t="shared" si="39"/>
        <v>4297.91</v>
      </c>
      <c r="I191" s="28">
        <v>120</v>
      </c>
      <c r="J191" s="28"/>
      <c r="K191" s="28">
        <f t="shared" si="42"/>
        <v>33.06084615384615</v>
      </c>
      <c r="L191" s="28"/>
      <c r="M191" s="28">
        <f t="shared" si="43"/>
        <v>33.06084615384615</v>
      </c>
    </row>
    <row r="192" spans="1:13" ht="18" customHeight="1">
      <c r="A192" s="35" t="s">
        <v>46</v>
      </c>
      <c r="B192" s="26" t="s">
        <v>47</v>
      </c>
      <c r="C192" s="28">
        <v>18400</v>
      </c>
      <c r="D192" s="28"/>
      <c r="E192" s="28">
        <f t="shared" si="38"/>
        <v>18400</v>
      </c>
      <c r="F192" s="28">
        <v>18395.12</v>
      </c>
      <c r="G192" s="28"/>
      <c r="H192" s="28">
        <f t="shared" si="39"/>
        <v>18395.12</v>
      </c>
      <c r="I192" s="28"/>
      <c r="J192" s="28"/>
      <c r="K192" s="28">
        <f t="shared" si="42"/>
        <v>99.97347826086957</v>
      </c>
      <c r="L192" s="28"/>
      <c r="M192" s="28">
        <f t="shared" si="43"/>
        <v>99.97347826086957</v>
      </c>
    </row>
    <row r="193" spans="1:13" ht="18" customHeight="1">
      <c r="A193" s="35" t="s">
        <v>381</v>
      </c>
      <c r="B193" s="26" t="s">
        <v>380</v>
      </c>
      <c r="C193" s="28">
        <v>800</v>
      </c>
      <c r="D193" s="28"/>
      <c r="E193" s="28">
        <v>800</v>
      </c>
      <c r="F193" s="28">
        <v>800</v>
      </c>
      <c r="G193" s="28"/>
      <c r="H193" s="28">
        <f t="shared" si="39"/>
        <v>800</v>
      </c>
      <c r="I193" s="28"/>
      <c r="J193" s="28"/>
      <c r="K193" s="28">
        <f t="shared" si="42"/>
        <v>100</v>
      </c>
      <c r="L193" s="28"/>
      <c r="M193" s="28">
        <f t="shared" si="43"/>
        <v>100</v>
      </c>
    </row>
    <row r="194" spans="1:13" ht="18" customHeight="1">
      <c r="A194" s="90" t="s">
        <v>313</v>
      </c>
      <c r="B194" s="26" t="s">
        <v>290</v>
      </c>
      <c r="C194" s="28">
        <v>3000</v>
      </c>
      <c r="D194" s="28"/>
      <c r="E194" s="33">
        <f>SUM(C194:D194)</f>
        <v>3000</v>
      </c>
      <c r="F194" s="28">
        <v>1544</v>
      </c>
      <c r="G194" s="28"/>
      <c r="H194" s="28">
        <f t="shared" si="39"/>
        <v>1544</v>
      </c>
      <c r="I194" s="28"/>
      <c r="J194" s="28"/>
      <c r="K194" s="28">
        <f t="shared" si="42"/>
        <v>51.46666666666667</v>
      </c>
      <c r="L194" s="28"/>
      <c r="M194" s="28">
        <f t="shared" si="43"/>
        <v>51.46666666666667</v>
      </c>
    </row>
    <row r="195" spans="1:13" ht="20.25" customHeight="1">
      <c r="A195" s="90" t="s">
        <v>320</v>
      </c>
      <c r="B195" s="26" t="s">
        <v>291</v>
      </c>
      <c r="C195" s="28">
        <v>4000</v>
      </c>
      <c r="D195" s="28"/>
      <c r="E195" s="33">
        <f>SUM(C195:D195)</f>
        <v>4000</v>
      </c>
      <c r="F195" s="28">
        <v>1447.56</v>
      </c>
      <c r="G195" s="28"/>
      <c r="H195" s="28">
        <f t="shared" si="39"/>
        <v>1447.56</v>
      </c>
      <c r="I195" s="28"/>
      <c r="J195" s="28"/>
      <c r="K195" s="28">
        <f t="shared" si="42"/>
        <v>36.189</v>
      </c>
      <c r="L195" s="28"/>
      <c r="M195" s="28">
        <f t="shared" si="43"/>
        <v>36.189</v>
      </c>
    </row>
    <row r="196" spans="1:13" ht="18" customHeight="1">
      <c r="A196" s="90" t="s">
        <v>321</v>
      </c>
      <c r="B196" s="26" t="s">
        <v>292</v>
      </c>
      <c r="C196" s="28">
        <v>4000</v>
      </c>
      <c r="D196" s="28"/>
      <c r="E196" s="33">
        <f>SUM(C196:D196)</f>
        <v>4000</v>
      </c>
      <c r="F196" s="28"/>
      <c r="G196" s="28"/>
      <c r="H196" s="28">
        <f t="shared" si="39"/>
        <v>0</v>
      </c>
      <c r="I196" s="28"/>
      <c r="J196" s="28"/>
      <c r="K196" s="28">
        <f t="shared" si="42"/>
        <v>0</v>
      </c>
      <c r="L196" s="28"/>
      <c r="M196" s="28">
        <f t="shared" si="43"/>
        <v>0</v>
      </c>
    </row>
    <row r="197" spans="1:13" ht="18" customHeight="1">
      <c r="A197" s="35" t="s">
        <v>293</v>
      </c>
      <c r="B197" s="26" t="s">
        <v>49</v>
      </c>
      <c r="C197" s="28">
        <v>11000</v>
      </c>
      <c r="D197" s="28"/>
      <c r="E197" s="28">
        <f>C197+D197</f>
        <v>11000</v>
      </c>
      <c r="F197" s="28">
        <v>4580</v>
      </c>
      <c r="G197" s="28"/>
      <c r="H197" s="28">
        <f>F197+G197</f>
        <v>4580</v>
      </c>
      <c r="I197" s="28"/>
      <c r="J197" s="28"/>
      <c r="K197" s="28">
        <f t="shared" si="42"/>
        <v>41.63636363636364</v>
      </c>
      <c r="L197" s="28"/>
      <c r="M197" s="28">
        <f t="shared" si="43"/>
        <v>41.63636363636364</v>
      </c>
    </row>
    <row r="198" spans="1:13" ht="17.25" customHeight="1">
      <c r="A198" s="26"/>
      <c r="B198" s="26"/>
      <c r="C198" s="28"/>
      <c r="D198" s="28"/>
      <c r="E198" s="28"/>
      <c r="F198" s="28"/>
      <c r="G198" s="28"/>
      <c r="H198" s="28"/>
      <c r="I198" s="28"/>
      <c r="J198" s="28"/>
      <c r="K198" s="31"/>
      <c r="L198" s="31"/>
      <c r="M198" s="28"/>
    </row>
    <row r="199" spans="1:13" ht="18" customHeight="1">
      <c r="A199" s="98" t="s">
        <v>82</v>
      </c>
      <c r="B199" s="5" t="s">
        <v>83</v>
      </c>
      <c r="C199" s="25">
        <f>SUM(C200:C202)</f>
        <v>17834528</v>
      </c>
      <c r="D199" s="25">
        <f>SUM(D200:D202)</f>
        <v>1761138</v>
      </c>
      <c r="E199" s="25">
        <f>SUM(C199:D199)</f>
        <v>19595666</v>
      </c>
      <c r="F199" s="25">
        <f>SUM(F200:F202)</f>
        <v>8014657.170000002</v>
      </c>
      <c r="G199" s="25">
        <f>SUM(G200:G202)</f>
        <v>310254</v>
      </c>
      <c r="H199" s="25">
        <f>SUM(F199:G199)</f>
        <v>8324911.170000002</v>
      </c>
      <c r="I199" s="25">
        <f>SUM(I200:I202)</f>
        <v>443456.45</v>
      </c>
      <c r="J199" s="25">
        <f>SUM(J200:J202)</f>
        <v>0</v>
      </c>
      <c r="K199" s="25">
        <f aca="true" t="shared" si="44" ref="K199:M201">F199/C199*100</f>
        <v>44.93899232993439</v>
      </c>
      <c r="L199" s="25">
        <f t="shared" si="44"/>
        <v>17.61667739836401</v>
      </c>
      <c r="M199" s="25">
        <f t="shared" si="44"/>
        <v>42.48343062185282</v>
      </c>
    </row>
    <row r="200" spans="1:13" s="18" customFormat="1" ht="18" customHeight="1">
      <c r="A200" s="16" t="s">
        <v>12</v>
      </c>
      <c r="B200" s="15"/>
      <c r="C200" s="17">
        <f>SUM(C205+C215+C227+C267+C259)</f>
        <v>13043095</v>
      </c>
      <c r="D200" s="17">
        <f>SUM(D205+D215+D227+D267+D259)</f>
        <v>457558</v>
      </c>
      <c r="E200" s="17">
        <f>SUM(C200:D200)</f>
        <v>13500653</v>
      </c>
      <c r="F200" s="17">
        <f>SUM(F205+F215+F227+F267+F259)</f>
        <v>6078151.390000001</v>
      </c>
      <c r="G200" s="17">
        <f>SUM(G205+G215+G227+G267+G259)</f>
        <v>246021</v>
      </c>
      <c r="H200" s="17">
        <f>SUM(F200:G200)</f>
        <v>6324172.390000001</v>
      </c>
      <c r="I200" s="17">
        <f>SUM(I205+I215+I227+I267+I259)</f>
        <v>411443.31</v>
      </c>
      <c r="J200" s="17">
        <f>SUM(J205+J215+J227+J267+J259)</f>
        <v>0</v>
      </c>
      <c r="K200" s="17">
        <f t="shared" si="44"/>
        <v>46.60052993557128</v>
      </c>
      <c r="L200" s="17">
        <f t="shared" si="44"/>
        <v>53.76826544394372</v>
      </c>
      <c r="M200" s="17">
        <f t="shared" si="44"/>
        <v>46.84345557211196</v>
      </c>
    </row>
    <row r="201" spans="1:13" s="18" customFormat="1" ht="18" customHeight="1">
      <c r="A201" s="16" t="s">
        <v>14</v>
      </c>
      <c r="B201" s="15"/>
      <c r="C201" s="17">
        <f>SUM(C206+C216+C228+C268+C260)</f>
        <v>3640895</v>
      </c>
      <c r="D201" s="17">
        <f>SUM(D206+D216+D228+D268+D260)</f>
        <v>771</v>
      </c>
      <c r="E201" s="17">
        <f>SUM(C201:D201)</f>
        <v>3641666</v>
      </c>
      <c r="F201" s="17">
        <f>SUM(F206+F216+F228+F268+F260)</f>
        <v>1530455.2100000004</v>
      </c>
      <c r="G201" s="17">
        <f>SUM(G206+G216+G228+G268+G260)</f>
        <v>0</v>
      </c>
      <c r="H201" s="17">
        <f>SUM(F201:G201)</f>
        <v>1530455.2100000004</v>
      </c>
      <c r="I201" s="17">
        <f>SUM(I206+I216+I228+I268+I260)</f>
        <v>27133.14</v>
      </c>
      <c r="J201" s="17">
        <f>SUM(J206+J216+J228+J268+J260)</f>
        <v>0</v>
      </c>
      <c r="K201" s="17">
        <f t="shared" si="44"/>
        <v>42.03513723960731</v>
      </c>
      <c r="L201" s="17">
        <f t="shared" si="44"/>
        <v>0</v>
      </c>
      <c r="M201" s="17">
        <f t="shared" si="44"/>
        <v>42.02623771647374</v>
      </c>
    </row>
    <row r="202" spans="1:13" s="18" customFormat="1" ht="18" customHeight="1">
      <c r="A202" s="16" t="s">
        <v>15</v>
      </c>
      <c r="B202" s="15"/>
      <c r="C202" s="17">
        <f>SUM(C229)</f>
        <v>1150538</v>
      </c>
      <c r="D202" s="17">
        <f>SUM(D229)</f>
        <v>1302809</v>
      </c>
      <c r="E202" s="17">
        <f>SUM(C202:D202)</f>
        <v>2453347</v>
      </c>
      <c r="F202" s="17">
        <f>SUM(F229)</f>
        <v>406050.56999999995</v>
      </c>
      <c r="G202" s="17">
        <f>SUM(G229)</f>
        <v>64233</v>
      </c>
      <c r="H202" s="17">
        <f>SUM(F202:G202)</f>
        <v>470283.56999999995</v>
      </c>
      <c r="I202" s="17">
        <f>SUM(I229)</f>
        <v>4880</v>
      </c>
      <c r="J202" s="17">
        <f>SUM(J229)</f>
        <v>0</v>
      </c>
      <c r="K202" s="17">
        <f>F202/C202*100</f>
        <v>35.2922345893834</v>
      </c>
      <c r="L202" s="17">
        <v>0</v>
      </c>
      <c r="M202" s="17">
        <f>H202/E202*100</f>
        <v>19.169060471266395</v>
      </c>
    </row>
    <row r="203" spans="1:13" ht="18" customHeight="1">
      <c r="A203" s="26"/>
      <c r="B203" s="26"/>
      <c r="C203" s="28"/>
      <c r="D203" s="28"/>
      <c r="E203" s="28"/>
      <c r="F203" s="28"/>
      <c r="G203" s="28"/>
      <c r="H203" s="28"/>
      <c r="I203" s="28"/>
      <c r="J203" s="28"/>
      <c r="K203" s="31"/>
      <c r="L203" s="31"/>
      <c r="M203" s="28"/>
    </row>
    <row r="204" spans="1:13" s="29" customFormat="1" ht="18" customHeight="1">
      <c r="A204" s="39" t="s">
        <v>84</v>
      </c>
      <c r="B204" s="36">
        <v>75011</v>
      </c>
      <c r="C204" s="25">
        <f>SUM(C207:C212)</f>
        <v>0</v>
      </c>
      <c r="D204" s="25">
        <f>SUM(D207:D212)</f>
        <v>458329</v>
      </c>
      <c r="E204" s="25">
        <f>SUM(C204:D204)</f>
        <v>458329</v>
      </c>
      <c r="F204" s="25">
        <f>SUM(F207:F212)</f>
        <v>0</v>
      </c>
      <c r="G204" s="25">
        <f>SUM(G207:G212)</f>
        <v>246021</v>
      </c>
      <c r="H204" s="25">
        <f>SUM(F204:G204)</f>
        <v>246021</v>
      </c>
      <c r="I204" s="25">
        <f>SUM(I207:I212)</f>
        <v>0</v>
      </c>
      <c r="J204" s="25">
        <f>SUM(J207:J212)</f>
        <v>0</v>
      </c>
      <c r="K204" s="25">
        <v>0</v>
      </c>
      <c r="L204" s="25">
        <f aca="true" t="shared" si="45" ref="L204:M212">G204/D204*100</f>
        <v>53.67781659026595</v>
      </c>
      <c r="M204" s="25">
        <f t="shared" si="45"/>
        <v>53.67781659026595</v>
      </c>
    </row>
    <row r="205" spans="1:13" s="18" customFormat="1" ht="18" customHeight="1">
      <c r="A205" s="16" t="s">
        <v>12</v>
      </c>
      <c r="B205" s="15"/>
      <c r="C205" s="17">
        <f>SUM(C207:C210)</f>
        <v>0</v>
      </c>
      <c r="D205" s="17">
        <f>SUM(D207:D210)</f>
        <v>457558</v>
      </c>
      <c r="E205" s="17">
        <f>SUM(C205:D205)</f>
        <v>457558</v>
      </c>
      <c r="F205" s="17">
        <f>SUM(F207:F210)</f>
        <v>0</v>
      </c>
      <c r="G205" s="17">
        <f>SUM(G207:G210)</f>
        <v>246021</v>
      </c>
      <c r="H205" s="17">
        <f>SUM(F205:G205)</f>
        <v>246021</v>
      </c>
      <c r="I205" s="17">
        <f>SUM(I207:I210)</f>
        <v>0</v>
      </c>
      <c r="J205" s="17">
        <f>SUM(J207:J210)</f>
        <v>0</v>
      </c>
      <c r="K205" s="17"/>
      <c r="L205" s="21">
        <f t="shared" si="45"/>
        <v>53.76826544394372</v>
      </c>
      <c r="M205" s="17">
        <f t="shared" si="45"/>
        <v>53.76826544394372</v>
      </c>
    </row>
    <row r="206" spans="1:13" s="18" customFormat="1" ht="18" customHeight="1">
      <c r="A206" s="16" t="s">
        <v>14</v>
      </c>
      <c r="B206" s="15"/>
      <c r="C206" s="17">
        <f>SUM(C211)</f>
        <v>0</v>
      </c>
      <c r="D206" s="17">
        <f>SUM(D211:D212)</f>
        <v>771</v>
      </c>
      <c r="E206" s="17">
        <f>SUM(C206:D206)</f>
        <v>771</v>
      </c>
      <c r="F206" s="17">
        <f>SUM(F211:F212)</f>
        <v>0</v>
      </c>
      <c r="G206" s="17">
        <f>SUM(G211:G212)</f>
        <v>0</v>
      </c>
      <c r="H206" s="17">
        <f>SUM(F206:G206)</f>
        <v>0</v>
      </c>
      <c r="I206" s="17">
        <f>SUM(I211:I212)</f>
        <v>0</v>
      </c>
      <c r="J206" s="17">
        <f>SUM(J211:J212)</f>
        <v>0</v>
      </c>
      <c r="K206" s="17"/>
      <c r="L206" s="21">
        <f t="shared" si="45"/>
        <v>0</v>
      </c>
      <c r="M206" s="17">
        <f t="shared" si="45"/>
        <v>0</v>
      </c>
    </row>
    <row r="207" spans="1:13" ht="18" customHeight="1">
      <c r="A207" s="35" t="s">
        <v>38</v>
      </c>
      <c r="B207" s="26" t="s">
        <v>39</v>
      </c>
      <c r="C207" s="28"/>
      <c r="D207" s="28">
        <v>353028</v>
      </c>
      <c r="E207" s="28">
        <f>C207+D207</f>
        <v>353028</v>
      </c>
      <c r="F207" s="28"/>
      <c r="G207" s="28">
        <v>176217</v>
      </c>
      <c r="H207" s="28">
        <f aca="true" t="shared" si="46" ref="H207:H212">F207+G207</f>
        <v>176217</v>
      </c>
      <c r="I207" s="28"/>
      <c r="J207" s="28"/>
      <c r="K207" s="28"/>
      <c r="L207" s="28">
        <f t="shared" si="45"/>
        <v>49.91587069580883</v>
      </c>
      <c r="M207" s="28">
        <f t="shared" si="45"/>
        <v>49.91587069580883</v>
      </c>
    </row>
    <row r="208" spans="1:13" ht="18" customHeight="1">
      <c r="A208" s="35" t="s">
        <v>40</v>
      </c>
      <c r="B208" s="26" t="s">
        <v>41</v>
      </c>
      <c r="C208" s="28"/>
      <c r="D208" s="28">
        <v>29418</v>
      </c>
      <c r="E208" s="28">
        <f>C208+D208</f>
        <v>29418</v>
      </c>
      <c r="F208" s="28"/>
      <c r="G208" s="28">
        <v>29418</v>
      </c>
      <c r="H208" s="28">
        <f t="shared" si="46"/>
        <v>29418</v>
      </c>
      <c r="I208" s="28"/>
      <c r="J208" s="28"/>
      <c r="K208" s="28"/>
      <c r="L208" s="28">
        <f t="shared" si="45"/>
        <v>100</v>
      </c>
      <c r="M208" s="28">
        <f t="shared" si="45"/>
        <v>100</v>
      </c>
    </row>
    <row r="209" spans="1:13" ht="18" customHeight="1">
      <c r="A209" s="37" t="s">
        <v>27</v>
      </c>
      <c r="B209" s="26" t="s">
        <v>28</v>
      </c>
      <c r="C209" s="28"/>
      <c r="D209" s="28">
        <v>65742</v>
      </c>
      <c r="E209" s="28">
        <f>C209+D209</f>
        <v>65742</v>
      </c>
      <c r="F209" s="28"/>
      <c r="G209" s="28">
        <v>35348</v>
      </c>
      <c r="H209" s="28">
        <f t="shared" si="46"/>
        <v>35348</v>
      </c>
      <c r="I209" s="28"/>
      <c r="J209" s="28"/>
      <c r="K209" s="28"/>
      <c r="L209" s="28">
        <f t="shared" si="45"/>
        <v>53.76775881476073</v>
      </c>
      <c r="M209" s="28">
        <f t="shared" si="45"/>
        <v>53.76775881476073</v>
      </c>
    </row>
    <row r="210" spans="1:13" ht="18" customHeight="1">
      <c r="A210" s="35" t="s">
        <v>29</v>
      </c>
      <c r="B210" s="26" t="s">
        <v>30</v>
      </c>
      <c r="C210" s="28"/>
      <c r="D210" s="28">
        <v>9370</v>
      </c>
      <c r="E210" s="28">
        <f>C210+D210</f>
        <v>9370</v>
      </c>
      <c r="F210" s="28"/>
      <c r="G210" s="28">
        <v>5038</v>
      </c>
      <c r="H210" s="28">
        <f t="shared" si="46"/>
        <v>5038</v>
      </c>
      <c r="I210" s="28"/>
      <c r="J210" s="28"/>
      <c r="K210" s="28"/>
      <c r="L210" s="28">
        <f t="shared" si="45"/>
        <v>53.767342582710775</v>
      </c>
      <c r="M210" s="28">
        <f t="shared" si="45"/>
        <v>53.767342582710775</v>
      </c>
    </row>
    <row r="211" spans="1:13" ht="18" customHeight="1">
      <c r="A211" s="37" t="s">
        <v>42</v>
      </c>
      <c r="B211" s="26" t="s">
        <v>43</v>
      </c>
      <c r="C211" s="28"/>
      <c r="D211" s="28">
        <v>600</v>
      </c>
      <c r="E211" s="28">
        <f>C211+D211</f>
        <v>600</v>
      </c>
      <c r="F211" s="28"/>
      <c r="G211" s="28"/>
      <c r="H211" s="28">
        <f t="shared" si="46"/>
        <v>0</v>
      </c>
      <c r="I211" s="28"/>
      <c r="J211" s="28"/>
      <c r="K211" s="28"/>
      <c r="L211" s="28">
        <f t="shared" si="45"/>
        <v>0</v>
      </c>
      <c r="M211" s="28">
        <f t="shared" si="45"/>
        <v>0</v>
      </c>
    </row>
    <row r="212" spans="1:13" ht="18" customHeight="1">
      <c r="A212" s="35" t="s">
        <v>33</v>
      </c>
      <c r="B212" s="26" t="s">
        <v>34</v>
      </c>
      <c r="C212" s="28"/>
      <c r="D212" s="28">
        <v>171</v>
      </c>
      <c r="E212" s="28">
        <v>171</v>
      </c>
      <c r="F212" s="28"/>
      <c r="G212" s="28"/>
      <c r="H212" s="28">
        <f t="shared" si="46"/>
        <v>0</v>
      </c>
      <c r="I212" s="28"/>
      <c r="J212" s="28"/>
      <c r="K212" s="28"/>
      <c r="L212" s="33">
        <f t="shared" si="45"/>
        <v>0</v>
      </c>
      <c r="M212" s="28">
        <f t="shared" si="45"/>
        <v>0</v>
      </c>
    </row>
    <row r="213" spans="1:13" ht="21.75" customHeight="1">
      <c r="A213" s="26"/>
      <c r="B213" s="26"/>
      <c r="C213" s="28"/>
      <c r="D213" s="28"/>
      <c r="E213" s="28"/>
      <c r="F213" s="28"/>
      <c r="G213" s="28"/>
      <c r="H213" s="28"/>
      <c r="I213" s="28"/>
      <c r="J213" s="28"/>
      <c r="K213" s="31"/>
      <c r="L213" s="31"/>
      <c r="M213" s="28"/>
    </row>
    <row r="214" spans="1:13" s="29" customFormat="1" ht="18" customHeight="1">
      <c r="A214" s="39" t="s">
        <v>85</v>
      </c>
      <c r="B214" s="36">
        <v>75022</v>
      </c>
      <c r="C214" s="25">
        <f>SUM(C215:C216)</f>
        <v>511400</v>
      </c>
      <c r="D214" s="25">
        <f>SUM(D215:D216)</f>
        <v>0</v>
      </c>
      <c r="E214" s="25">
        <f>SUM(C214:D214)</f>
        <v>511400</v>
      </c>
      <c r="F214" s="25">
        <f>SUM(F215:F216)</f>
        <v>205300.7</v>
      </c>
      <c r="G214" s="25">
        <f>SUM(G215:G216)</f>
        <v>0</v>
      </c>
      <c r="H214" s="25">
        <f>SUM(F214:G214)</f>
        <v>205300.7</v>
      </c>
      <c r="I214" s="25">
        <f>SUM(I215:I216)</f>
        <v>2907.1400000000003</v>
      </c>
      <c r="J214" s="25">
        <f>SUM(J215:J216)</f>
        <v>0</v>
      </c>
      <c r="K214" s="25">
        <f aca="true" t="shared" si="47" ref="K214:K224">F214/C214*100</f>
        <v>40.144837700430195</v>
      </c>
      <c r="L214" s="25">
        <v>0</v>
      </c>
      <c r="M214" s="25">
        <f aca="true" t="shared" si="48" ref="M214:M224">H214/E214*100</f>
        <v>40.144837700430195</v>
      </c>
    </row>
    <row r="215" spans="1:13" s="18" customFormat="1" ht="18" customHeight="1">
      <c r="A215" s="16" t="s">
        <v>12</v>
      </c>
      <c r="B215" s="15"/>
      <c r="C215" s="17">
        <f>SUM(C219:C219)</f>
        <v>1000</v>
      </c>
      <c r="D215" s="17">
        <f>D219</f>
        <v>0</v>
      </c>
      <c r="E215" s="17">
        <f>SUM(C215:D215)</f>
        <v>1000</v>
      </c>
      <c r="F215" s="17">
        <f>SUM(F219:F219)</f>
        <v>0</v>
      </c>
      <c r="G215" s="17">
        <f>SUM(G219:G219)</f>
        <v>0</v>
      </c>
      <c r="H215" s="17">
        <f>SUM(F215:G215)</f>
        <v>0</v>
      </c>
      <c r="I215" s="17">
        <f>SUM(I219:I219)</f>
        <v>0</v>
      </c>
      <c r="J215" s="17">
        <f>J219</f>
        <v>0</v>
      </c>
      <c r="K215" s="17">
        <f t="shared" si="47"/>
        <v>0</v>
      </c>
      <c r="L215" s="17"/>
      <c r="M215" s="17">
        <f t="shared" si="48"/>
        <v>0</v>
      </c>
    </row>
    <row r="216" spans="1:13" s="18" customFormat="1" ht="18" customHeight="1">
      <c r="A216" s="16" t="s">
        <v>14</v>
      </c>
      <c r="B216" s="15"/>
      <c r="C216" s="17">
        <f>SUM(C220:C224)+C217+C218</f>
        <v>510400</v>
      </c>
      <c r="D216" s="17">
        <f>SUM(D217:D224)-D219</f>
        <v>0</v>
      </c>
      <c r="E216" s="17">
        <f>SUM(C216:D216)</f>
        <v>510400</v>
      </c>
      <c r="F216" s="17">
        <f>SUM(F220:F224)+F217+F218</f>
        <v>205300.7</v>
      </c>
      <c r="G216" s="17">
        <f>SUM(G220:G224)+G217+G218</f>
        <v>0</v>
      </c>
      <c r="H216" s="17">
        <f>SUM(F216:G216)</f>
        <v>205300.7</v>
      </c>
      <c r="I216" s="17">
        <f>SUM(I220:I224)+I217+I218</f>
        <v>2907.1400000000003</v>
      </c>
      <c r="J216" s="17">
        <f>SUM(J217:J224)-J219</f>
        <v>0</v>
      </c>
      <c r="K216" s="17">
        <f t="shared" si="47"/>
        <v>40.223491379310346</v>
      </c>
      <c r="L216" s="17"/>
      <c r="M216" s="17">
        <f t="shared" si="48"/>
        <v>40.223491379310346</v>
      </c>
    </row>
    <row r="217" spans="1:13" ht="18" customHeight="1">
      <c r="A217" s="37" t="s">
        <v>86</v>
      </c>
      <c r="B217" s="26" t="s">
        <v>87</v>
      </c>
      <c r="C217" s="28">
        <v>387000</v>
      </c>
      <c r="D217" s="28"/>
      <c r="E217" s="28">
        <f aca="true" t="shared" si="49" ref="E217:E224">C217+D217</f>
        <v>387000</v>
      </c>
      <c r="F217" s="28">
        <v>154307</v>
      </c>
      <c r="G217" s="28"/>
      <c r="H217" s="28">
        <f aca="true" t="shared" si="50" ref="H217:H224">F217+G217</f>
        <v>154307</v>
      </c>
      <c r="I217" s="28"/>
      <c r="J217" s="28"/>
      <c r="K217" s="28">
        <f t="shared" si="47"/>
        <v>39.87260981912144</v>
      </c>
      <c r="L217" s="28"/>
      <c r="M217" s="28">
        <f t="shared" si="48"/>
        <v>39.87260981912144</v>
      </c>
    </row>
    <row r="218" spans="1:13" ht="18" customHeight="1">
      <c r="A218" s="37" t="s">
        <v>88</v>
      </c>
      <c r="B218" s="26" t="s">
        <v>89</v>
      </c>
      <c r="C218" s="28">
        <v>1300</v>
      </c>
      <c r="D218" s="28"/>
      <c r="E218" s="28">
        <f>C218+D218</f>
        <v>1300</v>
      </c>
      <c r="F218" s="28"/>
      <c r="G218" s="28"/>
      <c r="H218" s="28">
        <f>F218+G218</f>
        <v>0</v>
      </c>
      <c r="I218" s="28"/>
      <c r="J218" s="28"/>
      <c r="K218" s="28">
        <f t="shared" si="47"/>
        <v>0</v>
      </c>
      <c r="L218" s="28"/>
      <c r="M218" s="28">
        <f t="shared" si="48"/>
        <v>0</v>
      </c>
    </row>
    <row r="219" spans="1:13" ht="18" customHeight="1">
      <c r="A219" s="37" t="s">
        <v>31</v>
      </c>
      <c r="B219" s="26" t="s">
        <v>32</v>
      </c>
      <c r="C219" s="28">
        <v>1000</v>
      </c>
      <c r="D219" s="28"/>
      <c r="E219" s="28">
        <f>C219+D219</f>
        <v>1000</v>
      </c>
      <c r="F219" s="28"/>
      <c r="G219" s="28"/>
      <c r="H219" s="28">
        <f>F219+G219</f>
        <v>0</v>
      </c>
      <c r="I219" s="28"/>
      <c r="J219" s="28"/>
      <c r="K219" s="28">
        <f t="shared" si="47"/>
        <v>0</v>
      </c>
      <c r="L219" s="28"/>
      <c r="M219" s="28">
        <f t="shared" si="48"/>
        <v>0</v>
      </c>
    </row>
    <row r="220" spans="1:13" ht="18" customHeight="1">
      <c r="A220" s="37" t="s">
        <v>42</v>
      </c>
      <c r="B220" s="26" t="s">
        <v>43</v>
      </c>
      <c r="C220" s="28">
        <v>34000</v>
      </c>
      <c r="D220" s="28"/>
      <c r="E220" s="28">
        <f t="shared" si="49"/>
        <v>34000</v>
      </c>
      <c r="F220" s="28">
        <v>12237.24</v>
      </c>
      <c r="G220" s="28"/>
      <c r="H220" s="28">
        <f t="shared" si="50"/>
        <v>12237.24</v>
      </c>
      <c r="I220" s="28">
        <v>368.32</v>
      </c>
      <c r="J220" s="28"/>
      <c r="K220" s="28">
        <f t="shared" si="47"/>
        <v>35.991882352941175</v>
      </c>
      <c r="L220" s="28"/>
      <c r="M220" s="28">
        <f t="shared" si="48"/>
        <v>35.991882352941175</v>
      </c>
    </row>
    <row r="221" spans="1:13" ht="18" customHeight="1">
      <c r="A221" s="35" t="s">
        <v>33</v>
      </c>
      <c r="B221" s="26" t="s">
        <v>34</v>
      </c>
      <c r="C221" s="28">
        <v>27000</v>
      </c>
      <c r="D221" s="28"/>
      <c r="E221" s="28">
        <f t="shared" si="49"/>
        <v>27000</v>
      </c>
      <c r="F221" s="28">
        <v>2920.96</v>
      </c>
      <c r="G221" s="28"/>
      <c r="H221" s="28">
        <f t="shared" si="50"/>
        <v>2920.96</v>
      </c>
      <c r="I221" s="28">
        <v>2538.82</v>
      </c>
      <c r="J221" s="28"/>
      <c r="K221" s="28">
        <f t="shared" si="47"/>
        <v>10.81837037037037</v>
      </c>
      <c r="L221" s="28"/>
      <c r="M221" s="28">
        <f t="shared" si="48"/>
        <v>10.81837037037037</v>
      </c>
    </row>
    <row r="222" spans="1:13" ht="18" customHeight="1">
      <c r="A222" s="35" t="s">
        <v>80</v>
      </c>
      <c r="B222" s="26" t="s">
        <v>81</v>
      </c>
      <c r="C222" s="28">
        <v>1000</v>
      </c>
      <c r="D222" s="28"/>
      <c r="E222" s="28">
        <f t="shared" si="49"/>
        <v>1000</v>
      </c>
      <c r="F222" s="28">
        <v>14.9</v>
      </c>
      <c r="G222" s="28"/>
      <c r="H222" s="28">
        <f t="shared" si="50"/>
        <v>14.9</v>
      </c>
      <c r="I222" s="28"/>
      <c r="J222" s="28"/>
      <c r="K222" s="28">
        <f t="shared" si="47"/>
        <v>1.49</v>
      </c>
      <c r="L222" s="28"/>
      <c r="M222" s="28">
        <f t="shared" si="48"/>
        <v>1.49</v>
      </c>
    </row>
    <row r="223" spans="1:13" ht="18" customHeight="1">
      <c r="A223" s="35" t="s">
        <v>90</v>
      </c>
      <c r="B223" s="26" t="s">
        <v>91</v>
      </c>
      <c r="C223" s="28">
        <v>15000</v>
      </c>
      <c r="D223" s="28"/>
      <c r="E223" s="28">
        <f t="shared" si="49"/>
        <v>15000</v>
      </c>
      <c r="F223" s="28">
        <v>95.35</v>
      </c>
      <c r="G223" s="28"/>
      <c r="H223" s="28">
        <f t="shared" si="50"/>
        <v>95.35</v>
      </c>
      <c r="I223" s="28"/>
      <c r="J223" s="28"/>
      <c r="K223" s="28">
        <f t="shared" si="47"/>
        <v>0.6356666666666667</v>
      </c>
      <c r="L223" s="28"/>
      <c r="M223" s="28">
        <f t="shared" si="48"/>
        <v>0.6356666666666667</v>
      </c>
    </row>
    <row r="224" spans="1:13" ht="18" customHeight="1">
      <c r="A224" s="35" t="s">
        <v>71</v>
      </c>
      <c r="B224" s="26" t="s">
        <v>72</v>
      </c>
      <c r="C224" s="28">
        <v>45100</v>
      </c>
      <c r="D224" s="28"/>
      <c r="E224" s="28">
        <f t="shared" si="49"/>
        <v>45100</v>
      </c>
      <c r="F224" s="28">
        <v>35725.25</v>
      </c>
      <c r="G224" s="28"/>
      <c r="H224" s="28">
        <f t="shared" si="50"/>
        <v>35725.25</v>
      </c>
      <c r="I224" s="28"/>
      <c r="J224" s="28"/>
      <c r="K224" s="28">
        <f t="shared" si="47"/>
        <v>79.21341463414635</v>
      </c>
      <c r="L224" s="28"/>
      <c r="M224" s="28">
        <f t="shared" si="48"/>
        <v>79.21341463414635</v>
      </c>
    </row>
    <row r="225" spans="1:13" ht="19.5" customHeight="1">
      <c r="A225" s="38"/>
      <c r="B225" s="26"/>
      <c r="C225" s="28"/>
      <c r="D225" s="28"/>
      <c r="E225" s="28"/>
      <c r="F225" s="28"/>
      <c r="G225" s="28"/>
      <c r="H225" s="28"/>
      <c r="I225" s="28"/>
      <c r="J225" s="28"/>
      <c r="K225" s="31"/>
      <c r="L225" s="31"/>
      <c r="M225" s="28"/>
    </row>
    <row r="226" spans="1:13" s="29" customFormat="1" ht="18" customHeight="1">
      <c r="A226" s="39" t="s">
        <v>92</v>
      </c>
      <c r="B226" s="36">
        <v>75023</v>
      </c>
      <c r="C226" s="25">
        <f>SUM(C227:C229)</f>
        <v>16999793</v>
      </c>
      <c r="D226" s="25">
        <f>SUM(D227:D229)</f>
        <v>1302809</v>
      </c>
      <c r="E226" s="25">
        <f>SUM(C226:D226)</f>
        <v>18302602</v>
      </c>
      <c r="F226" s="25">
        <f>SUM(F227:F229)</f>
        <v>7644239.400000001</v>
      </c>
      <c r="G226" s="25">
        <f>SUM(G227:G229)</f>
        <v>64233</v>
      </c>
      <c r="H226" s="25">
        <f>SUM(F226:G226)</f>
        <v>7708472.400000001</v>
      </c>
      <c r="I226" s="25">
        <f>SUM(I227:I229)</f>
        <v>438618.71</v>
      </c>
      <c r="J226" s="25">
        <f>SUM(J227:J229)</f>
        <v>0</v>
      </c>
      <c r="K226" s="25">
        <f aca="true" t="shared" si="51" ref="K226:K256">F226/C226*100</f>
        <v>44.966661652880134</v>
      </c>
      <c r="L226" s="25">
        <f>G226/D226*100</f>
        <v>4.9303466586429785</v>
      </c>
      <c r="M226" s="25">
        <f aca="true" t="shared" si="52" ref="M226:M256">H226/E226*100</f>
        <v>42.11681158777316</v>
      </c>
    </row>
    <row r="227" spans="1:13" s="18" customFormat="1" ht="18" customHeight="1">
      <c r="A227" s="16" t="s">
        <v>12</v>
      </c>
      <c r="B227" s="15"/>
      <c r="C227" s="17">
        <f>SUM(C231:C235)</f>
        <v>13033095</v>
      </c>
      <c r="D227" s="17">
        <f>SUM(D231:D235)</f>
        <v>0</v>
      </c>
      <c r="E227" s="17">
        <f>SUM(C227:D227)</f>
        <v>13033095</v>
      </c>
      <c r="F227" s="17">
        <f>SUM(F231:F235)</f>
        <v>6074454.65</v>
      </c>
      <c r="G227" s="17">
        <f>SUM(G231:G235)</f>
        <v>0</v>
      </c>
      <c r="H227" s="17">
        <f>SUM(F227:G227)</f>
        <v>6074454.65</v>
      </c>
      <c r="I227" s="17">
        <f>SUM(I231:I235)</f>
        <v>411348.31</v>
      </c>
      <c r="J227" s="17">
        <f>SUM(J231:J235)</f>
        <v>0</v>
      </c>
      <c r="K227" s="17">
        <f t="shared" si="51"/>
        <v>46.60792121901974</v>
      </c>
      <c r="L227" s="25"/>
      <c r="M227" s="17">
        <f t="shared" si="52"/>
        <v>46.60792121901974</v>
      </c>
    </row>
    <row r="228" spans="1:13" s="18" customFormat="1" ht="18" customHeight="1">
      <c r="A228" s="16" t="s">
        <v>14</v>
      </c>
      <c r="B228" s="15"/>
      <c r="C228" s="17">
        <f>SUM(C236:C252)+C230</f>
        <v>2816160</v>
      </c>
      <c r="D228" s="17">
        <f>SUM(D236:D252)+D230</f>
        <v>0</v>
      </c>
      <c r="E228" s="17">
        <f>SUM(C228:D228)</f>
        <v>2816160</v>
      </c>
      <c r="F228" s="17">
        <f>SUM(F236:F252)+F230</f>
        <v>1163734.1800000004</v>
      </c>
      <c r="G228" s="17">
        <f>SUM(G236:G252)+G230</f>
        <v>0</v>
      </c>
      <c r="H228" s="17">
        <f>SUM(F228:G228)</f>
        <v>1163734.1800000004</v>
      </c>
      <c r="I228" s="17">
        <f>SUM(I236:I252)+I230</f>
        <v>22390.399999999998</v>
      </c>
      <c r="J228" s="17">
        <f>SUM(J236:J252)+J230</f>
        <v>0</v>
      </c>
      <c r="K228" s="17">
        <f t="shared" si="51"/>
        <v>41.32343971933415</v>
      </c>
      <c r="L228" s="21"/>
      <c r="M228" s="17">
        <f t="shared" si="52"/>
        <v>41.32343971933415</v>
      </c>
    </row>
    <row r="229" spans="1:13" s="18" customFormat="1" ht="18" customHeight="1">
      <c r="A229" s="16" t="s">
        <v>15</v>
      </c>
      <c r="B229" s="15"/>
      <c r="C229" s="17">
        <f>SUM(C253:C256)</f>
        <v>1150538</v>
      </c>
      <c r="D229" s="17">
        <f>SUM(D253:D256)</f>
        <v>1302809</v>
      </c>
      <c r="E229" s="17">
        <f>SUM(C229:D229)</f>
        <v>2453347</v>
      </c>
      <c r="F229" s="17">
        <f>SUM(F253:F256)</f>
        <v>406050.56999999995</v>
      </c>
      <c r="G229" s="17">
        <f>SUM(G253:G256)</f>
        <v>64233</v>
      </c>
      <c r="H229" s="17">
        <f>SUM(F229:G229)</f>
        <v>470283.56999999995</v>
      </c>
      <c r="I229" s="17">
        <f>SUM(I253:I256)</f>
        <v>4880</v>
      </c>
      <c r="J229" s="17">
        <f>SUM(J253:J256)</f>
        <v>0</v>
      </c>
      <c r="K229" s="17">
        <f t="shared" si="51"/>
        <v>35.2922345893834</v>
      </c>
      <c r="L229" s="21">
        <f>G229/D229*100</f>
        <v>4.9303466586429785</v>
      </c>
      <c r="M229" s="17">
        <f t="shared" si="52"/>
        <v>19.169060471266395</v>
      </c>
    </row>
    <row r="230" spans="1:13" ht="18" customHeight="1">
      <c r="A230" s="37" t="s">
        <v>345</v>
      </c>
      <c r="B230" s="26" t="s">
        <v>51</v>
      </c>
      <c r="C230" s="28">
        <v>59011</v>
      </c>
      <c r="D230" s="28"/>
      <c r="E230" s="28">
        <f aca="true" t="shared" si="53" ref="E230:E256">C230+D230</f>
        <v>59011</v>
      </c>
      <c r="F230" s="28">
        <v>37885.1</v>
      </c>
      <c r="G230" s="28"/>
      <c r="H230" s="28">
        <f aca="true" t="shared" si="54" ref="H230:H241">F230+G230</f>
        <v>37885.1</v>
      </c>
      <c r="I230" s="28"/>
      <c r="J230" s="28"/>
      <c r="K230" s="28">
        <f t="shared" si="51"/>
        <v>64.20006439477385</v>
      </c>
      <c r="L230" s="33"/>
      <c r="M230" s="28">
        <f t="shared" si="52"/>
        <v>64.20006439477385</v>
      </c>
    </row>
    <row r="231" spans="1:13" ht="18" customHeight="1">
      <c r="A231" s="35" t="s">
        <v>38</v>
      </c>
      <c r="B231" s="26" t="s">
        <v>39</v>
      </c>
      <c r="C231" s="28">
        <v>10280798</v>
      </c>
      <c r="D231" s="28"/>
      <c r="E231" s="28">
        <f t="shared" si="53"/>
        <v>10280798</v>
      </c>
      <c r="F231" s="28">
        <v>4545968.44</v>
      </c>
      <c r="G231" s="28"/>
      <c r="H231" s="28">
        <f t="shared" si="54"/>
        <v>4545968.44</v>
      </c>
      <c r="I231" s="28">
        <v>272965.08</v>
      </c>
      <c r="J231" s="28"/>
      <c r="K231" s="28">
        <f t="shared" si="51"/>
        <v>44.21805038869551</v>
      </c>
      <c r="L231" s="33"/>
      <c r="M231" s="28">
        <f t="shared" si="52"/>
        <v>44.21805038869551</v>
      </c>
    </row>
    <row r="232" spans="1:13" ht="18" customHeight="1">
      <c r="A232" s="35" t="s">
        <v>40</v>
      </c>
      <c r="B232" s="26" t="s">
        <v>41</v>
      </c>
      <c r="C232" s="28">
        <v>746059</v>
      </c>
      <c r="D232" s="28"/>
      <c r="E232" s="28">
        <f t="shared" si="53"/>
        <v>746059</v>
      </c>
      <c r="F232" s="28">
        <v>716092.94</v>
      </c>
      <c r="G232" s="28"/>
      <c r="H232" s="28">
        <f t="shared" si="54"/>
        <v>716092.94</v>
      </c>
      <c r="I232" s="28"/>
      <c r="J232" s="28"/>
      <c r="K232" s="28">
        <f t="shared" si="51"/>
        <v>95.9834195418861</v>
      </c>
      <c r="L232" s="33"/>
      <c r="M232" s="28">
        <f t="shared" si="52"/>
        <v>95.9834195418861</v>
      </c>
    </row>
    <row r="233" spans="1:13" ht="18" customHeight="1">
      <c r="A233" s="37" t="s">
        <v>27</v>
      </c>
      <c r="B233" s="26" t="s">
        <v>28</v>
      </c>
      <c r="C233" s="28">
        <v>1680961</v>
      </c>
      <c r="D233" s="28"/>
      <c r="E233" s="28">
        <f t="shared" si="53"/>
        <v>1680961</v>
      </c>
      <c r="F233" s="28">
        <v>681878.41</v>
      </c>
      <c r="G233" s="28"/>
      <c r="H233" s="28">
        <f t="shared" si="54"/>
        <v>681878.41</v>
      </c>
      <c r="I233" s="28">
        <v>115677.86</v>
      </c>
      <c r="J233" s="28"/>
      <c r="K233" s="28">
        <f t="shared" si="51"/>
        <v>40.56479656577399</v>
      </c>
      <c r="L233" s="33"/>
      <c r="M233" s="28">
        <f t="shared" si="52"/>
        <v>40.56479656577399</v>
      </c>
    </row>
    <row r="234" spans="1:13" ht="18" customHeight="1">
      <c r="A234" s="35" t="s">
        <v>29</v>
      </c>
      <c r="B234" s="26" t="s">
        <v>30</v>
      </c>
      <c r="C234" s="28">
        <v>252620</v>
      </c>
      <c r="D234" s="28"/>
      <c r="E234" s="28">
        <f t="shared" si="53"/>
        <v>252620</v>
      </c>
      <c r="F234" s="28">
        <v>108888.97</v>
      </c>
      <c r="G234" s="28"/>
      <c r="H234" s="28">
        <f t="shared" si="54"/>
        <v>108888.97</v>
      </c>
      <c r="I234" s="28">
        <v>21711.26</v>
      </c>
      <c r="J234" s="28"/>
      <c r="K234" s="28">
        <f t="shared" si="51"/>
        <v>43.10385955189613</v>
      </c>
      <c r="L234" s="33"/>
      <c r="M234" s="28">
        <f t="shared" si="52"/>
        <v>43.10385955189613</v>
      </c>
    </row>
    <row r="235" spans="1:13" ht="18" customHeight="1">
      <c r="A235" s="37" t="s">
        <v>31</v>
      </c>
      <c r="B235" s="26" t="s">
        <v>32</v>
      </c>
      <c r="C235" s="28">
        <v>72657</v>
      </c>
      <c r="D235" s="28"/>
      <c r="E235" s="28">
        <f>C235+D235</f>
        <v>72657</v>
      </c>
      <c r="F235" s="28">
        <v>21625.89</v>
      </c>
      <c r="G235" s="28"/>
      <c r="H235" s="28">
        <f t="shared" si="54"/>
        <v>21625.89</v>
      </c>
      <c r="I235" s="28">
        <v>994.11</v>
      </c>
      <c r="J235" s="28"/>
      <c r="K235" s="28">
        <f t="shared" si="51"/>
        <v>29.764358561460007</v>
      </c>
      <c r="L235" s="33"/>
      <c r="M235" s="28">
        <f t="shared" si="52"/>
        <v>29.764358561460007</v>
      </c>
    </row>
    <row r="236" spans="1:13" ht="18.75" customHeight="1">
      <c r="A236" s="37" t="s">
        <v>42</v>
      </c>
      <c r="B236" s="26" t="s">
        <v>43</v>
      </c>
      <c r="C236" s="28">
        <v>553956</v>
      </c>
      <c r="D236" s="28"/>
      <c r="E236" s="28">
        <f t="shared" si="53"/>
        <v>553956</v>
      </c>
      <c r="F236" s="28">
        <v>168524.35</v>
      </c>
      <c r="G236" s="28"/>
      <c r="H236" s="28">
        <f t="shared" si="54"/>
        <v>168524.35</v>
      </c>
      <c r="I236" s="28">
        <v>6589.19</v>
      </c>
      <c r="J236" s="28"/>
      <c r="K236" s="28">
        <f t="shared" si="51"/>
        <v>30.421973947389326</v>
      </c>
      <c r="L236" s="33"/>
      <c r="M236" s="28">
        <f t="shared" si="52"/>
        <v>30.421973947389326</v>
      </c>
    </row>
    <row r="237" spans="1:13" ht="18.75" customHeight="1">
      <c r="A237" s="35" t="s">
        <v>52</v>
      </c>
      <c r="B237" s="26" t="s">
        <v>53</v>
      </c>
      <c r="C237" s="28">
        <v>328076</v>
      </c>
      <c r="D237" s="28"/>
      <c r="E237" s="28">
        <f t="shared" si="53"/>
        <v>328076</v>
      </c>
      <c r="F237" s="28">
        <v>144504.25</v>
      </c>
      <c r="G237" s="28"/>
      <c r="H237" s="28">
        <f t="shared" si="54"/>
        <v>144504.25</v>
      </c>
      <c r="I237" s="28">
        <v>11133.55</v>
      </c>
      <c r="J237" s="28"/>
      <c r="K237" s="28">
        <f t="shared" si="51"/>
        <v>44.04596800741292</v>
      </c>
      <c r="L237" s="33"/>
      <c r="M237" s="28">
        <f t="shared" si="52"/>
        <v>44.04596800741292</v>
      </c>
    </row>
    <row r="238" spans="1:13" ht="18" customHeight="1">
      <c r="A238" s="37" t="s">
        <v>44</v>
      </c>
      <c r="B238" s="26" t="s">
        <v>45</v>
      </c>
      <c r="C238" s="28">
        <v>209123</v>
      </c>
      <c r="D238" s="28"/>
      <c r="E238" s="28">
        <f t="shared" si="53"/>
        <v>209123</v>
      </c>
      <c r="F238" s="28">
        <v>55965.12</v>
      </c>
      <c r="G238" s="28"/>
      <c r="H238" s="28">
        <f t="shared" si="54"/>
        <v>55965.12</v>
      </c>
      <c r="I238" s="28"/>
      <c r="J238" s="28"/>
      <c r="K238" s="28">
        <f t="shared" si="51"/>
        <v>26.76181959899198</v>
      </c>
      <c r="L238" s="33"/>
      <c r="M238" s="28">
        <f t="shared" si="52"/>
        <v>26.76181959899198</v>
      </c>
    </row>
    <row r="239" spans="1:13" ht="18" customHeight="1">
      <c r="A239" s="37" t="s">
        <v>277</v>
      </c>
      <c r="B239" s="26" t="s">
        <v>229</v>
      </c>
      <c r="C239" s="28">
        <v>5212</v>
      </c>
      <c r="D239" s="28"/>
      <c r="E239" s="28">
        <f t="shared" si="53"/>
        <v>5212</v>
      </c>
      <c r="F239" s="28">
        <v>2393</v>
      </c>
      <c r="G239" s="28"/>
      <c r="H239" s="28">
        <f t="shared" si="54"/>
        <v>2393</v>
      </c>
      <c r="I239" s="28"/>
      <c r="J239" s="28"/>
      <c r="K239" s="28">
        <f t="shared" si="51"/>
        <v>45.91327705295472</v>
      </c>
      <c r="L239" s="33"/>
      <c r="M239" s="28">
        <f t="shared" si="52"/>
        <v>45.91327705295472</v>
      </c>
    </row>
    <row r="240" spans="1:13" ht="18.75" customHeight="1">
      <c r="A240" s="35" t="s">
        <v>33</v>
      </c>
      <c r="B240" s="26" t="s">
        <v>34</v>
      </c>
      <c r="C240" s="28">
        <v>907490</v>
      </c>
      <c r="D240" s="28"/>
      <c r="E240" s="28">
        <f t="shared" si="53"/>
        <v>907490</v>
      </c>
      <c r="F240" s="28">
        <v>351208.92</v>
      </c>
      <c r="G240" s="28"/>
      <c r="H240" s="28">
        <f t="shared" si="54"/>
        <v>351208.92</v>
      </c>
      <c r="I240" s="28">
        <v>3940.66</v>
      </c>
      <c r="J240" s="28"/>
      <c r="K240" s="28">
        <f t="shared" si="51"/>
        <v>38.70113389679225</v>
      </c>
      <c r="L240" s="33"/>
      <c r="M240" s="28">
        <f t="shared" si="52"/>
        <v>38.70113389679225</v>
      </c>
    </row>
    <row r="241" spans="1:13" ht="18.75" customHeight="1">
      <c r="A241" s="44" t="s">
        <v>78</v>
      </c>
      <c r="B241" s="26" t="s">
        <v>79</v>
      </c>
      <c r="C241" s="28">
        <v>34500</v>
      </c>
      <c r="D241" s="28"/>
      <c r="E241" s="28">
        <f>C241+D241</f>
        <v>34500</v>
      </c>
      <c r="F241" s="28">
        <v>15884.79</v>
      </c>
      <c r="G241" s="28"/>
      <c r="H241" s="28">
        <f t="shared" si="54"/>
        <v>15884.79</v>
      </c>
      <c r="I241" s="28"/>
      <c r="J241" s="28"/>
      <c r="K241" s="28">
        <f t="shared" si="51"/>
        <v>46.042869565217394</v>
      </c>
      <c r="L241" s="33"/>
      <c r="M241" s="28">
        <f t="shared" si="52"/>
        <v>46.042869565217394</v>
      </c>
    </row>
    <row r="242" spans="1:13" ht="22.5" customHeight="1">
      <c r="A242" s="91" t="s">
        <v>322</v>
      </c>
      <c r="B242" s="26" t="s">
        <v>285</v>
      </c>
      <c r="C242" s="28">
        <v>50000</v>
      </c>
      <c r="D242" s="28"/>
      <c r="E242" s="28">
        <f>C242+D242</f>
        <v>50000</v>
      </c>
      <c r="F242" s="28">
        <v>18953.94</v>
      </c>
      <c r="G242" s="28"/>
      <c r="H242" s="28">
        <f aca="true" t="shared" si="55" ref="H242:H256">F242+G242</f>
        <v>18953.94</v>
      </c>
      <c r="I242" s="28"/>
      <c r="J242" s="28"/>
      <c r="K242" s="28">
        <f t="shared" si="51"/>
        <v>37.90788</v>
      </c>
      <c r="L242" s="33"/>
      <c r="M242" s="28">
        <f t="shared" si="52"/>
        <v>37.90788</v>
      </c>
    </row>
    <row r="243" spans="1:13" ht="24" customHeight="1">
      <c r="A243" s="91" t="s">
        <v>319</v>
      </c>
      <c r="B243" s="26" t="s">
        <v>286</v>
      </c>
      <c r="C243" s="28">
        <v>100000</v>
      </c>
      <c r="D243" s="28"/>
      <c r="E243" s="28">
        <f>C243+D243</f>
        <v>100000</v>
      </c>
      <c r="F243" s="28">
        <v>59640.4</v>
      </c>
      <c r="G243" s="28"/>
      <c r="H243" s="28">
        <f t="shared" si="55"/>
        <v>59640.4</v>
      </c>
      <c r="I243" s="28"/>
      <c r="J243" s="28"/>
      <c r="K243" s="28">
        <f t="shared" si="51"/>
        <v>59.64040000000001</v>
      </c>
      <c r="L243" s="33"/>
      <c r="M243" s="28">
        <f t="shared" si="52"/>
        <v>59.64040000000001</v>
      </c>
    </row>
    <row r="244" spans="1:13" ht="18" customHeight="1">
      <c r="A244" s="91" t="s">
        <v>374</v>
      </c>
      <c r="B244" s="26" t="s">
        <v>288</v>
      </c>
      <c r="C244" s="28">
        <v>1688</v>
      </c>
      <c r="D244" s="28"/>
      <c r="E244" s="28">
        <f>C244+D244</f>
        <v>1688</v>
      </c>
      <c r="F244" s="28">
        <v>690.89</v>
      </c>
      <c r="G244" s="28"/>
      <c r="H244" s="28">
        <f t="shared" si="55"/>
        <v>690.89</v>
      </c>
      <c r="I244" s="28"/>
      <c r="J244" s="28"/>
      <c r="K244" s="28">
        <f t="shared" si="51"/>
        <v>40.92950236966825</v>
      </c>
      <c r="L244" s="33"/>
      <c r="M244" s="28">
        <f t="shared" si="52"/>
        <v>40.92950236966825</v>
      </c>
    </row>
    <row r="245" spans="1:13" ht="18" customHeight="1">
      <c r="A245" s="35" t="s">
        <v>80</v>
      </c>
      <c r="B245" s="26" t="s">
        <v>81</v>
      </c>
      <c r="C245" s="28">
        <v>76455</v>
      </c>
      <c r="D245" s="28"/>
      <c r="E245" s="28">
        <f t="shared" si="53"/>
        <v>76455</v>
      </c>
      <c r="F245" s="28">
        <v>24893.93</v>
      </c>
      <c r="G245" s="28"/>
      <c r="H245" s="28">
        <f t="shared" si="55"/>
        <v>24893.93</v>
      </c>
      <c r="I245" s="28">
        <v>357</v>
      </c>
      <c r="J245" s="28"/>
      <c r="K245" s="28">
        <f t="shared" si="51"/>
        <v>32.56023804852528</v>
      </c>
      <c r="L245" s="33"/>
      <c r="M245" s="28">
        <f t="shared" si="52"/>
        <v>32.56023804852528</v>
      </c>
    </row>
    <row r="246" spans="1:13" ht="18" customHeight="1">
      <c r="A246" s="35" t="s">
        <v>46</v>
      </c>
      <c r="B246" s="26" t="s">
        <v>47</v>
      </c>
      <c r="C246" s="28">
        <v>259783</v>
      </c>
      <c r="D246" s="28"/>
      <c r="E246" s="28">
        <f t="shared" si="53"/>
        <v>259783</v>
      </c>
      <c r="F246" s="28">
        <v>214985.99</v>
      </c>
      <c r="G246" s="28"/>
      <c r="H246" s="28">
        <f t="shared" si="55"/>
        <v>214985.99</v>
      </c>
      <c r="I246" s="28"/>
      <c r="J246" s="28"/>
      <c r="K246" s="28">
        <f t="shared" si="51"/>
        <v>82.7559886520673</v>
      </c>
      <c r="L246" s="33"/>
      <c r="M246" s="28">
        <f t="shared" si="52"/>
        <v>82.7559886520673</v>
      </c>
    </row>
    <row r="247" spans="1:13" ht="19.5" customHeight="1">
      <c r="A247" s="35" t="s">
        <v>384</v>
      </c>
      <c r="B247" s="26" t="s">
        <v>57</v>
      </c>
      <c r="C247" s="28">
        <v>4098</v>
      </c>
      <c r="D247" s="28"/>
      <c r="E247" s="28">
        <f t="shared" si="53"/>
        <v>4098</v>
      </c>
      <c r="F247" s="28">
        <v>4097.17</v>
      </c>
      <c r="G247" s="28"/>
      <c r="H247" s="28">
        <f t="shared" si="55"/>
        <v>4097.17</v>
      </c>
      <c r="I247" s="28"/>
      <c r="J247" s="28"/>
      <c r="K247" s="28">
        <f t="shared" si="51"/>
        <v>99.97974621766716</v>
      </c>
      <c r="L247" s="33"/>
      <c r="M247" s="28">
        <f t="shared" si="52"/>
        <v>99.97974621766716</v>
      </c>
    </row>
    <row r="248" spans="1:13" ht="20.25" customHeight="1">
      <c r="A248" s="35" t="s">
        <v>347</v>
      </c>
      <c r="B248" s="26" t="s">
        <v>59</v>
      </c>
      <c r="C248" s="28">
        <v>5289</v>
      </c>
      <c r="D248" s="28"/>
      <c r="E248" s="28">
        <f t="shared" si="53"/>
        <v>5289</v>
      </c>
      <c r="F248" s="28"/>
      <c r="G248" s="28"/>
      <c r="H248" s="28">
        <f t="shared" si="55"/>
        <v>0</v>
      </c>
      <c r="I248" s="28"/>
      <c r="J248" s="28"/>
      <c r="K248" s="28">
        <f t="shared" si="51"/>
        <v>0</v>
      </c>
      <c r="L248" s="33"/>
      <c r="M248" s="28">
        <f t="shared" si="52"/>
        <v>0</v>
      </c>
    </row>
    <row r="249" spans="1:13" ht="18" customHeight="1">
      <c r="A249" s="37" t="s">
        <v>93</v>
      </c>
      <c r="B249" s="26" t="s">
        <v>61</v>
      </c>
      <c r="C249" s="28">
        <v>63160</v>
      </c>
      <c r="D249" s="28"/>
      <c r="E249" s="28">
        <f>C249+D249</f>
        <v>63160</v>
      </c>
      <c r="F249" s="28">
        <v>14945.8</v>
      </c>
      <c r="G249" s="28"/>
      <c r="H249" s="28">
        <f t="shared" si="55"/>
        <v>14945.8</v>
      </c>
      <c r="I249" s="28"/>
      <c r="J249" s="28"/>
      <c r="K249" s="28">
        <f t="shared" si="51"/>
        <v>23.663394553514884</v>
      </c>
      <c r="L249" s="33"/>
      <c r="M249" s="28">
        <f t="shared" si="52"/>
        <v>23.663394553514884</v>
      </c>
    </row>
    <row r="250" spans="1:13" ht="18" customHeight="1">
      <c r="A250" s="90" t="s">
        <v>313</v>
      </c>
      <c r="B250" s="26" t="s">
        <v>290</v>
      </c>
      <c r="C250" s="28">
        <v>101637</v>
      </c>
      <c r="D250" s="28"/>
      <c r="E250" s="33">
        <f>SUM(C250:D250)</f>
        <v>101637</v>
      </c>
      <c r="F250" s="28">
        <v>34536.12</v>
      </c>
      <c r="G250" s="28"/>
      <c r="H250" s="28">
        <f t="shared" si="55"/>
        <v>34536.12</v>
      </c>
      <c r="I250" s="28"/>
      <c r="J250" s="28"/>
      <c r="K250" s="28">
        <f t="shared" si="51"/>
        <v>33.97986953570059</v>
      </c>
      <c r="L250" s="33"/>
      <c r="M250" s="28">
        <f t="shared" si="52"/>
        <v>33.97986953570059</v>
      </c>
    </row>
    <row r="251" spans="1:13" ht="24.75" customHeight="1">
      <c r="A251" s="90" t="s">
        <v>323</v>
      </c>
      <c r="B251" s="26" t="s">
        <v>291</v>
      </c>
      <c r="C251" s="28">
        <v>53682</v>
      </c>
      <c r="D251" s="28"/>
      <c r="E251" s="33">
        <f>SUM(C251:D251)</f>
        <v>53682</v>
      </c>
      <c r="F251" s="28">
        <v>13973.09</v>
      </c>
      <c r="G251" s="28"/>
      <c r="H251" s="28">
        <f t="shared" si="55"/>
        <v>13973.09</v>
      </c>
      <c r="I251" s="28"/>
      <c r="J251" s="28"/>
      <c r="K251" s="28">
        <f t="shared" si="51"/>
        <v>26.029376699824898</v>
      </c>
      <c r="L251" s="33"/>
      <c r="M251" s="28">
        <f t="shared" si="52"/>
        <v>26.029376699824898</v>
      </c>
    </row>
    <row r="252" spans="1:13" ht="18" customHeight="1">
      <c r="A252" s="90" t="s">
        <v>321</v>
      </c>
      <c r="B252" s="26" t="s">
        <v>292</v>
      </c>
      <c r="C252" s="28">
        <v>3000</v>
      </c>
      <c r="D252" s="28"/>
      <c r="E252" s="33">
        <f>SUM(C252:D252)</f>
        <v>3000</v>
      </c>
      <c r="F252" s="28">
        <v>651.32</v>
      </c>
      <c r="G252" s="28"/>
      <c r="H252" s="28">
        <f t="shared" si="55"/>
        <v>651.32</v>
      </c>
      <c r="I252" s="28">
        <v>370</v>
      </c>
      <c r="J252" s="28"/>
      <c r="K252" s="28">
        <f t="shared" si="51"/>
        <v>21.71066666666667</v>
      </c>
      <c r="L252" s="33"/>
      <c r="M252" s="28">
        <f t="shared" si="52"/>
        <v>21.71066666666667</v>
      </c>
    </row>
    <row r="253" spans="1:13" ht="18" customHeight="1">
      <c r="A253" s="35" t="s">
        <v>62</v>
      </c>
      <c r="B253" s="26" t="s">
        <v>63</v>
      </c>
      <c r="C253" s="28">
        <v>300000</v>
      </c>
      <c r="D253" s="28"/>
      <c r="E253" s="28">
        <f t="shared" si="53"/>
        <v>300000</v>
      </c>
      <c r="F253" s="28">
        <v>102046.85</v>
      </c>
      <c r="G253" s="28"/>
      <c r="H253" s="28">
        <f t="shared" si="55"/>
        <v>102046.85</v>
      </c>
      <c r="I253" s="28"/>
      <c r="J253" s="28"/>
      <c r="K253" s="28">
        <f t="shared" si="51"/>
        <v>34.01561666666667</v>
      </c>
      <c r="L253" s="33"/>
      <c r="M253" s="28">
        <f t="shared" si="52"/>
        <v>34.01561666666667</v>
      </c>
    </row>
    <row r="254" spans="1:13" ht="18" customHeight="1">
      <c r="A254" s="35" t="s">
        <v>307</v>
      </c>
      <c r="B254" s="26" t="s">
        <v>308</v>
      </c>
      <c r="C254" s="28"/>
      <c r="D254" s="28">
        <v>1302809</v>
      </c>
      <c r="E254" s="28">
        <f t="shared" si="53"/>
        <v>1302809</v>
      </c>
      <c r="F254" s="28"/>
      <c r="G254" s="28">
        <v>64233</v>
      </c>
      <c r="H254" s="28">
        <f t="shared" si="55"/>
        <v>64233</v>
      </c>
      <c r="I254" s="28"/>
      <c r="J254" s="28"/>
      <c r="K254" s="28"/>
      <c r="L254" s="33"/>
      <c r="M254" s="28">
        <f t="shared" si="52"/>
        <v>4.9303466586429785</v>
      </c>
    </row>
    <row r="255" spans="1:13" ht="18" customHeight="1">
      <c r="A255" s="35" t="s">
        <v>375</v>
      </c>
      <c r="B255" s="26" t="s">
        <v>141</v>
      </c>
      <c r="C255" s="28">
        <v>434270</v>
      </c>
      <c r="D255" s="28"/>
      <c r="E255" s="28">
        <f t="shared" si="53"/>
        <v>434270</v>
      </c>
      <c r="F255" s="28">
        <v>21411</v>
      </c>
      <c r="G255" s="28"/>
      <c r="H255" s="28">
        <f t="shared" si="55"/>
        <v>21411</v>
      </c>
      <c r="I255" s="28"/>
      <c r="J255" s="28"/>
      <c r="K255" s="28">
        <f t="shared" si="51"/>
        <v>4.93034287424874</v>
      </c>
      <c r="L255" s="33"/>
      <c r="M255" s="28">
        <f t="shared" si="52"/>
        <v>4.93034287424874</v>
      </c>
    </row>
    <row r="256" spans="1:13" ht="18" customHeight="1">
      <c r="A256" s="35" t="s">
        <v>48</v>
      </c>
      <c r="B256" s="26" t="s">
        <v>49</v>
      </c>
      <c r="C256" s="28">
        <v>416268</v>
      </c>
      <c r="D256" s="28"/>
      <c r="E256" s="28">
        <f t="shared" si="53"/>
        <v>416268</v>
      </c>
      <c r="F256" s="28">
        <v>282592.72</v>
      </c>
      <c r="G256" s="28"/>
      <c r="H256" s="28">
        <f t="shared" si="55"/>
        <v>282592.72</v>
      </c>
      <c r="I256" s="28">
        <v>4880</v>
      </c>
      <c r="J256" s="28"/>
      <c r="K256" s="28">
        <f t="shared" si="51"/>
        <v>67.88720727992542</v>
      </c>
      <c r="L256" s="33"/>
      <c r="M256" s="28">
        <f t="shared" si="52"/>
        <v>67.88720727992542</v>
      </c>
    </row>
    <row r="257" spans="1:13" ht="21" customHeight="1">
      <c r="A257" s="38"/>
      <c r="B257" s="26"/>
      <c r="C257" s="28"/>
      <c r="D257" s="28"/>
      <c r="E257" s="28"/>
      <c r="F257" s="28"/>
      <c r="G257" s="28"/>
      <c r="H257" s="28"/>
      <c r="I257" s="28"/>
      <c r="J257" s="28"/>
      <c r="K257" s="31"/>
      <c r="L257" s="31"/>
      <c r="M257" s="28"/>
    </row>
    <row r="258" spans="1:13" s="29" customFormat="1" ht="18" customHeight="1">
      <c r="A258" s="39" t="s">
        <v>94</v>
      </c>
      <c r="B258" s="36">
        <v>75075</v>
      </c>
      <c r="C258" s="25">
        <f>SUM(C259:C260)</f>
        <v>243000</v>
      </c>
      <c r="D258" s="25">
        <f>SUM(D259:D260)</f>
        <v>0</v>
      </c>
      <c r="E258" s="25">
        <f>SUM(C258:D258)</f>
        <v>243000</v>
      </c>
      <c r="F258" s="25">
        <f>SUM(F259:F260)</f>
        <v>133482.78</v>
      </c>
      <c r="G258" s="25">
        <f>SUM(G259:G260)</f>
        <v>0</v>
      </c>
      <c r="H258" s="25">
        <f>SUM(F258:G258)</f>
        <v>133482.78</v>
      </c>
      <c r="I258" s="25">
        <f>SUM(I259:I260)</f>
        <v>1705.4</v>
      </c>
      <c r="J258" s="25">
        <f>SUM(J259:J260)</f>
        <v>0</v>
      </c>
      <c r="K258" s="25">
        <f aca="true" t="shared" si="56" ref="K258:K264">F258/C258*100</f>
        <v>54.931185185185186</v>
      </c>
      <c r="L258" s="25">
        <v>0</v>
      </c>
      <c r="M258" s="25">
        <f aca="true" t="shared" si="57" ref="M258:M264">H258/E258*100</f>
        <v>54.931185185185186</v>
      </c>
    </row>
    <row r="259" spans="1:13" s="18" customFormat="1" ht="18" customHeight="1">
      <c r="A259" s="16" t="s">
        <v>12</v>
      </c>
      <c r="B259" s="15"/>
      <c r="C259" s="17">
        <f>SUM(C262:C262)</f>
        <v>2000</v>
      </c>
      <c r="D259" s="17">
        <f>SUM(D262:D262)</f>
        <v>0</v>
      </c>
      <c r="E259" s="17">
        <f>SUM(C259:D259)</f>
        <v>2000</v>
      </c>
      <c r="F259" s="17">
        <f>SUM(F262:F262)</f>
        <v>905</v>
      </c>
      <c r="G259" s="17">
        <f>SUM(G262:G262)</f>
        <v>0</v>
      </c>
      <c r="H259" s="17">
        <f>SUM(F259:G259)</f>
        <v>905</v>
      </c>
      <c r="I259" s="17">
        <f>SUM(I262:I262)</f>
        <v>95</v>
      </c>
      <c r="J259" s="17">
        <f>SUM(J262:J262)</f>
        <v>0</v>
      </c>
      <c r="K259" s="17">
        <f t="shared" si="56"/>
        <v>45.25</v>
      </c>
      <c r="L259" s="17"/>
      <c r="M259" s="17">
        <f t="shared" si="57"/>
        <v>45.25</v>
      </c>
    </row>
    <row r="260" spans="1:13" s="18" customFormat="1" ht="18" customHeight="1">
      <c r="A260" s="16" t="s">
        <v>14</v>
      </c>
      <c r="B260" s="15"/>
      <c r="C260" s="17">
        <f>SUM(C263:C264)+C261</f>
        <v>241000</v>
      </c>
      <c r="D260" s="17">
        <f>SUM(D263:D264)</f>
        <v>0</v>
      </c>
      <c r="E260" s="17">
        <f>SUM(C260:D260)</f>
        <v>241000</v>
      </c>
      <c r="F260" s="17">
        <f>SUM(F263:F264)</f>
        <v>132577.78</v>
      </c>
      <c r="G260" s="17">
        <f>SUM(G263:G264)</f>
        <v>0</v>
      </c>
      <c r="H260" s="17">
        <f>SUM(F260:G260)</f>
        <v>132577.78</v>
      </c>
      <c r="I260" s="17">
        <f>SUM(I263:I264)</f>
        <v>1610.4</v>
      </c>
      <c r="J260" s="17">
        <f>SUM(J263:J264)</f>
        <v>0</v>
      </c>
      <c r="K260" s="17">
        <f t="shared" si="56"/>
        <v>55.011526970954364</v>
      </c>
      <c r="L260" s="17"/>
      <c r="M260" s="17">
        <f t="shared" si="57"/>
        <v>55.011526970954364</v>
      </c>
    </row>
    <row r="261" spans="1:13" s="18" customFormat="1" ht="18" customHeight="1">
      <c r="A261" s="32" t="s">
        <v>385</v>
      </c>
      <c r="B261" s="26" t="s">
        <v>89</v>
      </c>
      <c r="C261" s="33">
        <v>5000</v>
      </c>
      <c r="D261" s="33">
        <v>0</v>
      </c>
      <c r="E261" s="33">
        <v>5000</v>
      </c>
      <c r="F261" s="33">
        <v>0</v>
      </c>
      <c r="G261" s="33">
        <f>SUM(G264:G265)</f>
        <v>0</v>
      </c>
      <c r="H261" s="33">
        <f>SUM(F261:G261)</f>
        <v>0</v>
      </c>
      <c r="I261" s="33">
        <v>0</v>
      </c>
      <c r="J261" s="17"/>
      <c r="K261" s="17">
        <f t="shared" si="56"/>
        <v>0</v>
      </c>
      <c r="L261" s="17"/>
      <c r="M261" s="17">
        <f t="shared" si="57"/>
        <v>0</v>
      </c>
    </row>
    <row r="262" spans="1:13" ht="18" customHeight="1">
      <c r="A262" s="37" t="s">
        <v>31</v>
      </c>
      <c r="B262" s="26" t="s">
        <v>32</v>
      </c>
      <c r="C262" s="28">
        <v>2000</v>
      </c>
      <c r="D262" s="28"/>
      <c r="E262" s="28">
        <f>C262+D262</f>
        <v>2000</v>
      </c>
      <c r="F262" s="28">
        <v>905</v>
      </c>
      <c r="G262" s="28"/>
      <c r="H262" s="28">
        <f>SUM(F262:G262)</f>
        <v>905</v>
      </c>
      <c r="I262" s="28">
        <v>95</v>
      </c>
      <c r="J262" s="28"/>
      <c r="K262" s="28">
        <f>F262/C262*100</f>
        <v>45.25</v>
      </c>
      <c r="L262" s="28"/>
      <c r="M262" s="17">
        <f t="shared" si="57"/>
        <v>45.25</v>
      </c>
    </row>
    <row r="263" spans="1:13" ht="18" customHeight="1">
      <c r="A263" s="37" t="s">
        <v>42</v>
      </c>
      <c r="B263" s="26" t="s">
        <v>43</v>
      </c>
      <c r="C263" s="28">
        <v>21000</v>
      </c>
      <c r="D263" s="28"/>
      <c r="E263" s="28">
        <f>C263+D263</f>
        <v>21000</v>
      </c>
      <c r="F263" s="28">
        <v>11279.33</v>
      </c>
      <c r="G263" s="28"/>
      <c r="H263" s="28">
        <f>F263+G263</f>
        <v>11279.33</v>
      </c>
      <c r="I263" s="28"/>
      <c r="J263" s="28"/>
      <c r="K263" s="28">
        <f t="shared" si="56"/>
        <v>53.71109523809524</v>
      </c>
      <c r="L263" s="28"/>
      <c r="M263" s="28">
        <f t="shared" si="57"/>
        <v>53.71109523809524</v>
      </c>
    </row>
    <row r="264" spans="1:13" ht="18" customHeight="1">
      <c r="A264" s="35" t="s">
        <v>33</v>
      </c>
      <c r="B264" s="26" t="s">
        <v>34</v>
      </c>
      <c r="C264" s="28">
        <v>215000</v>
      </c>
      <c r="D264" s="28"/>
      <c r="E264" s="28">
        <f>C264+D264</f>
        <v>215000</v>
      </c>
      <c r="F264" s="28">
        <v>121298.45</v>
      </c>
      <c r="G264" s="28"/>
      <c r="H264" s="28">
        <f>F264+G264</f>
        <v>121298.45</v>
      </c>
      <c r="I264" s="28">
        <v>1610.4</v>
      </c>
      <c r="J264" s="28"/>
      <c r="K264" s="28">
        <f t="shared" si="56"/>
        <v>56.41788372093023</v>
      </c>
      <c r="L264" s="28"/>
      <c r="M264" s="28">
        <f t="shared" si="57"/>
        <v>56.41788372093023</v>
      </c>
    </row>
    <row r="265" spans="1:13" ht="22.5" customHeight="1">
      <c r="A265" s="35"/>
      <c r="B265" s="26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 s="29" customFormat="1" ht="18" customHeight="1">
      <c r="A266" s="39" t="s">
        <v>64</v>
      </c>
      <c r="B266" s="36">
        <v>75095</v>
      </c>
      <c r="C266" s="25">
        <f>SUM(C269:C275)</f>
        <v>80335</v>
      </c>
      <c r="D266" s="25">
        <f>SUM(D269:D275)</f>
        <v>0</v>
      </c>
      <c r="E266" s="25">
        <f>SUM(C266:D266)</f>
        <v>80335</v>
      </c>
      <c r="F266" s="25">
        <f>SUM(F269:F275)</f>
        <v>31634.290000000005</v>
      </c>
      <c r="G266" s="25">
        <f>SUM(G269:G275)</f>
        <v>0</v>
      </c>
      <c r="H266" s="25">
        <f>SUM(F266:G266)</f>
        <v>31634.290000000005</v>
      </c>
      <c r="I266" s="25">
        <f>SUM(I269:I275)</f>
        <v>225.2</v>
      </c>
      <c r="J266" s="25">
        <f>SUM(J269:J275)</f>
        <v>0</v>
      </c>
      <c r="K266" s="25">
        <f aca="true" t="shared" si="58" ref="K266:K275">F266/C266*100</f>
        <v>39.37796726209</v>
      </c>
      <c r="L266" s="25">
        <v>0</v>
      </c>
      <c r="M266" s="25">
        <f aca="true" t="shared" si="59" ref="M266:M275">H266/E266*100</f>
        <v>39.37796726209</v>
      </c>
    </row>
    <row r="267" spans="1:13" s="18" customFormat="1" ht="18" customHeight="1">
      <c r="A267" s="16" t="s">
        <v>12</v>
      </c>
      <c r="B267" s="15"/>
      <c r="C267" s="17">
        <f>SUM(C270:C270)</f>
        <v>7000</v>
      </c>
      <c r="D267" s="17">
        <f>SUM(D270:D270)</f>
        <v>0</v>
      </c>
      <c r="E267" s="17">
        <f>SUM(C267:D267)</f>
        <v>7000</v>
      </c>
      <c r="F267" s="17">
        <f>SUM(F270:F270)</f>
        <v>2791.74</v>
      </c>
      <c r="G267" s="17">
        <f>SUM(G270:G270)</f>
        <v>0</v>
      </c>
      <c r="H267" s="17">
        <f>SUM(F267:G267)</f>
        <v>2791.74</v>
      </c>
      <c r="I267" s="17">
        <f>SUM(I270:I270)</f>
        <v>0</v>
      </c>
      <c r="J267" s="17">
        <f>SUM(J270:J270)</f>
        <v>0</v>
      </c>
      <c r="K267" s="17">
        <f t="shared" si="58"/>
        <v>39.882</v>
      </c>
      <c r="L267" s="17"/>
      <c r="M267" s="17">
        <f t="shared" si="59"/>
        <v>39.882</v>
      </c>
    </row>
    <row r="268" spans="1:13" s="18" customFormat="1" ht="18" customHeight="1">
      <c r="A268" s="16" t="s">
        <v>14</v>
      </c>
      <c r="B268" s="15"/>
      <c r="C268" s="17">
        <f>SUM(C271:C275)+C269</f>
        <v>73335</v>
      </c>
      <c r="D268" s="17">
        <f>SUM(D271:D275)+D269</f>
        <v>0</v>
      </c>
      <c r="E268" s="17">
        <f>SUM(C268:D268)</f>
        <v>73335</v>
      </c>
      <c r="F268" s="17">
        <f>SUM(F271:F275)+F269</f>
        <v>28842.55</v>
      </c>
      <c r="G268" s="17">
        <f>SUM(G271:G275)+G269</f>
        <v>0</v>
      </c>
      <c r="H268" s="17">
        <f>SUM(F268:G268)</f>
        <v>28842.55</v>
      </c>
      <c r="I268" s="17">
        <f>SUM(I271:I275)+I269</f>
        <v>225.2</v>
      </c>
      <c r="J268" s="17">
        <f>SUM(J271:J275)+J269</f>
        <v>0</v>
      </c>
      <c r="K268" s="17">
        <f t="shared" si="58"/>
        <v>39.32985613963319</v>
      </c>
      <c r="L268" s="17"/>
      <c r="M268" s="17">
        <f t="shared" si="59"/>
        <v>39.32985613963319</v>
      </c>
    </row>
    <row r="269" spans="1:13" ht="18" customHeight="1">
      <c r="A269" s="37" t="s">
        <v>349</v>
      </c>
      <c r="B269" s="26" t="s">
        <v>51</v>
      </c>
      <c r="C269" s="28">
        <v>38000</v>
      </c>
      <c r="D269" s="28"/>
      <c r="E269" s="28">
        <f>SUM(C269:D269)</f>
        <v>38000</v>
      </c>
      <c r="F269" s="28">
        <v>18267.73</v>
      </c>
      <c r="G269" s="28"/>
      <c r="H269" s="28">
        <f>SUM(F269:G269)</f>
        <v>18267.73</v>
      </c>
      <c r="I269" s="28">
        <v>225.2</v>
      </c>
      <c r="J269" s="28"/>
      <c r="K269" s="28">
        <f t="shared" si="58"/>
        <v>48.072973684210524</v>
      </c>
      <c r="L269" s="28"/>
      <c r="M269" s="28">
        <f t="shared" si="59"/>
        <v>48.072973684210524</v>
      </c>
    </row>
    <row r="270" spans="1:13" ht="18" customHeight="1">
      <c r="A270" s="37" t="s">
        <v>27</v>
      </c>
      <c r="B270" s="26" t="s">
        <v>28</v>
      </c>
      <c r="C270" s="28">
        <v>7000</v>
      </c>
      <c r="D270" s="28"/>
      <c r="E270" s="28">
        <f>SUM(C270:D270)</f>
        <v>7000</v>
      </c>
      <c r="F270" s="28">
        <v>2791.74</v>
      </c>
      <c r="G270" s="28"/>
      <c r="H270" s="28">
        <f>SUM(F270:G270)</f>
        <v>2791.74</v>
      </c>
      <c r="I270" s="28"/>
      <c r="J270" s="28"/>
      <c r="K270" s="28">
        <f t="shared" si="58"/>
        <v>39.882</v>
      </c>
      <c r="L270" s="28"/>
      <c r="M270" s="28">
        <f t="shared" si="59"/>
        <v>39.882</v>
      </c>
    </row>
    <row r="271" spans="1:13" ht="18" customHeight="1">
      <c r="A271" s="37" t="s">
        <v>42</v>
      </c>
      <c r="B271" s="26" t="s">
        <v>43</v>
      </c>
      <c r="C271" s="28">
        <v>12690</v>
      </c>
      <c r="D271" s="28"/>
      <c r="E271" s="28">
        <f>C271+D271</f>
        <v>12690</v>
      </c>
      <c r="F271" s="28">
        <v>7297.26</v>
      </c>
      <c r="G271" s="28"/>
      <c r="H271" s="28">
        <f>F271+G271</f>
        <v>7297.26</v>
      </c>
      <c r="I271" s="28"/>
      <c r="J271" s="28"/>
      <c r="K271" s="28">
        <f t="shared" si="58"/>
        <v>57.50401891252955</v>
      </c>
      <c r="L271" s="28"/>
      <c r="M271" s="28">
        <f t="shared" si="59"/>
        <v>57.50401891252955</v>
      </c>
    </row>
    <row r="272" spans="1:13" ht="18" customHeight="1">
      <c r="A272" s="35" t="s">
        <v>52</v>
      </c>
      <c r="B272" s="26" t="s">
        <v>53</v>
      </c>
      <c r="C272" s="28">
        <v>1200</v>
      </c>
      <c r="D272" s="28"/>
      <c r="E272" s="28">
        <f>C272+D272</f>
        <v>1200</v>
      </c>
      <c r="F272" s="28">
        <v>554.65</v>
      </c>
      <c r="G272" s="28"/>
      <c r="H272" s="28">
        <f>F272+G272</f>
        <v>554.65</v>
      </c>
      <c r="I272" s="28"/>
      <c r="J272" s="28"/>
      <c r="K272" s="28">
        <f t="shared" si="58"/>
        <v>46.22083333333333</v>
      </c>
      <c r="L272" s="28"/>
      <c r="M272" s="28">
        <f t="shared" si="59"/>
        <v>46.22083333333333</v>
      </c>
    </row>
    <row r="273" spans="1:13" ht="18" customHeight="1">
      <c r="A273" s="35" t="s">
        <v>33</v>
      </c>
      <c r="B273" s="26" t="s">
        <v>34</v>
      </c>
      <c r="C273" s="28">
        <v>11425</v>
      </c>
      <c r="D273" s="28"/>
      <c r="E273" s="28">
        <f>C273+D273</f>
        <v>11425</v>
      </c>
      <c r="F273" s="28">
        <v>493.87</v>
      </c>
      <c r="G273" s="28"/>
      <c r="H273" s="28">
        <f>F273+G273</f>
        <v>493.87</v>
      </c>
      <c r="I273" s="28"/>
      <c r="J273" s="28"/>
      <c r="K273" s="28">
        <f t="shared" si="58"/>
        <v>4.322713347921225</v>
      </c>
      <c r="L273" s="28"/>
      <c r="M273" s="28">
        <f t="shared" si="59"/>
        <v>4.322713347921225</v>
      </c>
    </row>
    <row r="274" spans="1:13" ht="18" customHeight="1">
      <c r="A274" s="91" t="s">
        <v>374</v>
      </c>
      <c r="B274" s="26" t="s">
        <v>288</v>
      </c>
      <c r="C274" s="28">
        <v>1550</v>
      </c>
      <c r="D274" s="28"/>
      <c r="E274" s="33">
        <f>SUM(C274:D274)</f>
        <v>1550</v>
      </c>
      <c r="F274" s="28">
        <v>954.8</v>
      </c>
      <c r="G274" s="28"/>
      <c r="H274" s="28">
        <f>F274+G274</f>
        <v>954.8</v>
      </c>
      <c r="I274" s="28"/>
      <c r="J274" s="28"/>
      <c r="K274" s="28">
        <f t="shared" si="58"/>
        <v>61.6</v>
      </c>
      <c r="L274" s="28"/>
      <c r="M274" s="28">
        <f t="shared" si="59"/>
        <v>61.6</v>
      </c>
    </row>
    <row r="275" spans="1:13" ht="18" customHeight="1">
      <c r="A275" s="35" t="s">
        <v>80</v>
      </c>
      <c r="B275" s="26" t="s">
        <v>81</v>
      </c>
      <c r="C275" s="28">
        <v>8470</v>
      </c>
      <c r="D275" s="28"/>
      <c r="E275" s="28">
        <f>C275+D275</f>
        <v>8470</v>
      </c>
      <c r="F275" s="28">
        <v>1274.24</v>
      </c>
      <c r="G275" s="28"/>
      <c r="H275" s="28">
        <f>F275+G275</f>
        <v>1274.24</v>
      </c>
      <c r="I275" s="28"/>
      <c r="J275" s="28"/>
      <c r="K275" s="28">
        <f t="shared" si="58"/>
        <v>15.044155844155844</v>
      </c>
      <c r="L275" s="28"/>
      <c r="M275" s="28">
        <f t="shared" si="59"/>
        <v>15.044155844155844</v>
      </c>
    </row>
    <row r="276" spans="1:13" ht="18" customHeight="1">
      <c r="A276" s="26"/>
      <c r="B276" s="31"/>
      <c r="C276" s="28"/>
      <c r="D276" s="28"/>
      <c r="E276" s="28"/>
      <c r="F276" s="28"/>
      <c r="G276" s="28"/>
      <c r="H276" s="28"/>
      <c r="I276" s="28"/>
      <c r="J276" s="28"/>
      <c r="K276" s="28"/>
      <c r="L276" s="31"/>
      <c r="M276" s="28"/>
    </row>
    <row r="277" spans="1:13" ht="18" customHeight="1">
      <c r="A277" s="39" t="s">
        <v>95</v>
      </c>
      <c r="B277" s="5" t="s">
        <v>96</v>
      </c>
      <c r="C277" s="25">
        <f>C281</f>
        <v>0</v>
      </c>
      <c r="D277" s="25">
        <f>SUM(D278:D279)</f>
        <v>13000</v>
      </c>
      <c r="E277" s="25">
        <f>SUM(C277:D277)</f>
        <v>13000</v>
      </c>
      <c r="F277" s="25">
        <f>SUM(F278:F279)</f>
        <v>0</v>
      </c>
      <c r="G277" s="25">
        <f>SUM(G278:G279)</f>
        <v>719.8</v>
      </c>
      <c r="H277" s="25">
        <f>SUM(F277:G277)</f>
        <v>719.8</v>
      </c>
      <c r="I277" s="25">
        <f>SUM(I278:I279)</f>
        <v>0</v>
      </c>
      <c r="J277" s="25">
        <f>SUM(J278:J279)</f>
        <v>0</v>
      </c>
      <c r="K277" s="47">
        <v>0</v>
      </c>
      <c r="L277" s="25">
        <f aca="true" t="shared" si="60" ref="L277:M279">G277/D277*100</f>
        <v>5.536923076923077</v>
      </c>
      <c r="M277" s="25">
        <f t="shared" si="60"/>
        <v>5.536923076923077</v>
      </c>
    </row>
    <row r="278" spans="1:13" s="18" customFormat="1" ht="18" customHeight="1">
      <c r="A278" s="16" t="s">
        <v>12</v>
      </c>
      <c r="B278" s="15"/>
      <c r="C278" s="17">
        <f>C282</f>
        <v>0</v>
      </c>
      <c r="D278" s="17">
        <f>D282</f>
        <v>11600</v>
      </c>
      <c r="E278" s="17">
        <f>SUM(C278:D278)</f>
        <v>11600</v>
      </c>
      <c r="F278" s="17">
        <f>F282</f>
        <v>0</v>
      </c>
      <c r="G278" s="17">
        <f>G282</f>
        <v>0</v>
      </c>
      <c r="H278" s="17">
        <f>SUM(F278:G278)</f>
        <v>0</v>
      </c>
      <c r="I278" s="17">
        <f>I282</f>
        <v>0</v>
      </c>
      <c r="J278" s="17">
        <f>J282</f>
        <v>0</v>
      </c>
      <c r="K278" s="21">
        <v>0</v>
      </c>
      <c r="L278" s="17">
        <f t="shared" si="60"/>
        <v>0</v>
      </c>
      <c r="M278" s="17">
        <f t="shared" si="60"/>
        <v>0</v>
      </c>
    </row>
    <row r="279" spans="1:13" s="18" customFormat="1" ht="18" customHeight="1">
      <c r="A279" s="16" t="s">
        <v>14</v>
      </c>
      <c r="B279" s="15"/>
      <c r="C279" s="17">
        <f>SUM(C283+C290)</f>
        <v>0</v>
      </c>
      <c r="D279" s="17">
        <f>SUM(D283+D290)</f>
        <v>1400</v>
      </c>
      <c r="E279" s="17">
        <f>SUM(C279:D279)</f>
        <v>1400</v>
      </c>
      <c r="F279" s="17">
        <f>SUM(F283+F290)</f>
        <v>0</v>
      </c>
      <c r="G279" s="17">
        <f>SUM(G283+G290)</f>
        <v>719.8</v>
      </c>
      <c r="H279" s="17">
        <f>SUM(F279:G279)</f>
        <v>719.8</v>
      </c>
      <c r="I279" s="17">
        <f>SUM(I283+I290)</f>
        <v>0</v>
      </c>
      <c r="J279" s="17">
        <f>SUM(J283+J290)</f>
        <v>0</v>
      </c>
      <c r="K279" s="21">
        <v>0</v>
      </c>
      <c r="L279" s="17">
        <f t="shared" si="60"/>
        <v>51.41428571428571</v>
      </c>
      <c r="M279" s="17">
        <f t="shared" si="60"/>
        <v>51.41428571428571</v>
      </c>
    </row>
    <row r="280" spans="1:13" ht="18" customHeight="1">
      <c r="A280" s="26"/>
      <c r="B280" s="31"/>
      <c r="C280" s="28"/>
      <c r="D280" s="28"/>
      <c r="E280" s="28"/>
      <c r="F280" s="28"/>
      <c r="G280" s="28"/>
      <c r="H280" s="28"/>
      <c r="I280" s="28"/>
      <c r="J280" s="28"/>
      <c r="K280" s="31"/>
      <c r="L280" s="31"/>
      <c r="M280" s="28"/>
    </row>
    <row r="281" spans="1:13" s="29" customFormat="1" ht="18" customHeight="1">
      <c r="A281" s="39" t="s">
        <v>97</v>
      </c>
      <c r="B281" s="36">
        <v>75101</v>
      </c>
      <c r="C281" s="25">
        <f>SUM(C284:C287)</f>
        <v>0</v>
      </c>
      <c r="D281" s="25">
        <f>SUM(D284:D287)</f>
        <v>11800</v>
      </c>
      <c r="E281" s="25">
        <f>SUM(C281:D281)</f>
        <v>11800</v>
      </c>
      <c r="F281" s="25">
        <f>SUM(F284:F287)</f>
        <v>0</v>
      </c>
      <c r="G281" s="25">
        <f>SUM(G284:G287)</f>
        <v>0</v>
      </c>
      <c r="H281" s="25">
        <f>SUM(F281:G281)</f>
        <v>0</v>
      </c>
      <c r="I281" s="25">
        <f>SUM(I284:I287)</f>
        <v>0</v>
      </c>
      <c r="J281" s="25">
        <f>SUM(J284:J287)</f>
        <v>0</v>
      </c>
      <c r="K281" s="25">
        <v>0</v>
      </c>
      <c r="L281" s="25">
        <f aca="true" t="shared" si="61" ref="L281:M287">G281/D281*100</f>
        <v>0</v>
      </c>
      <c r="M281" s="25">
        <f t="shared" si="61"/>
        <v>0</v>
      </c>
    </row>
    <row r="282" spans="1:13" s="29" customFormat="1" ht="18" customHeight="1">
      <c r="A282" s="16" t="s">
        <v>12</v>
      </c>
      <c r="B282" s="36"/>
      <c r="C282" s="21">
        <f>SUM(C284:C286)</f>
        <v>0</v>
      </c>
      <c r="D282" s="21">
        <f>SUM(D284:D286)</f>
        <v>11600</v>
      </c>
      <c r="E282" s="17">
        <f>SUM(C282:D282)</f>
        <v>11600</v>
      </c>
      <c r="F282" s="21">
        <f>SUM(F284:F286)</f>
        <v>0</v>
      </c>
      <c r="G282" s="21">
        <f>SUM(G284:G286)</f>
        <v>0</v>
      </c>
      <c r="H282" s="17">
        <f>SUM(F282:G282)</f>
        <v>0</v>
      </c>
      <c r="I282" s="21">
        <f>SUM(I284:I286)</f>
        <v>0</v>
      </c>
      <c r="J282" s="21">
        <f>SUM(J284:J286)</f>
        <v>0</v>
      </c>
      <c r="K282" s="40"/>
      <c r="L282" s="17">
        <f t="shared" si="61"/>
        <v>0</v>
      </c>
      <c r="M282" s="17">
        <f t="shared" si="61"/>
        <v>0</v>
      </c>
    </row>
    <row r="283" spans="1:13" s="18" customFormat="1" ht="18" customHeight="1">
      <c r="A283" s="16" t="s">
        <v>14</v>
      </c>
      <c r="B283" s="15"/>
      <c r="C283" s="17">
        <f>SUM(C287)</f>
        <v>0</v>
      </c>
      <c r="D283" s="17">
        <f>SUM(D287:D287)</f>
        <v>200</v>
      </c>
      <c r="E283" s="17">
        <f>SUM(C283:D283)</f>
        <v>200</v>
      </c>
      <c r="F283" s="17">
        <f>SUM(F287:F287)</f>
        <v>0</v>
      </c>
      <c r="G283" s="17">
        <f>SUM(G287:G287)</f>
        <v>0</v>
      </c>
      <c r="H283" s="17">
        <f>SUM(F283:G283)</f>
        <v>0</v>
      </c>
      <c r="I283" s="17">
        <f>SUM(I287:I287)</f>
        <v>0</v>
      </c>
      <c r="J283" s="17">
        <f>SUM(J287:J287)</f>
        <v>0</v>
      </c>
      <c r="K283" s="17"/>
      <c r="L283" s="17">
        <f t="shared" si="61"/>
        <v>0</v>
      </c>
      <c r="M283" s="17">
        <f t="shared" si="61"/>
        <v>0</v>
      </c>
    </row>
    <row r="284" spans="1:13" s="18" customFormat="1" ht="18" customHeight="1">
      <c r="A284" s="37" t="s">
        <v>27</v>
      </c>
      <c r="B284" s="26" t="s">
        <v>28</v>
      </c>
      <c r="C284" s="33"/>
      <c r="D284" s="33">
        <v>1500</v>
      </c>
      <c r="E284" s="33">
        <f>C284+D284</f>
        <v>1500</v>
      </c>
      <c r="F284" s="33"/>
      <c r="G284" s="33"/>
      <c r="H284" s="33">
        <f>F284+G284</f>
        <v>0</v>
      </c>
      <c r="I284" s="33"/>
      <c r="J284" s="33"/>
      <c r="K284" s="32"/>
      <c r="L284" s="28">
        <f t="shared" si="61"/>
        <v>0</v>
      </c>
      <c r="M284" s="28">
        <f t="shared" si="61"/>
        <v>0</v>
      </c>
    </row>
    <row r="285" spans="1:13" s="18" customFormat="1" ht="18" customHeight="1">
      <c r="A285" s="35" t="s">
        <v>29</v>
      </c>
      <c r="B285" s="26" t="s">
        <v>30</v>
      </c>
      <c r="C285" s="33"/>
      <c r="D285" s="33">
        <v>250</v>
      </c>
      <c r="E285" s="33">
        <f>C285+D285</f>
        <v>250</v>
      </c>
      <c r="F285" s="33"/>
      <c r="G285" s="33"/>
      <c r="H285" s="33">
        <f>F285+G285</f>
        <v>0</v>
      </c>
      <c r="I285" s="33"/>
      <c r="J285" s="33"/>
      <c r="K285" s="32"/>
      <c r="L285" s="28">
        <f t="shared" si="61"/>
        <v>0</v>
      </c>
      <c r="M285" s="28">
        <f t="shared" si="61"/>
        <v>0</v>
      </c>
    </row>
    <row r="286" spans="1:13" s="18" customFormat="1" ht="18" customHeight="1">
      <c r="A286" s="37" t="s">
        <v>31</v>
      </c>
      <c r="B286" s="26" t="s">
        <v>32</v>
      </c>
      <c r="C286" s="33"/>
      <c r="D286" s="33">
        <v>9850</v>
      </c>
      <c r="E286" s="33">
        <f>C286+D286</f>
        <v>9850</v>
      </c>
      <c r="F286" s="33"/>
      <c r="G286" s="33"/>
      <c r="H286" s="33">
        <f>F286+G286</f>
        <v>0</v>
      </c>
      <c r="I286" s="33"/>
      <c r="J286" s="33"/>
      <c r="K286" s="32"/>
      <c r="L286" s="28">
        <f t="shared" si="61"/>
        <v>0</v>
      </c>
      <c r="M286" s="28">
        <f t="shared" si="61"/>
        <v>0</v>
      </c>
    </row>
    <row r="287" spans="1:13" ht="18" customHeight="1">
      <c r="A287" s="37" t="s">
        <v>42</v>
      </c>
      <c r="B287" s="26" t="s">
        <v>43</v>
      </c>
      <c r="C287" s="33"/>
      <c r="D287" s="33">
        <v>200</v>
      </c>
      <c r="E287" s="33">
        <f>C287+D287</f>
        <v>200</v>
      </c>
      <c r="F287" s="33"/>
      <c r="G287" s="33"/>
      <c r="H287" s="33">
        <f>F287+G287</f>
        <v>0</v>
      </c>
      <c r="I287" s="33"/>
      <c r="J287" s="33"/>
      <c r="K287" s="32"/>
      <c r="L287" s="28">
        <f t="shared" si="61"/>
        <v>0</v>
      </c>
      <c r="M287" s="28">
        <f t="shared" si="61"/>
        <v>0</v>
      </c>
    </row>
    <row r="288" spans="1:20" s="58" customFormat="1" ht="21" customHeight="1">
      <c r="A288" s="44"/>
      <c r="B288" s="53"/>
      <c r="C288" s="86"/>
      <c r="D288" s="86"/>
      <c r="E288" s="33"/>
      <c r="F288" s="33"/>
      <c r="G288" s="33"/>
      <c r="H288" s="33"/>
      <c r="I288" s="28"/>
      <c r="J288" s="28"/>
      <c r="K288" s="32"/>
      <c r="L288" s="28"/>
      <c r="M288" s="28"/>
      <c r="N288" s="54"/>
      <c r="O288" s="55"/>
      <c r="P288" s="54"/>
      <c r="Q288" s="56"/>
      <c r="R288" s="57"/>
      <c r="S288" s="57"/>
      <c r="T288" s="57"/>
    </row>
    <row r="289" spans="1:20" s="58" customFormat="1" ht="18" customHeight="1">
      <c r="A289" s="107" t="s">
        <v>369</v>
      </c>
      <c r="B289" s="6">
        <v>75108</v>
      </c>
      <c r="C289" s="108">
        <f>SUM(C290:C290)</f>
        <v>0</v>
      </c>
      <c r="D289" s="108">
        <f>SUM(D290:D290)</f>
        <v>1200</v>
      </c>
      <c r="E289" s="108">
        <f>SUM(E290:E290)</f>
        <v>1200</v>
      </c>
      <c r="F289" s="108">
        <f>SUM(F290:F290)</f>
        <v>0</v>
      </c>
      <c r="G289" s="108">
        <f>SUM(G290:G290)</f>
        <v>719.8</v>
      </c>
      <c r="H289" s="47">
        <f>SUM(F289:G289)</f>
        <v>719.8</v>
      </c>
      <c r="I289" s="108">
        <f>SUM(I290:I290)</f>
        <v>0</v>
      </c>
      <c r="J289" s="108">
        <f>SUM(J290:J290)</f>
        <v>0</v>
      </c>
      <c r="K289" s="47">
        <v>0</v>
      </c>
      <c r="L289" s="47">
        <f aca="true" t="shared" si="62" ref="L289:M291">G289/D289*100</f>
        <v>59.983333333333334</v>
      </c>
      <c r="M289" s="47">
        <f t="shared" si="62"/>
        <v>59.983333333333334</v>
      </c>
      <c r="N289" s="54"/>
      <c r="O289" s="55"/>
      <c r="P289" s="54"/>
      <c r="Q289" s="56"/>
      <c r="R289" s="57"/>
      <c r="S289" s="57"/>
      <c r="T289" s="57"/>
    </row>
    <row r="290" spans="1:20" s="58" customFormat="1" ht="18" customHeight="1">
      <c r="A290" s="16" t="s">
        <v>14</v>
      </c>
      <c r="B290" s="106"/>
      <c r="C290" s="109">
        <f>SUM(C291:C291)</f>
        <v>0</v>
      </c>
      <c r="D290" s="109">
        <f>SUM(D291:D291)</f>
        <v>1200</v>
      </c>
      <c r="E290" s="21">
        <f>SUM(C290:D290)</f>
        <v>1200</v>
      </c>
      <c r="F290" s="109">
        <f>SUM(F291:F291)</f>
        <v>0</v>
      </c>
      <c r="G290" s="109">
        <f>SUM(G291:G291)</f>
        <v>719.8</v>
      </c>
      <c r="H290" s="21">
        <f>SUM(F290:G290)</f>
        <v>719.8</v>
      </c>
      <c r="I290" s="109">
        <f>SUM(I291:I291)</f>
        <v>0</v>
      </c>
      <c r="J290" s="109">
        <f>SUM(J291:J291)</f>
        <v>0</v>
      </c>
      <c r="K290" s="21">
        <v>0</v>
      </c>
      <c r="L290" s="17">
        <f t="shared" si="62"/>
        <v>59.983333333333334</v>
      </c>
      <c r="M290" s="17">
        <f t="shared" si="62"/>
        <v>59.983333333333334</v>
      </c>
      <c r="N290" s="54"/>
      <c r="O290" s="55"/>
      <c r="P290" s="54"/>
      <c r="Q290" s="56"/>
      <c r="R290" s="57"/>
      <c r="S290" s="57"/>
      <c r="T290" s="57"/>
    </row>
    <row r="291" spans="1:20" s="58" customFormat="1" ht="18" customHeight="1">
      <c r="A291" s="59" t="s">
        <v>33</v>
      </c>
      <c r="B291" s="106" t="s">
        <v>34</v>
      </c>
      <c r="C291" s="86"/>
      <c r="D291" s="86">
        <v>1200</v>
      </c>
      <c r="E291" s="86">
        <v>1200</v>
      </c>
      <c r="F291" s="33"/>
      <c r="G291" s="33">
        <v>719.8</v>
      </c>
      <c r="H291" s="33">
        <f>SUM(F291:G291)</f>
        <v>719.8</v>
      </c>
      <c r="I291" s="28"/>
      <c r="J291" s="28"/>
      <c r="K291" s="21"/>
      <c r="L291" s="33">
        <f t="shared" si="62"/>
        <v>59.983333333333334</v>
      </c>
      <c r="M291" s="33">
        <f t="shared" si="62"/>
        <v>59.983333333333334</v>
      </c>
      <c r="N291" s="54"/>
      <c r="O291" s="55"/>
      <c r="P291" s="54"/>
      <c r="Q291" s="56"/>
      <c r="R291" s="57"/>
      <c r="S291" s="57"/>
      <c r="T291" s="57"/>
    </row>
    <row r="292" spans="1:13" ht="17.25" customHeight="1">
      <c r="A292" s="110"/>
      <c r="B292" s="31"/>
      <c r="C292" s="28"/>
      <c r="D292" s="28"/>
      <c r="E292" s="28"/>
      <c r="F292" s="28"/>
      <c r="G292" s="28"/>
      <c r="H292" s="28"/>
      <c r="I292" s="28"/>
      <c r="J292" s="28"/>
      <c r="K292" s="31"/>
      <c r="L292" s="31"/>
      <c r="M292" s="28"/>
    </row>
    <row r="293" spans="1:13" ht="18" customHeight="1">
      <c r="A293" s="98" t="s">
        <v>98</v>
      </c>
      <c r="B293" s="5" t="s">
        <v>99</v>
      </c>
      <c r="C293" s="25">
        <f>SUM(C294:C297)</f>
        <v>2813410</v>
      </c>
      <c r="D293" s="25">
        <f>SUM(D294:D297)</f>
        <v>4230</v>
      </c>
      <c r="E293" s="25">
        <f>SUM(C293:D293)</f>
        <v>2817640</v>
      </c>
      <c r="F293" s="25">
        <f>SUM(F294:F297)</f>
        <v>1111596.63</v>
      </c>
      <c r="G293" s="25">
        <f>SUM(G294:G297)</f>
        <v>0</v>
      </c>
      <c r="H293" s="25">
        <f>SUM(F293:G293)</f>
        <v>1111596.63</v>
      </c>
      <c r="I293" s="25">
        <f>I299+I307+I318+I343</f>
        <v>62709.08</v>
      </c>
      <c r="J293" s="25">
        <f>J299+J307+J318+J343</f>
        <v>0</v>
      </c>
      <c r="K293" s="25">
        <f>F293/C293*100</f>
        <v>39.51065184242609</v>
      </c>
      <c r="L293" s="25">
        <f>G293/D293*100</f>
        <v>0</v>
      </c>
      <c r="M293" s="25">
        <f>H293/E293*100</f>
        <v>39.4513362246419</v>
      </c>
    </row>
    <row r="294" spans="1:13" s="18" customFormat="1" ht="18" customHeight="1">
      <c r="A294" s="16" t="s">
        <v>12</v>
      </c>
      <c r="B294" s="15"/>
      <c r="C294" s="17">
        <f>SUM(C308+C319)+C345</f>
        <v>1678390</v>
      </c>
      <c r="D294" s="17">
        <f>SUM(D308+D319)+D345</f>
        <v>0</v>
      </c>
      <c r="E294" s="17">
        <f>SUM(C294:D294)</f>
        <v>1678390</v>
      </c>
      <c r="F294" s="17">
        <f>SUM(F308+F319)+F345</f>
        <v>771773.02</v>
      </c>
      <c r="G294" s="17">
        <f>SUM(G308+G319)+G345</f>
        <v>0</v>
      </c>
      <c r="H294" s="17">
        <f>SUM(F294:G294)</f>
        <v>771773.02</v>
      </c>
      <c r="I294" s="17">
        <f>SUM(I308+I319)+I345</f>
        <v>41531.26</v>
      </c>
      <c r="J294" s="17">
        <f>SUM(J308+J319)+J345</f>
        <v>0</v>
      </c>
      <c r="K294" s="17">
        <f>F294/C294*100</f>
        <v>45.98293721959735</v>
      </c>
      <c r="L294" s="17"/>
      <c r="M294" s="17">
        <f>H294/E294*100</f>
        <v>45.98293721959735</v>
      </c>
    </row>
    <row r="295" spans="1:13" s="18" customFormat="1" ht="18" customHeight="1">
      <c r="A295" s="43" t="s">
        <v>13</v>
      </c>
      <c r="B295" s="15"/>
      <c r="C295" s="17">
        <f>SUM(C344)</f>
        <v>25000</v>
      </c>
      <c r="D295" s="17">
        <f>SUM(D344)</f>
        <v>0</v>
      </c>
      <c r="E295" s="17">
        <f>SUM(C295:D295)</f>
        <v>25000</v>
      </c>
      <c r="F295" s="17">
        <f>SUM(F344)</f>
        <v>25000</v>
      </c>
      <c r="G295" s="17">
        <f>SUM(G344)</f>
        <v>0</v>
      </c>
      <c r="H295" s="17">
        <f>SUM(F295:G295)</f>
        <v>25000</v>
      </c>
      <c r="I295" s="17">
        <f>SUM(I344)</f>
        <v>0</v>
      </c>
      <c r="J295" s="17">
        <f>SUM(J344)</f>
        <v>0</v>
      </c>
      <c r="K295" s="17">
        <f>F295/C295*100</f>
        <v>100</v>
      </c>
      <c r="L295" s="17"/>
      <c r="M295" s="17">
        <f>H295/E295*100</f>
        <v>100</v>
      </c>
    </row>
    <row r="296" spans="1:13" s="18" customFormat="1" ht="18" customHeight="1">
      <c r="A296" s="16" t="s">
        <v>14</v>
      </c>
      <c r="B296" s="15"/>
      <c r="C296" s="17">
        <f>SUM(C300+C309+C320+C346)</f>
        <v>634020</v>
      </c>
      <c r="D296" s="17">
        <f>SUM(D300+D309+D320+D346)</f>
        <v>4230</v>
      </c>
      <c r="E296" s="17">
        <f>SUM(C296:D296)</f>
        <v>638250</v>
      </c>
      <c r="F296" s="17">
        <f>SUM(F300+F309+F320+F346)</f>
        <v>308723.61</v>
      </c>
      <c r="G296" s="17">
        <f>SUM(G300+G309+G320+G346)</f>
        <v>0</v>
      </c>
      <c r="H296" s="17">
        <f>SUM(F296:G296)</f>
        <v>308723.61</v>
      </c>
      <c r="I296" s="17">
        <f>SUM(I300+I309+I320+I346)</f>
        <v>21177.82</v>
      </c>
      <c r="J296" s="17">
        <f>SUM(J300+J309+J320+J346)</f>
        <v>0</v>
      </c>
      <c r="K296" s="17">
        <f>F296/C296*100</f>
        <v>48.693039651746</v>
      </c>
      <c r="L296" s="17">
        <f>G296/D296*100</f>
        <v>0</v>
      </c>
      <c r="M296" s="17">
        <f>H296/E296*100</f>
        <v>48.37032667450059</v>
      </c>
    </row>
    <row r="297" spans="1:13" s="18" customFormat="1" ht="18" customHeight="1">
      <c r="A297" s="16" t="s">
        <v>15</v>
      </c>
      <c r="B297" s="15"/>
      <c r="C297" s="17">
        <f>SUM(C321)+C347</f>
        <v>476000</v>
      </c>
      <c r="D297" s="17">
        <f>SUM(D321)+D347</f>
        <v>0</v>
      </c>
      <c r="E297" s="17">
        <f>SUM(C297:D297)</f>
        <v>476000</v>
      </c>
      <c r="F297" s="17">
        <f>SUM(F321)+F347</f>
        <v>6100</v>
      </c>
      <c r="G297" s="17">
        <f>SUM(G321)+G347</f>
        <v>0</v>
      </c>
      <c r="H297" s="17">
        <f>SUM(F297:G297)</f>
        <v>6100</v>
      </c>
      <c r="I297" s="17">
        <f>SUM(I321)+I347</f>
        <v>0</v>
      </c>
      <c r="J297" s="17">
        <f>SUM(J321)+J347</f>
        <v>0</v>
      </c>
      <c r="K297" s="17">
        <f>F297/C297*100</f>
        <v>1.2815126050420167</v>
      </c>
      <c r="L297" s="17"/>
      <c r="M297" s="17">
        <f>H297/E297*100</f>
        <v>1.2815126050420167</v>
      </c>
    </row>
    <row r="298" spans="1:13" ht="18" customHeight="1">
      <c r="A298" s="38"/>
      <c r="B298" s="31"/>
      <c r="C298" s="28"/>
      <c r="D298" s="28"/>
      <c r="E298" s="28"/>
      <c r="F298" s="28"/>
      <c r="G298" s="28"/>
      <c r="H298" s="28"/>
      <c r="I298" s="28"/>
      <c r="J298" s="28"/>
      <c r="K298" s="31"/>
      <c r="L298" s="31"/>
      <c r="M298" s="28"/>
    </row>
    <row r="299" spans="1:13" s="29" customFormat="1" ht="18" customHeight="1">
      <c r="A299" s="39" t="s">
        <v>100</v>
      </c>
      <c r="B299" s="36">
        <v>75412</v>
      </c>
      <c r="C299" s="25">
        <f>SUM(C301:C305)</f>
        <v>16000</v>
      </c>
      <c r="D299" s="25">
        <f>SUM(D301:D305)</f>
        <v>0</v>
      </c>
      <c r="E299" s="25">
        <f>SUM(C299:D299)</f>
        <v>16000</v>
      </c>
      <c r="F299" s="25">
        <f>SUM(F301:F305)</f>
        <v>1875.41</v>
      </c>
      <c r="G299" s="25">
        <f>SUM(G301:G305)</f>
        <v>0</v>
      </c>
      <c r="H299" s="25">
        <f>SUM(F299:G299)</f>
        <v>1875.41</v>
      </c>
      <c r="I299" s="25">
        <f>SUM(I301:I305)</f>
        <v>0</v>
      </c>
      <c r="J299" s="25">
        <f>SUM(J301:J305)</f>
        <v>0</v>
      </c>
      <c r="K299" s="25">
        <f aca="true" t="shared" si="63" ref="K299:K305">F299/C299*100</f>
        <v>11.7213125</v>
      </c>
      <c r="L299" s="25">
        <v>0</v>
      </c>
      <c r="M299" s="25">
        <f aca="true" t="shared" si="64" ref="M299:M305">H299/E299*100</f>
        <v>11.7213125</v>
      </c>
    </row>
    <row r="300" spans="1:13" s="18" customFormat="1" ht="18" customHeight="1">
      <c r="A300" s="16" t="s">
        <v>14</v>
      </c>
      <c r="B300" s="15"/>
      <c r="C300" s="17">
        <f>SUM(C301:C305)</f>
        <v>16000</v>
      </c>
      <c r="D300" s="17">
        <f>SUM(D301:D305)</f>
        <v>0</v>
      </c>
      <c r="E300" s="17">
        <f>SUM(C300:D300)</f>
        <v>16000</v>
      </c>
      <c r="F300" s="17">
        <f>SUM(F301:F305)</f>
        <v>1875.41</v>
      </c>
      <c r="G300" s="17">
        <f>SUM(G301:G305)</f>
        <v>0</v>
      </c>
      <c r="H300" s="17">
        <f>SUM(F300:G300)</f>
        <v>1875.41</v>
      </c>
      <c r="I300" s="17"/>
      <c r="J300" s="17">
        <f>SUM(J301:J305)</f>
        <v>0</v>
      </c>
      <c r="K300" s="17">
        <f t="shared" si="63"/>
        <v>11.7213125</v>
      </c>
      <c r="L300" s="17"/>
      <c r="M300" s="17">
        <f t="shared" si="64"/>
        <v>11.7213125</v>
      </c>
    </row>
    <row r="301" spans="1:13" ht="18" customHeight="1">
      <c r="A301" s="37" t="s">
        <v>42</v>
      </c>
      <c r="B301" s="26" t="s">
        <v>43</v>
      </c>
      <c r="C301" s="28">
        <v>7500</v>
      </c>
      <c r="D301" s="28"/>
      <c r="E301" s="28">
        <f>C301+D301</f>
        <v>7500</v>
      </c>
      <c r="F301" s="28"/>
      <c r="G301" s="28"/>
      <c r="H301" s="28">
        <f>F301+G301</f>
        <v>0</v>
      </c>
      <c r="I301" s="28"/>
      <c r="J301" s="28"/>
      <c r="K301" s="28">
        <f t="shared" si="63"/>
        <v>0</v>
      </c>
      <c r="L301" s="28"/>
      <c r="M301" s="28">
        <f t="shared" si="64"/>
        <v>0</v>
      </c>
    </row>
    <row r="302" spans="1:13" ht="18" customHeight="1">
      <c r="A302" s="37" t="s">
        <v>44</v>
      </c>
      <c r="B302" s="26" t="s">
        <v>45</v>
      </c>
      <c r="C302" s="28">
        <v>2500</v>
      </c>
      <c r="D302" s="28"/>
      <c r="E302" s="28">
        <f>C302+D302</f>
        <v>2500</v>
      </c>
      <c r="F302" s="28">
        <v>1146.41</v>
      </c>
      <c r="G302" s="28"/>
      <c r="H302" s="28">
        <f>F302+G302</f>
        <v>1146.41</v>
      </c>
      <c r="I302" s="28"/>
      <c r="J302" s="28"/>
      <c r="K302" s="28">
        <f t="shared" si="63"/>
        <v>45.8564</v>
      </c>
      <c r="L302" s="28"/>
      <c r="M302" s="28">
        <f t="shared" si="64"/>
        <v>45.8564</v>
      </c>
    </row>
    <row r="303" spans="1:13" ht="18" customHeight="1">
      <c r="A303" s="37" t="s">
        <v>386</v>
      </c>
      <c r="B303" s="26" t="s">
        <v>34</v>
      </c>
      <c r="C303" s="28">
        <v>3000</v>
      </c>
      <c r="D303" s="28"/>
      <c r="E303" s="28">
        <f>C303+D303</f>
        <v>3000</v>
      </c>
      <c r="F303" s="28"/>
      <c r="G303" s="28"/>
      <c r="H303" s="28">
        <f>F303+G303</f>
        <v>0</v>
      </c>
      <c r="I303" s="28"/>
      <c r="J303" s="28"/>
      <c r="K303" s="28">
        <f t="shared" si="63"/>
        <v>0</v>
      </c>
      <c r="L303" s="28"/>
      <c r="M303" s="28">
        <f t="shared" si="64"/>
        <v>0</v>
      </c>
    </row>
    <row r="304" spans="1:13" ht="18" customHeight="1">
      <c r="A304" s="35" t="s">
        <v>71</v>
      </c>
      <c r="B304" s="26" t="s">
        <v>72</v>
      </c>
      <c r="C304" s="28">
        <v>2500</v>
      </c>
      <c r="D304" s="28"/>
      <c r="E304" s="28">
        <f>C304+D304</f>
        <v>2500</v>
      </c>
      <c r="F304" s="28">
        <v>729</v>
      </c>
      <c r="G304" s="28"/>
      <c r="H304" s="28">
        <f>F304+G304</f>
        <v>729</v>
      </c>
      <c r="I304" s="28"/>
      <c r="J304" s="28"/>
      <c r="K304" s="28">
        <f t="shared" si="63"/>
        <v>29.160000000000004</v>
      </c>
      <c r="L304" s="28"/>
      <c r="M304" s="28">
        <f t="shared" si="64"/>
        <v>29.160000000000004</v>
      </c>
    </row>
    <row r="305" spans="1:13" ht="18" customHeight="1">
      <c r="A305" s="37" t="s">
        <v>101</v>
      </c>
      <c r="B305" s="26" t="s">
        <v>102</v>
      </c>
      <c r="C305" s="28">
        <v>500</v>
      </c>
      <c r="D305" s="28"/>
      <c r="E305" s="28">
        <f>C305+D305</f>
        <v>500</v>
      </c>
      <c r="F305" s="28"/>
      <c r="G305" s="28"/>
      <c r="H305" s="28">
        <f>F305+G305</f>
        <v>0</v>
      </c>
      <c r="I305" s="28"/>
      <c r="J305" s="28"/>
      <c r="K305" s="28">
        <f t="shared" si="63"/>
        <v>0</v>
      </c>
      <c r="L305" s="28"/>
      <c r="M305" s="28">
        <f t="shared" si="64"/>
        <v>0</v>
      </c>
    </row>
    <row r="306" spans="1:13" ht="16.5" customHeight="1">
      <c r="A306" s="38"/>
      <c r="B306" s="31"/>
      <c r="C306" s="28"/>
      <c r="D306" s="28"/>
      <c r="E306" s="28"/>
      <c r="F306" s="28"/>
      <c r="G306" s="28"/>
      <c r="H306" s="28"/>
      <c r="I306" s="28"/>
      <c r="J306" s="28"/>
      <c r="K306" s="31"/>
      <c r="L306" s="31"/>
      <c r="M306" s="28"/>
    </row>
    <row r="307" spans="1:13" s="29" customFormat="1" ht="18" customHeight="1">
      <c r="A307" s="39" t="s">
        <v>103</v>
      </c>
      <c r="B307" s="36">
        <v>75414</v>
      </c>
      <c r="C307" s="25">
        <f>SUM(C308:C309)</f>
        <v>37230</v>
      </c>
      <c r="D307" s="25">
        <f>SUM(D308:D309)</f>
        <v>4230</v>
      </c>
      <c r="E307" s="25">
        <f>SUM(C307:D307)</f>
        <v>41460</v>
      </c>
      <c r="F307" s="25">
        <f>SUM(F308:F309)</f>
        <v>4550.64</v>
      </c>
      <c r="G307" s="25">
        <f>SUM(G308:G309)</f>
        <v>0</v>
      </c>
      <c r="H307" s="25">
        <f>SUM(F307:G307)</f>
        <v>4550.64</v>
      </c>
      <c r="I307" s="25">
        <f>SUM(I308:I309)</f>
        <v>0</v>
      </c>
      <c r="J307" s="25">
        <f>SUM(J308:J309)</f>
        <v>0</v>
      </c>
      <c r="K307" s="25">
        <f>F307/C307*100</f>
        <v>12.223045930701048</v>
      </c>
      <c r="L307" s="25">
        <f>G307/D307*100</f>
        <v>0</v>
      </c>
      <c r="M307" s="25">
        <f>H307/E307*100</f>
        <v>10.975976845151955</v>
      </c>
    </row>
    <row r="308" spans="1:13" s="18" customFormat="1" ht="18" customHeight="1">
      <c r="A308" s="16" t="s">
        <v>12</v>
      </c>
      <c r="B308" s="15"/>
      <c r="C308" s="17">
        <f>SUM(C310:C312)</f>
        <v>2440</v>
      </c>
      <c r="D308" s="17">
        <f>SUM(D310:D312)</f>
        <v>0</v>
      </c>
      <c r="E308" s="17">
        <f>SUM(C308:D308)</f>
        <v>2440</v>
      </c>
      <c r="F308" s="17">
        <f>SUM(F310:F312)</f>
        <v>0</v>
      </c>
      <c r="G308" s="17">
        <f>SUM(G310:G312)</f>
        <v>0</v>
      </c>
      <c r="H308" s="17">
        <f aca="true" t="shared" si="65" ref="H308:H316">F308+G308</f>
        <v>0</v>
      </c>
      <c r="I308" s="17">
        <v>0</v>
      </c>
      <c r="J308" s="17">
        <f>SUM(J310:J312)</f>
        <v>0</v>
      </c>
      <c r="K308" s="17">
        <f aca="true" t="shared" si="66" ref="K308:K316">F308/C308*100</f>
        <v>0</v>
      </c>
      <c r="L308" s="17"/>
      <c r="M308" s="17">
        <f aca="true" t="shared" si="67" ref="M308:M316">H308/E308*100</f>
        <v>0</v>
      </c>
    </row>
    <row r="309" spans="1:13" s="18" customFormat="1" ht="18" customHeight="1">
      <c r="A309" s="16" t="s">
        <v>14</v>
      </c>
      <c r="B309" s="15"/>
      <c r="C309" s="17">
        <f>SUM(C313:C316)</f>
        <v>34790</v>
      </c>
      <c r="D309" s="17">
        <f>SUM(D313:D316)</f>
        <v>4230</v>
      </c>
      <c r="E309" s="17">
        <f>SUM(C309:D309)</f>
        <v>39020</v>
      </c>
      <c r="F309" s="17">
        <f>SUM(F313:F316)</f>
        <v>4550.64</v>
      </c>
      <c r="G309" s="17">
        <f>SUM(G313:G316)</f>
        <v>0</v>
      </c>
      <c r="H309" s="17">
        <f t="shared" si="65"/>
        <v>4550.64</v>
      </c>
      <c r="I309" s="17">
        <v>0</v>
      </c>
      <c r="J309" s="17">
        <f>SUM(J313:J316)</f>
        <v>0</v>
      </c>
      <c r="K309" s="17">
        <f t="shared" si="66"/>
        <v>13.080310434032768</v>
      </c>
      <c r="L309" s="17">
        <f>G309/D309*100</f>
        <v>0</v>
      </c>
      <c r="M309" s="17">
        <f t="shared" si="67"/>
        <v>11.662327011788827</v>
      </c>
    </row>
    <row r="310" spans="1:20" s="58" customFormat="1" ht="18" customHeight="1">
      <c r="A310" s="37" t="s">
        <v>27</v>
      </c>
      <c r="B310" s="53" t="s">
        <v>28</v>
      </c>
      <c r="C310" s="86">
        <v>370</v>
      </c>
      <c r="D310" s="86"/>
      <c r="E310" s="33">
        <f>SUM(C310:D310)</f>
        <v>370</v>
      </c>
      <c r="F310" s="33"/>
      <c r="G310" s="33"/>
      <c r="H310" s="33">
        <f>SUM(F310:G310)</f>
        <v>0</v>
      </c>
      <c r="I310" s="28"/>
      <c r="J310" s="28"/>
      <c r="K310" s="17">
        <f t="shared" si="66"/>
        <v>0</v>
      </c>
      <c r="L310" s="17"/>
      <c r="M310" s="28">
        <f t="shared" si="67"/>
        <v>0</v>
      </c>
      <c r="N310" s="54" t="e">
        <f>IF(H310+I310&gt;#REF!,"zle","")</f>
        <v>#REF!</v>
      </c>
      <c r="O310" s="55" t="e">
        <f>#REF!-(H310+I310)</f>
        <v>#REF!</v>
      </c>
      <c r="P310" s="54"/>
      <c r="Q310" s="56"/>
      <c r="R310" s="57"/>
      <c r="S310" s="57"/>
      <c r="T310" s="57"/>
    </row>
    <row r="311" spans="1:20" s="58" customFormat="1" ht="18" customHeight="1">
      <c r="A311" s="37" t="s">
        <v>387</v>
      </c>
      <c r="B311" s="53" t="s">
        <v>30</v>
      </c>
      <c r="C311" s="86">
        <v>70</v>
      </c>
      <c r="D311" s="86"/>
      <c r="E311" s="33">
        <f>SUM(C311:D311)</f>
        <v>70</v>
      </c>
      <c r="F311" s="33"/>
      <c r="G311" s="33"/>
      <c r="H311" s="33">
        <f>SUM(F311:G311)</f>
        <v>0</v>
      </c>
      <c r="I311" s="28"/>
      <c r="J311" s="28"/>
      <c r="K311" s="17">
        <f t="shared" si="66"/>
        <v>0</v>
      </c>
      <c r="L311" s="17"/>
      <c r="M311" s="28">
        <f t="shared" si="67"/>
        <v>0</v>
      </c>
      <c r="N311" s="54"/>
      <c r="O311" s="55"/>
      <c r="P311" s="54"/>
      <c r="Q311" s="56"/>
      <c r="R311" s="57"/>
      <c r="S311" s="57"/>
      <c r="T311" s="57"/>
    </row>
    <row r="312" spans="1:13" s="18" customFormat="1" ht="18" customHeight="1">
      <c r="A312" s="37" t="s">
        <v>31</v>
      </c>
      <c r="B312" s="26" t="s">
        <v>32</v>
      </c>
      <c r="C312" s="33">
        <v>2000</v>
      </c>
      <c r="D312" s="17"/>
      <c r="E312" s="28">
        <f>C312+D312</f>
        <v>2000</v>
      </c>
      <c r="F312" s="33"/>
      <c r="G312" s="33"/>
      <c r="H312" s="28">
        <f t="shared" si="65"/>
        <v>0</v>
      </c>
      <c r="I312" s="17"/>
      <c r="J312" s="17"/>
      <c r="K312" s="28">
        <f t="shared" si="66"/>
        <v>0</v>
      </c>
      <c r="L312" s="17"/>
      <c r="M312" s="28">
        <f t="shared" si="67"/>
        <v>0</v>
      </c>
    </row>
    <row r="313" spans="1:13" ht="18" customHeight="1">
      <c r="A313" s="37" t="s">
        <v>42</v>
      </c>
      <c r="B313" s="26" t="s">
        <v>43</v>
      </c>
      <c r="C313" s="28">
        <v>16200</v>
      </c>
      <c r="D313" s="28">
        <v>4230</v>
      </c>
      <c r="E313" s="28">
        <f>C313+D313</f>
        <v>20430</v>
      </c>
      <c r="F313" s="28">
        <v>497.64</v>
      </c>
      <c r="G313" s="28"/>
      <c r="H313" s="28">
        <f t="shared" si="65"/>
        <v>497.64</v>
      </c>
      <c r="I313" s="28"/>
      <c r="J313" s="28"/>
      <c r="K313" s="28">
        <f t="shared" si="66"/>
        <v>3.071851851851852</v>
      </c>
      <c r="L313" s="17">
        <f>G313/D313*100</f>
        <v>0</v>
      </c>
      <c r="M313" s="28">
        <f t="shared" si="67"/>
        <v>2.4358296622613804</v>
      </c>
    </row>
    <row r="314" spans="1:13" ht="18" customHeight="1">
      <c r="A314" s="37" t="s">
        <v>44</v>
      </c>
      <c r="B314" s="26" t="s">
        <v>45</v>
      </c>
      <c r="C314" s="28">
        <v>5000</v>
      </c>
      <c r="D314" s="28"/>
      <c r="E314" s="28">
        <f>C314+D314</f>
        <v>5000</v>
      </c>
      <c r="F314" s="28"/>
      <c r="G314" s="28"/>
      <c r="H314" s="28">
        <f t="shared" si="65"/>
        <v>0</v>
      </c>
      <c r="I314" s="28"/>
      <c r="J314" s="28"/>
      <c r="K314" s="28">
        <f t="shared" si="66"/>
        <v>0</v>
      </c>
      <c r="L314" s="28"/>
      <c r="M314" s="28">
        <f t="shared" si="67"/>
        <v>0</v>
      </c>
    </row>
    <row r="315" spans="1:13" ht="18" customHeight="1">
      <c r="A315" s="35" t="s">
        <v>33</v>
      </c>
      <c r="B315" s="26" t="s">
        <v>34</v>
      </c>
      <c r="C315" s="28">
        <v>5390</v>
      </c>
      <c r="D315" s="28"/>
      <c r="E315" s="28">
        <f>C315+D315</f>
        <v>5390</v>
      </c>
      <c r="F315" s="28"/>
      <c r="G315" s="28"/>
      <c r="H315" s="28">
        <f t="shared" si="65"/>
        <v>0</v>
      </c>
      <c r="I315" s="28"/>
      <c r="J315" s="28"/>
      <c r="K315" s="28">
        <f t="shared" si="66"/>
        <v>0</v>
      </c>
      <c r="L315" s="28"/>
      <c r="M315" s="28">
        <f t="shared" si="67"/>
        <v>0</v>
      </c>
    </row>
    <row r="316" spans="1:13" ht="18" customHeight="1">
      <c r="A316" s="90" t="s">
        <v>313</v>
      </c>
      <c r="B316" s="26" t="s">
        <v>290</v>
      </c>
      <c r="C316" s="28">
        <v>8200</v>
      </c>
      <c r="D316" s="28"/>
      <c r="E316" s="33">
        <f>SUM(C316:D316)</f>
        <v>8200</v>
      </c>
      <c r="F316" s="28">
        <v>4053</v>
      </c>
      <c r="G316" s="28"/>
      <c r="H316" s="28">
        <f t="shared" si="65"/>
        <v>4053</v>
      </c>
      <c r="I316" s="28"/>
      <c r="J316" s="28"/>
      <c r="K316" s="28">
        <f t="shared" si="66"/>
        <v>49.426829268292686</v>
      </c>
      <c r="L316" s="28"/>
      <c r="M316" s="28">
        <f t="shared" si="67"/>
        <v>49.426829268292686</v>
      </c>
    </row>
    <row r="317" spans="1:13" ht="21" customHeight="1">
      <c r="A317" s="26"/>
      <c r="B317" s="31"/>
      <c r="C317" s="28"/>
      <c r="D317" s="28"/>
      <c r="E317" s="28"/>
      <c r="F317" s="28"/>
      <c r="G317" s="28"/>
      <c r="H317" s="28"/>
      <c r="I317" s="28"/>
      <c r="J317" s="28"/>
      <c r="K317" s="31"/>
      <c r="L317" s="31"/>
      <c r="M317" s="28"/>
    </row>
    <row r="318" spans="1:13" s="29" customFormat="1" ht="18" customHeight="1">
      <c r="A318" s="39" t="s">
        <v>104</v>
      </c>
      <c r="B318" s="36">
        <v>75416</v>
      </c>
      <c r="C318" s="25">
        <f>SUM(C319:C321)</f>
        <v>2100000</v>
      </c>
      <c r="D318" s="25">
        <f>SUM(D319:D321)</f>
        <v>0</v>
      </c>
      <c r="E318" s="25">
        <f>SUM(C318:D318)</f>
        <v>2100000</v>
      </c>
      <c r="F318" s="25">
        <f>SUM(F319:F321)</f>
        <v>943252.1699999999</v>
      </c>
      <c r="G318" s="25">
        <f>SUM(G319:G321)</f>
        <v>0</v>
      </c>
      <c r="H318" s="25">
        <f>SUM(F318:G318)</f>
        <v>943252.1699999999</v>
      </c>
      <c r="I318" s="25">
        <f>SUM(I319:I321)</f>
        <v>49334.85</v>
      </c>
      <c r="J318" s="25">
        <f>SUM(J319:J321)</f>
        <v>0</v>
      </c>
      <c r="K318" s="25">
        <f aca="true" t="shared" si="68" ref="K318:K341">F318/C318*100</f>
        <v>44.91676999999999</v>
      </c>
      <c r="L318" s="25">
        <v>0</v>
      </c>
      <c r="M318" s="25">
        <f aca="true" t="shared" si="69" ref="M318:M341">H318/E318*100</f>
        <v>44.91676999999999</v>
      </c>
    </row>
    <row r="319" spans="1:13" s="18" customFormat="1" ht="18" customHeight="1">
      <c r="A319" s="16" t="s">
        <v>12</v>
      </c>
      <c r="B319" s="15"/>
      <c r="C319" s="17">
        <f>SUM(C323:C326)+C328</f>
        <v>1674770</v>
      </c>
      <c r="D319" s="17">
        <f>SUM(D323:D326)+D328</f>
        <v>0</v>
      </c>
      <c r="E319" s="17">
        <f>SUM(C319:D319)</f>
        <v>1674770</v>
      </c>
      <c r="F319" s="17">
        <f>SUM(F323:F326)+F328</f>
        <v>771161.99</v>
      </c>
      <c r="G319" s="17">
        <f>SUM(G323:G326)+G328</f>
        <v>0</v>
      </c>
      <c r="H319" s="17">
        <f>SUM(F319:G319)</f>
        <v>771161.99</v>
      </c>
      <c r="I319" s="17">
        <f>SUM(I323:I326)+I328</f>
        <v>41476.29</v>
      </c>
      <c r="J319" s="17">
        <f>SUM(J323:J326)+J328</f>
        <v>0</v>
      </c>
      <c r="K319" s="17">
        <f t="shared" si="68"/>
        <v>46.045844504021446</v>
      </c>
      <c r="L319" s="17"/>
      <c r="M319" s="17">
        <f t="shared" si="69"/>
        <v>46.045844504021446</v>
      </c>
    </row>
    <row r="320" spans="1:13" s="18" customFormat="1" ht="18" customHeight="1">
      <c r="A320" s="16" t="s">
        <v>14</v>
      </c>
      <c r="B320" s="15"/>
      <c r="C320" s="17">
        <f>SUM(C329:C340)+C322+C327</f>
        <v>305230</v>
      </c>
      <c r="D320" s="17">
        <f>SUM(D329:D340)+D322+D327</f>
        <v>0</v>
      </c>
      <c r="E320" s="17">
        <f>SUM(C320:D320)</f>
        <v>305230</v>
      </c>
      <c r="F320" s="17">
        <f>SUM(F329:F340)+F322+F327</f>
        <v>172090.18</v>
      </c>
      <c r="G320" s="17">
        <f>SUM(G329:G340)+G322+G327</f>
        <v>0</v>
      </c>
      <c r="H320" s="17">
        <f>SUM(F320:G320)</f>
        <v>172090.18</v>
      </c>
      <c r="I320" s="17">
        <f>SUM(I329:I340)+I322+I327</f>
        <v>7858.5599999999995</v>
      </c>
      <c r="J320" s="17">
        <f>SUM(J329:J340)+J322+J327</f>
        <v>0</v>
      </c>
      <c r="K320" s="17">
        <f t="shared" si="68"/>
        <v>56.38049339842086</v>
      </c>
      <c r="L320" s="17"/>
      <c r="M320" s="17">
        <f t="shared" si="69"/>
        <v>56.38049339842086</v>
      </c>
    </row>
    <row r="321" spans="1:13" s="18" customFormat="1" ht="18" customHeight="1">
      <c r="A321" s="16" t="s">
        <v>15</v>
      </c>
      <c r="B321" s="15"/>
      <c r="C321" s="17">
        <f>SUM(C341)</f>
        <v>120000</v>
      </c>
      <c r="D321" s="17">
        <f>SUM(D341)</f>
        <v>0</v>
      </c>
      <c r="E321" s="17">
        <f>SUM(C321:D321)</f>
        <v>120000</v>
      </c>
      <c r="F321" s="17">
        <f>SUM(F341)</f>
        <v>0</v>
      </c>
      <c r="G321" s="17">
        <f>SUM(G341)</f>
        <v>0</v>
      </c>
      <c r="H321" s="17">
        <f>SUM(F321:G321)</f>
        <v>0</v>
      </c>
      <c r="I321" s="17">
        <f>SUM(I341)</f>
        <v>0</v>
      </c>
      <c r="J321" s="17">
        <f>SUM(J341)</f>
        <v>0</v>
      </c>
      <c r="K321" s="17">
        <f t="shared" si="68"/>
        <v>0</v>
      </c>
      <c r="L321" s="17"/>
      <c r="M321" s="17">
        <f t="shared" si="69"/>
        <v>0</v>
      </c>
    </row>
    <row r="322" spans="1:13" ht="18" customHeight="1">
      <c r="A322" s="37" t="s">
        <v>345</v>
      </c>
      <c r="B322" s="26" t="s">
        <v>51</v>
      </c>
      <c r="C322" s="28">
        <v>10000</v>
      </c>
      <c r="D322" s="28"/>
      <c r="E322" s="28">
        <f aca="true" t="shared" si="70" ref="E322:E341">C322+D322</f>
        <v>10000</v>
      </c>
      <c r="F322" s="28">
        <v>4275</v>
      </c>
      <c r="G322" s="28"/>
      <c r="H322" s="28">
        <f aca="true" t="shared" si="71" ref="H322:H341">F322+G322</f>
        <v>4275</v>
      </c>
      <c r="I322" s="28"/>
      <c r="J322" s="28"/>
      <c r="K322" s="17">
        <f t="shared" si="68"/>
        <v>42.75</v>
      </c>
      <c r="L322" s="17"/>
      <c r="M322" s="17">
        <f t="shared" si="69"/>
        <v>42.75</v>
      </c>
    </row>
    <row r="323" spans="1:13" ht="18" customHeight="1">
      <c r="A323" s="35" t="s">
        <v>38</v>
      </c>
      <c r="B323" s="26" t="s">
        <v>39</v>
      </c>
      <c r="C323" s="28">
        <v>1303000</v>
      </c>
      <c r="D323" s="28"/>
      <c r="E323" s="28">
        <f t="shared" si="70"/>
        <v>1303000</v>
      </c>
      <c r="F323" s="28">
        <v>577643.96</v>
      </c>
      <c r="G323" s="28"/>
      <c r="H323" s="28">
        <f t="shared" si="71"/>
        <v>577643.96</v>
      </c>
      <c r="I323" s="28">
        <v>27595.94</v>
      </c>
      <c r="J323" s="28"/>
      <c r="K323" s="28">
        <f t="shared" si="68"/>
        <v>44.33184650805833</v>
      </c>
      <c r="L323" s="28"/>
      <c r="M323" s="28">
        <f t="shared" si="69"/>
        <v>44.33184650805833</v>
      </c>
    </row>
    <row r="324" spans="1:13" ht="18" customHeight="1">
      <c r="A324" s="35" t="s">
        <v>40</v>
      </c>
      <c r="B324" s="26" t="s">
        <v>41</v>
      </c>
      <c r="C324" s="28">
        <v>89770</v>
      </c>
      <c r="D324" s="28"/>
      <c r="E324" s="28">
        <f t="shared" si="70"/>
        <v>89770</v>
      </c>
      <c r="F324" s="28">
        <v>86022</v>
      </c>
      <c r="G324" s="28"/>
      <c r="H324" s="28">
        <f t="shared" si="71"/>
        <v>86022</v>
      </c>
      <c r="I324" s="28"/>
      <c r="J324" s="28"/>
      <c r="K324" s="28">
        <f t="shared" si="68"/>
        <v>95.82488581931602</v>
      </c>
      <c r="L324" s="28"/>
      <c r="M324" s="28">
        <f t="shared" si="69"/>
        <v>95.82488581931602</v>
      </c>
    </row>
    <row r="325" spans="1:13" ht="18" customHeight="1">
      <c r="A325" s="37" t="s">
        <v>27</v>
      </c>
      <c r="B325" s="26" t="s">
        <v>28</v>
      </c>
      <c r="C325" s="28">
        <v>244500</v>
      </c>
      <c r="D325" s="28"/>
      <c r="E325" s="28">
        <f t="shared" si="70"/>
        <v>244500</v>
      </c>
      <c r="F325" s="28">
        <v>92547.54</v>
      </c>
      <c r="G325" s="28"/>
      <c r="H325" s="28">
        <f t="shared" si="71"/>
        <v>92547.54</v>
      </c>
      <c r="I325" s="28">
        <v>11508.52</v>
      </c>
      <c r="J325" s="28"/>
      <c r="K325" s="28">
        <f t="shared" si="68"/>
        <v>37.851754601226986</v>
      </c>
      <c r="L325" s="28"/>
      <c r="M325" s="28">
        <f t="shared" si="69"/>
        <v>37.851754601226986</v>
      </c>
    </row>
    <row r="326" spans="1:13" ht="18" customHeight="1">
      <c r="A326" s="35" t="s">
        <v>29</v>
      </c>
      <c r="B326" s="26" t="s">
        <v>30</v>
      </c>
      <c r="C326" s="28">
        <v>34500</v>
      </c>
      <c r="D326" s="28"/>
      <c r="E326" s="28">
        <f t="shared" si="70"/>
        <v>34500</v>
      </c>
      <c r="F326" s="28">
        <v>14220.49</v>
      </c>
      <c r="G326" s="28"/>
      <c r="H326" s="28">
        <f t="shared" si="71"/>
        <v>14220.49</v>
      </c>
      <c r="I326" s="28">
        <v>2299.83</v>
      </c>
      <c r="J326" s="28"/>
      <c r="K326" s="28">
        <f t="shared" si="68"/>
        <v>41.2188115942029</v>
      </c>
      <c r="L326" s="28"/>
      <c r="M326" s="28">
        <f t="shared" si="69"/>
        <v>41.2188115942029</v>
      </c>
    </row>
    <row r="327" spans="1:13" s="18" customFormat="1" ht="18" customHeight="1">
      <c r="A327" s="37" t="s">
        <v>105</v>
      </c>
      <c r="B327" s="26" t="s">
        <v>106</v>
      </c>
      <c r="C327" s="33">
        <v>15500</v>
      </c>
      <c r="D327" s="17"/>
      <c r="E327" s="28">
        <f>C327+D327</f>
        <v>15500</v>
      </c>
      <c r="F327" s="33">
        <v>9718</v>
      </c>
      <c r="G327" s="33"/>
      <c r="H327" s="28">
        <f>F327+G327</f>
        <v>9718</v>
      </c>
      <c r="I327" s="33"/>
      <c r="J327" s="17"/>
      <c r="K327" s="28">
        <f t="shared" si="68"/>
        <v>62.696774193548386</v>
      </c>
      <c r="L327" s="28"/>
      <c r="M327" s="28">
        <f t="shared" si="69"/>
        <v>62.696774193548386</v>
      </c>
    </row>
    <row r="328" spans="1:13" s="18" customFormat="1" ht="18" customHeight="1">
      <c r="A328" s="37" t="s">
        <v>31</v>
      </c>
      <c r="B328" s="26" t="s">
        <v>32</v>
      </c>
      <c r="C328" s="33">
        <v>3000</v>
      </c>
      <c r="D328" s="17"/>
      <c r="E328" s="28">
        <f>C328+D328</f>
        <v>3000</v>
      </c>
      <c r="F328" s="33">
        <v>728</v>
      </c>
      <c r="G328" s="33"/>
      <c r="H328" s="28">
        <f t="shared" si="71"/>
        <v>728</v>
      </c>
      <c r="I328" s="17">
        <v>72</v>
      </c>
      <c r="J328" s="17"/>
      <c r="K328" s="28">
        <f t="shared" si="68"/>
        <v>24.266666666666666</v>
      </c>
      <c r="L328" s="28"/>
      <c r="M328" s="28">
        <f t="shared" si="69"/>
        <v>24.266666666666666</v>
      </c>
    </row>
    <row r="329" spans="1:13" ht="18" customHeight="1">
      <c r="A329" s="37" t="s">
        <v>42</v>
      </c>
      <c r="B329" s="26" t="s">
        <v>43</v>
      </c>
      <c r="C329" s="28">
        <v>99000</v>
      </c>
      <c r="D329" s="28"/>
      <c r="E329" s="28">
        <f t="shared" si="70"/>
        <v>99000</v>
      </c>
      <c r="F329" s="28">
        <v>58267.45</v>
      </c>
      <c r="G329" s="28"/>
      <c r="H329" s="28">
        <f t="shared" si="71"/>
        <v>58267.45</v>
      </c>
      <c r="I329" s="28">
        <v>5031.66</v>
      </c>
      <c r="J329" s="28"/>
      <c r="K329" s="28">
        <f t="shared" si="68"/>
        <v>58.856010101010106</v>
      </c>
      <c r="L329" s="28"/>
      <c r="M329" s="28">
        <f t="shared" si="69"/>
        <v>58.856010101010106</v>
      </c>
    </row>
    <row r="330" spans="1:13" ht="18" customHeight="1">
      <c r="A330" s="35" t="s">
        <v>52</v>
      </c>
      <c r="B330" s="26" t="s">
        <v>53</v>
      </c>
      <c r="C330" s="28">
        <v>4000</v>
      </c>
      <c r="D330" s="28"/>
      <c r="E330" s="28">
        <f t="shared" si="70"/>
        <v>4000</v>
      </c>
      <c r="F330" s="28">
        <v>1648.87</v>
      </c>
      <c r="G330" s="28"/>
      <c r="H330" s="28">
        <f t="shared" si="71"/>
        <v>1648.87</v>
      </c>
      <c r="I330" s="28"/>
      <c r="J330" s="28"/>
      <c r="K330" s="28">
        <f t="shared" si="68"/>
        <v>41.22174999999999</v>
      </c>
      <c r="L330" s="28"/>
      <c r="M330" s="28">
        <f t="shared" si="69"/>
        <v>41.22174999999999</v>
      </c>
    </row>
    <row r="331" spans="1:13" ht="18" customHeight="1">
      <c r="A331" s="37" t="s">
        <v>44</v>
      </c>
      <c r="B331" s="26" t="s">
        <v>45</v>
      </c>
      <c r="C331" s="28">
        <v>30000</v>
      </c>
      <c r="D331" s="28"/>
      <c r="E331" s="28">
        <f t="shared" si="70"/>
        <v>30000</v>
      </c>
      <c r="F331" s="28">
        <v>22817.13</v>
      </c>
      <c r="G331" s="28"/>
      <c r="H331" s="28">
        <f t="shared" si="71"/>
        <v>22817.13</v>
      </c>
      <c r="I331" s="28"/>
      <c r="J331" s="28"/>
      <c r="K331" s="28">
        <f t="shared" si="68"/>
        <v>76.0571</v>
      </c>
      <c r="L331" s="28"/>
      <c r="M331" s="28">
        <f t="shared" si="69"/>
        <v>76.0571</v>
      </c>
    </row>
    <row r="332" spans="1:13" ht="18" customHeight="1">
      <c r="A332" s="37" t="s">
        <v>277</v>
      </c>
      <c r="B332" s="26" t="s">
        <v>229</v>
      </c>
      <c r="C332" s="28">
        <v>2000</v>
      </c>
      <c r="D332" s="28"/>
      <c r="E332" s="28">
        <f t="shared" si="70"/>
        <v>2000</v>
      </c>
      <c r="F332" s="28">
        <v>530</v>
      </c>
      <c r="G332" s="28"/>
      <c r="H332" s="28">
        <f t="shared" si="71"/>
        <v>530</v>
      </c>
      <c r="I332" s="28"/>
      <c r="J332" s="28"/>
      <c r="K332" s="28">
        <f t="shared" si="68"/>
        <v>26.5</v>
      </c>
      <c r="L332" s="33"/>
      <c r="M332" s="28">
        <f t="shared" si="69"/>
        <v>26.5</v>
      </c>
    </row>
    <row r="333" spans="1:13" ht="18" customHeight="1">
      <c r="A333" s="35" t="s">
        <v>33</v>
      </c>
      <c r="B333" s="26" t="s">
        <v>34</v>
      </c>
      <c r="C333" s="28">
        <v>48730</v>
      </c>
      <c r="D333" s="28"/>
      <c r="E333" s="28">
        <f t="shared" si="70"/>
        <v>48730</v>
      </c>
      <c r="F333" s="28">
        <v>20335.51</v>
      </c>
      <c r="G333" s="28"/>
      <c r="H333" s="28">
        <f t="shared" si="71"/>
        <v>20335.51</v>
      </c>
      <c r="I333" s="28">
        <v>2826.9</v>
      </c>
      <c r="J333" s="28"/>
      <c r="K333" s="28">
        <f t="shared" si="68"/>
        <v>41.730987071619126</v>
      </c>
      <c r="L333" s="28"/>
      <c r="M333" s="28">
        <f t="shared" si="69"/>
        <v>41.730987071619126</v>
      </c>
    </row>
    <row r="334" spans="1:13" ht="21" customHeight="1">
      <c r="A334" s="91" t="s">
        <v>318</v>
      </c>
      <c r="B334" s="26" t="s">
        <v>285</v>
      </c>
      <c r="C334" s="28">
        <v>8000</v>
      </c>
      <c r="D334" s="28"/>
      <c r="E334" s="28">
        <f>C334+D334</f>
        <v>8000</v>
      </c>
      <c r="F334" s="28">
        <v>3417.3</v>
      </c>
      <c r="G334" s="28"/>
      <c r="H334" s="28">
        <f t="shared" si="71"/>
        <v>3417.3</v>
      </c>
      <c r="I334" s="28"/>
      <c r="J334" s="28"/>
      <c r="K334" s="28">
        <f t="shared" si="68"/>
        <v>42.71625</v>
      </c>
      <c r="L334" s="33"/>
      <c r="M334" s="28">
        <f t="shared" si="69"/>
        <v>42.71625</v>
      </c>
    </row>
    <row r="335" spans="1:13" ht="23.25" customHeight="1">
      <c r="A335" s="91" t="s">
        <v>319</v>
      </c>
      <c r="B335" s="26" t="s">
        <v>286</v>
      </c>
      <c r="C335" s="28">
        <v>17500</v>
      </c>
      <c r="D335" s="28"/>
      <c r="E335" s="28">
        <f>C335+D335</f>
        <v>17500</v>
      </c>
      <c r="F335" s="28">
        <v>5474</v>
      </c>
      <c r="G335" s="28"/>
      <c r="H335" s="28">
        <f t="shared" si="71"/>
        <v>5474</v>
      </c>
      <c r="I335" s="28"/>
      <c r="J335" s="28"/>
      <c r="K335" s="28">
        <f t="shared" si="68"/>
        <v>31.28</v>
      </c>
      <c r="L335" s="33"/>
      <c r="M335" s="28">
        <f t="shared" si="69"/>
        <v>31.28</v>
      </c>
    </row>
    <row r="336" spans="1:13" ht="18" customHeight="1">
      <c r="A336" s="35" t="s">
        <v>80</v>
      </c>
      <c r="B336" s="26" t="s">
        <v>81</v>
      </c>
      <c r="C336" s="28">
        <v>4000</v>
      </c>
      <c r="D336" s="28"/>
      <c r="E336" s="28">
        <f t="shared" si="70"/>
        <v>4000</v>
      </c>
      <c r="F336" s="28">
        <v>776.39</v>
      </c>
      <c r="G336" s="28"/>
      <c r="H336" s="28">
        <f t="shared" si="71"/>
        <v>776.39</v>
      </c>
      <c r="I336" s="28"/>
      <c r="J336" s="28"/>
      <c r="K336" s="28">
        <f t="shared" si="68"/>
        <v>19.40975</v>
      </c>
      <c r="L336" s="28"/>
      <c r="M336" s="28">
        <f t="shared" si="69"/>
        <v>19.40975</v>
      </c>
    </row>
    <row r="337" spans="1:13" ht="18" customHeight="1">
      <c r="A337" s="35" t="s">
        <v>46</v>
      </c>
      <c r="B337" s="26" t="s">
        <v>47</v>
      </c>
      <c r="C337" s="28">
        <v>37000</v>
      </c>
      <c r="D337" s="28"/>
      <c r="E337" s="28">
        <f t="shared" si="70"/>
        <v>37000</v>
      </c>
      <c r="F337" s="28">
        <v>29000</v>
      </c>
      <c r="G337" s="28"/>
      <c r="H337" s="28">
        <f t="shared" si="71"/>
        <v>29000</v>
      </c>
      <c r="I337" s="28"/>
      <c r="J337" s="28"/>
      <c r="K337" s="28">
        <f t="shared" si="68"/>
        <v>78.37837837837837</v>
      </c>
      <c r="L337" s="28"/>
      <c r="M337" s="28">
        <f t="shared" si="69"/>
        <v>78.37837837837837</v>
      </c>
    </row>
    <row r="338" spans="1:13" ht="18" customHeight="1">
      <c r="A338" s="90" t="s">
        <v>313</v>
      </c>
      <c r="B338" s="26" t="s">
        <v>290</v>
      </c>
      <c r="C338" s="28">
        <v>15000</v>
      </c>
      <c r="D338" s="28"/>
      <c r="E338" s="33">
        <f>SUM(C338:D338)</f>
        <v>15000</v>
      </c>
      <c r="F338" s="28">
        <v>4270</v>
      </c>
      <c r="G338" s="28"/>
      <c r="H338" s="28">
        <f t="shared" si="71"/>
        <v>4270</v>
      </c>
      <c r="I338" s="28"/>
      <c r="J338" s="28"/>
      <c r="K338" s="28">
        <f t="shared" si="68"/>
        <v>28.46666666666667</v>
      </c>
      <c r="L338" s="28"/>
      <c r="M338" s="28">
        <f t="shared" si="69"/>
        <v>28.46666666666667</v>
      </c>
    </row>
    <row r="339" spans="1:13" ht="18" customHeight="1">
      <c r="A339" s="90" t="s">
        <v>320</v>
      </c>
      <c r="B339" s="26" t="s">
        <v>291</v>
      </c>
      <c r="C339" s="28">
        <v>2500</v>
      </c>
      <c r="D339" s="28"/>
      <c r="E339" s="33">
        <f>SUM(C339:D339)</f>
        <v>2500</v>
      </c>
      <c r="F339" s="28">
        <v>56.12</v>
      </c>
      <c r="G339" s="28"/>
      <c r="H339" s="28">
        <f t="shared" si="71"/>
        <v>56.12</v>
      </c>
      <c r="I339" s="28"/>
      <c r="J339" s="28"/>
      <c r="K339" s="28">
        <f t="shared" si="68"/>
        <v>2.2448</v>
      </c>
      <c r="L339" s="28"/>
      <c r="M339" s="28">
        <f t="shared" si="69"/>
        <v>2.2448</v>
      </c>
    </row>
    <row r="340" spans="1:13" ht="18" customHeight="1">
      <c r="A340" s="90" t="s">
        <v>321</v>
      </c>
      <c r="B340" s="26" t="s">
        <v>292</v>
      </c>
      <c r="C340" s="28">
        <v>12000</v>
      </c>
      <c r="D340" s="28"/>
      <c r="E340" s="33">
        <f>SUM(C340:D340)</f>
        <v>12000</v>
      </c>
      <c r="F340" s="28">
        <v>11504.41</v>
      </c>
      <c r="G340" s="28"/>
      <c r="H340" s="28">
        <f t="shared" si="71"/>
        <v>11504.41</v>
      </c>
      <c r="I340" s="28"/>
      <c r="J340" s="28"/>
      <c r="K340" s="28">
        <f t="shared" si="68"/>
        <v>95.87008333333333</v>
      </c>
      <c r="L340" s="28"/>
      <c r="M340" s="28">
        <f t="shared" si="69"/>
        <v>95.87008333333333</v>
      </c>
    </row>
    <row r="341" spans="1:13" ht="18" customHeight="1">
      <c r="A341" s="35" t="s">
        <v>48</v>
      </c>
      <c r="B341" s="26" t="s">
        <v>49</v>
      </c>
      <c r="C341" s="28">
        <v>120000</v>
      </c>
      <c r="D341" s="28"/>
      <c r="E341" s="28">
        <f t="shared" si="70"/>
        <v>120000</v>
      </c>
      <c r="F341" s="28"/>
      <c r="G341" s="28"/>
      <c r="H341" s="28">
        <f t="shared" si="71"/>
        <v>0</v>
      </c>
      <c r="I341" s="28"/>
      <c r="J341" s="28"/>
      <c r="K341" s="28">
        <f t="shared" si="68"/>
        <v>0</v>
      </c>
      <c r="L341" s="28"/>
      <c r="M341" s="28">
        <f t="shared" si="69"/>
        <v>0</v>
      </c>
    </row>
    <row r="342" spans="1:13" ht="20.25" customHeight="1">
      <c r="A342" s="26"/>
      <c r="B342" s="31"/>
      <c r="C342" s="28"/>
      <c r="D342" s="28"/>
      <c r="E342" s="28"/>
      <c r="F342" s="28"/>
      <c r="G342" s="28"/>
      <c r="H342" s="28"/>
      <c r="I342" s="28"/>
      <c r="J342" s="28"/>
      <c r="K342" s="31"/>
      <c r="L342" s="31"/>
      <c r="M342" s="28"/>
    </row>
    <row r="343" spans="1:13" s="29" customFormat="1" ht="18" customHeight="1">
      <c r="A343" s="39" t="s">
        <v>107</v>
      </c>
      <c r="B343" s="36">
        <v>75495</v>
      </c>
      <c r="C343" s="25">
        <f>SUM(C344:C347)</f>
        <v>660180</v>
      </c>
      <c r="D343" s="25">
        <f>SUM(D344:D347)</f>
        <v>0</v>
      </c>
      <c r="E343" s="25">
        <f>SUM(C343:D343)</f>
        <v>660180</v>
      </c>
      <c r="F343" s="25">
        <f>SUM(F344:F347)</f>
        <v>161918.41</v>
      </c>
      <c r="G343" s="25">
        <f>SUM(G344:G347)</f>
        <v>0</v>
      </c>
      <c r="H343" s="25">
        <f>SUM(F343:G343)</f>
        <v>161918.41</v>
      </c>
      <c r="I343" s="25">
        <f>SUM(I344:I347)</f>
        <v>13374.23</v>
      </c>
      <c r="J343" s="25">
        <f>SUM(J344:J347)</f>
        <v>0</v>
      </c>
      <c r="K343" s="25">
        <f aca="true" t="shared" si="72" ref="K343:K355">F343/C343*100</f>
        <v>24.526403405131934</v>
      </c>
      <c r="L343" s="25">
        <v>0</v>
      </c>
      <c r="M343" s="25">
        <f aca="true" t="shared" si="73" ref="M343:M355">H343/E343*100</f>
        <v>24.526403405131934</v>
      </c>
    </row>
    <row r="344" spans="1:13" s="18" customFormat="1" ht="18" customHeight="1">
      <c r="A344" s="43" t="s">
        <v>13</v>
      </c>
      <c r="B344" s="15"/>
      <c r="C344" s="17">
        <f>SUM(C348:C348)</f>
        <v>25000</v>
      </c>
      <c r="D344" s="17">
        <f>SUM(D348:D348)</f>
        <v>0</v>
      </c>
      <c r="E344" s="17">
        <f>SUM(C344:D344)</f>
        <v>25000</v>
      </c>
      <c r="F344" s="17">
        <f>SUM(F348:F348)</f>
        <v>25000</v>
      </c>
      <c r="G344" s="17">
        <f>SUM(G348:G348)</f>
        <v>0</v>
      </c>
      <c r="H344" s="17">
        <f>SUM(F344:G344)</f>
        <v>25000</v>
      </c>
      <c r="I344" s="17">
        <f>SUM(I348:I348)</f>
        <v>0</v>
      </c>
      <c r="J344" s="17">
        <f>SUM(J348:J348)</f>
        <v>0</v>
      </c>
      <c r="K344" s="17">
        <f t="shared" si="72"/>
        <v>100</v>
      </c>
      <c r="L344" s="17"/>
      <c r="M344" s="17">
        <f t="shared" si="73"/>
        <v>100</v>
      </c>
    </row>
    <row r="345" spans="1:13" s="18" customFormat="1" ht="18" customHeight="1">
      <c r="A345" s="43" t="s">
        <v>12</v>
      </c>
      <c r="B345" s="15"/>
      <c r="C345" s="17">
        <f>SUM(C349:C351)</f>
        <v>1180</v>
      </c>
      <c r="D345" s="17">
        <f>SUM(D351:D351)</f>
        <v>0</v>
      </c>
      <c r="E345" s="17">
        <f>SUM(C345:D345)</f>
        <v>1180</v>
      </c>
      <c r="F345" s="17">
        <f>SUM(F349:F351)</f>
        <v>611.03</v>
      </c>
      <c r="G345" s="17">
        <f>SUM(G349:G351)</f>
        <v>0</v>
      </c>
      <c r="H345" s="17">
        <f>SUM(F345:G345)</f>
        <v>611.03</v>
      </c>
      <c r="I345" s="17">
        <f>SUM(I349:I351)</f>
        <v>54.97</v>
      </c>
      <c r="J345" s="17">
        <f>SUM(J351:J351)</f>
        <v>0</v>
      </c>
      <c r="K345" s="17">
        <f t="shared" si="72"/>
        <v>51.78220338983051</v>
      </c>
      <c r="L345" s="17"/>
      <c r="M345" s="17">
        <f t="shared" si="73"/>
        <v>51.78220338983051</v>
      </c>
    </row>
    <row r="346" spans="1:13" s="18" customFormat="1" ht="18" customHeight="1">
      <c r="A346" s="16" t="s">
        <v>14</v>
      </c>
      <c r="B346" s="15"/>
      <c r="C346" s="17">
        <f>SUM(C352:C354)</f>
        <v>278000</v>
      </c>
      <c r="D346" s="17">
        <f>SUM(D352:D354)</f>
        <v>0</v>
      </c>
      <c r="E346" s="17">
        <f>SUM(C346:D346)</f>
        <v>278000</v>
      </c>
      <c r="F346" s="17">
        <f>SUM(F352:F354)</f>
        <v>130207.38</v>
      </c>
      <c r="G346" s="17">
        <f>SUM(G352:G354)</f>
        <v>0</v>
      </c>
      <c r="H346" s="17">
        <f>SUM(F346:G346)</f>
        <v>130207.38</v>
      </c>
      <c r="I346" s="17">
        <f>SUM(I352:I354)</f>
        <v>13319.26</v>
      </c>
      <c r="J346" s="17">
        <f>SUM(J352:J354)</f>
        <v>0</v>
      </c>
      <c r="K346" s="17">
        <f t="shared" si="72"/>
        <v>46.83718705035972</v>
      </c>
      <c r="L346" s="17"/>
      <c r="M346" s="17">
        <f t="shared" si="73"/>
        <v>46.83718705035972</v>
      </c>
    </row>
    <row r="347" spans="1:13" s="18" customFormat="1" ht="18" customHeight="1">
      <c r="A347" s="16" t="s">
        <v>15</v>
      </c>
      <c r="B347" s="15"/>
      <c r="C347" s="17">
        <f>C355</f>
        <v>356000</v>
      </c>
      <c r="D347" s="17">
        <f>D355</f>
        <v>0</v>
      </c>
      <c r="E347" s="17">
        <f>SUM(C347:D347)</f>
        <v>356000</v>
      </c>
      <c r="F347" s="17">
        <f>F355</f>
        <v>6100</v>
      </c>
      <c r="G347" s="17">
        <f>G355</f>
        <v>0</v>
      </c>
      <c r="H347" s="17">
        <f>SUM(F347:G347)</f>
        <v>6100</v>
      </c>
      <c r="I347" s="17">
        <f>I355</f>
        <v>0</v>
      </c>
      <c r="J347" s="17">
        <f>J355</f>
        <v>0</v>
      </c>
      <c r="K347" s="17">
        <f t="shared" si="72"/>
        <v>1.7134831460674158</v>
      </c>
      <c r="L347" s="17"/>
      <c r="M347" s="17">
        <f t="shared" si="73"/>
        <v>1.7134831460674158</v>
      </c>
    </row>
    <row r="348" spans="1:18" ht="18" customHeight="1">
      <c r="A348" s="37" t="s">
        <v>346</v>
      </c>
      <c r="B348" s="26" t="s">
        <v>77</v>
      </c>
      <c r="C348" s="28">
        <v>25000</v>
      </c>
      <c r="D348" s="28"/>
      <c r="E348" s="28">
        <f aca="true" t="shared" si="74" ref="E348:E355">C348+D348</f>
        <v>25000</v>
      </c>
      <c r="F348" s="28">
        <v>25000</v>
      </c>
      <c r="G348" s="28"/>
      <c r="H348" s="28">
        <f aca="true" t="shared" si="75" ref="H348:H355">F348+G348</f>
        <v>25000</v>
      </c>
      <c r="I348" s="28"/>
      <c r="J348" s="28"/>
      <c r="K348" s="28">
        <f t="shared" si="72"/>
        <v>100</v>
      </c>
      <c r="L348" s="28"/>
      <c r="M348" s="28">
        <f t="shared" si="73"/>
        <v>100</v>
      </c>
      <c r="N348" s="55"/>
      <c r="O348" s="55"/>
      <c r="P348" s="55"/>
      <c r="Q348" s="55"/>
      <c r="R348" s="55"/>
    </row>
    <row r="349" spans="1:18" ht="18" customHeight="1">
      <c r="A349" s="37" t="s">
        <v>379</v>
      </c>
      <c r="B349" s="26" t="s">
        <v>28</v>
      </c>
      <c r="C349" s="28">
        <v>150</v>
      </c>
      <c r="D349" s="28"/>
      <c r="E349" s="28">
        <f t="shared" si="74"/>
        <v>150</v>
      </c>
      <c r="F349" s="28"/>
      <c r="G349" s="28"/>
      <c r="H349" s="28">
        <f t="shared" si="75"/>
        <v>0</v>
      </c>
      <c r="I349" s="28"/>
      <c r="J349" s="28"/>
      <c r="K349" s="28">
        <f t="shared" si="72"/>
        <v>0</v>
      </c>
      <c r="L349" s="28"/>
      <c r="M349" s="28">
        <f t="shared" si="73"/>
        <v>0</v>
      </c>
      <c r="N349" s="22"/>
      <c r="O349" s="22"/>
      <c r="P349" s="22"/>
      <c r="Q349" s="22"/>
      <c r="R349" s="22"/>
    </row>
    <row r="350" spans="1:13" ht="18" customHeight="1">
      <c r="A350" s="37" t="s">
        <v>387</v>
      </c>
      <c r="B350" s="26" t="s">
        <v>30</v>
      </c>
      <c r="C350" s="28">
        <v>30</v>
      </c>
      <c r="D350" s="28"/>
      <c r="E350" s="28">
        <f t="shared" si="74"/>
        <v>30</v>
      </c>
      <c r="F350" s="28"/>
      <c r="G350" s="28"/>
      <c r="H350" s="28">
        <f t="shared" si="75"/>
        <v>0</v>
      </c>
      <c r="I350" s="28"/>
      <c r="J350" s="28"/>
      <c r="K350" s="28">
        <f t="shared" si="72"/>
        <v>0</v>
      </c>
      <c r="L350" s="28"/>
      <c r="M350" s="28">
        <f t="shared" si="73"/>
        <v>0</v>
      </c>
    </row>
    <row r="351" spans="1:13" s="18" customFormat="1" ht="18" customHeight="1">
      <c r="A351" s="37" t="s">
        <v>31</v>
      </c>
      <c r="B351" s="26" t="s">
        <v>32</v>
      </c>
      <c r="C351" s="33">
        <v>1000</v>
      </c>
      <c r="D351" s="33"/>
      <c r="E351" s="33">
        <f t="shared" si="74"/>
        <v>1000</v>
      </c>
      <c r="F351" s="33">
        <v>611.03</v>
      </c>
      <c r="G351" s="33"/>
      <c r="H351" s="33">
        <f t="shared" si="75"/>
        <v>611.03</v>
      </c>
      <c r="I351" s="33">
        <v>54.97</v>
      </c>
      <c r="J351" s="33"/>
      <c r="K351" s="33">
        <f t="shared" si="72"/>
        <v>61.102999999999994</v>
      </c>
      <c r="L351" s="17"/>
      <c r="M351" s="28">
        <f t="shared" si="73"/>
        <v>61.102999999999994</v>
      </c>
    </row>
    <row r="352" spans="1:13" ht="18" customHeight="1">
      <c r="A352" s="37" t="s">
        <v>42</v>
      </c>
      <c r="B352" s="26" t="s">
        <v>43</v>
      </c>
      <c r="C352" s="28">
        <v>36570</v>
      </c>
      <c r="D352" s="28"/>
      <c r="E352" s="28">
        <f t="shared" si="74"/>
        <v>36570</v>
      </c>
      <c r="F352" s="28">
        <v>9585.94</v>
      </c>
      <c r="G352" s="28"/>
      <c r="H352" s="28">
        <f t="shared" si="75"/>
        <v>9585.94</v>
      </c>
      <c r="I352" s="28"/>
      <c r="J352" s="28"/>
      <c r="K352" s="28">
        <f t="shared" si="72"/>
        <v>26.2125786163522</v>
      </c>
      <c r="L352" s="28"/>
      <c r="M352" s="28">
        <f t="shared" si="73"/>
        <v>26.2125786163522</v>
      </c>
    </row>
    <row r="353" spans="1:13" ht="18" customHeight="1">
      <c r="A353" s="35" t="s">
        <v>33</v>
      </c>
      <c r="B353" s="26" t="s">
        <v>34</v>
      </c>
      <c r="C353" s="28">
        <v>240870</v>
      </c>
      <c r="D353" s="28"/>
      <c r="E353" s="28">
        <f t="shared" si="74"/>
        <v>240870</v>
      </c>
      <c r="F353" s="28">
        <v>120289.44</v>
      </c>
      <c r="G353" s="28"/>
      <c r="H353" s="28">
        <f t="shared" si="75"/>
        <v>120289.44</v>
      </c>
      <c r="I353" s="28">
        <v>13319.26</v>
      </c>
      <c r="J353" s="28"/>
      <c r="K353" s="28">
        <f t="shared" si="72"/>
        <v>49.93956906214971</v>
      </c>
      <c r="L353" s="28"/>
      <c r="M353" s="28">
        <f t="shared" si="73"/>
        <v>49.93956906214971</v>
      </c>
    </row>
    <row r="354" spans="1:13" ht="18" customHeight="1">
      <c r="A354" s="35" t="s">
        <v>71</v>
      </c>
      <c r="B354" s="26" t="s">
        <v>72</v>
      </c>
      <c r="C354" s="28">
        <v>560</v>
      </c>
      <c r="D354" s="28"/>
      <c r="E354" s="28">
        <f t="shared" si="74"/>
        <v>560</v>
      </c>
      <c r="F354" s="28">
        <v>332</v>
      </c>
      <c r="G354" s="28"/>
      <c r="H354" s="28">
        <f t="shared" si="75"/>
        <v>332</v>
      </c>
      <c r="I354" s="28"/>
      <c r="J354" s="28"/>
      <c r="K354" s="28">
        <f t="shared" si="72"/>
        <v>59.285714285714285</v>
      </c>
      <c r="L354" s="28"/>
      <c r="M354" s="28">
        <f t="shared" si="73"/>
        <v>59.285714285714285</v>
      </c>
    </row>
    <row r="355" spans="1:13" ht="18" customHeight="1">
      <c r="A355" s="35" t="s">
        <v>350</v>
      </c>
      <c r="B355" s="26" t="s">
        <v>63</v>
      </c>
      <c r="C355" s="28">
        <v>356000</v>
      </c>
      <c r="D355" s="28"/>
      <c r="E355" s="28">
        <f t="shared" si="74"/>
        <v>356000</v>
      </c>
      <c r="F355" s="28">
        <v>6100</v>
      </c>
      <c r="G355" s="28"/>
      <c r="H355" s="28">
        <f t="shared" si="75"/>
        <v>6100</v>
      </c>
      <c r="I355" s="28"/>
      <c r="J355" s="28"/>
      <c r="K355" s="28">
        <f t="shared" si="72"/>
        <v>1.7134831460674158</v>
      </c>
      <c r="L355" s="28"/>
      <c r="M355" s="28">
        <f t="shared" si="73"/>
        <v>1.7134831460674158</v>
      </c>
    </row>
    <row r="356" spans="1:13" ht="20.25" customHeight="1">
      <c r="A356" s="26"/>
      <c r="B356" s="26"/>
      <c r="C356" s="28"/>
      <c r="D356" s="28"/>
      <c r="E356" s="28"/>
      <c r="F356" s="28"/>
      <c r="G356" s="28"/>
      <c r="H356" s="28"/>
      <c r="I356" s="28"/>
      <c r="J356" s="28"/>
      <c r="K356" s="31"/>
      <c r="L356" s="31"/>
      <c r="M356" s="28"/>
    </row>
    <row r="357" spans="1:13" ht="18" customHeight="1">
      <c r="A357" s="39" t="s">
        <v>108</v>
      </c>
      <c r="B357" s="5" t="s">
        <v>109</v>
      </c>
      <c r="C357" s="25">
        <f>SUM(C358:C358)</f>
        <v>85800</v>
      </c>
      <c r="D357" s="25">
        <f>SUM(D358:D358)</f>
        <v>0</v>
      </c>
      <c r="E357" s="25">
        <f>SUM(C357:D357)</f>
        <v>85800</v>
      </c>
      <c r="F357" s="25">
        <f>SUM(F358:F358)</f>
        <v>39914.240000000005</v>
      </c>
      <c r="G357" s="25">
        <f>SUM(G358:G358)</f>
        <v>0</v>
      </c>
      <c r="H357" s="25">
        <f>F357+G357</f>
        <v>39914.240000000005</v>
      </c>
      <c r="I357" s="25">
        <f>SUM(I358:I358)</f>
        <v>0</v>
      </c>
      <c r="J357" s="25">
        <f>SUM(J358:J358)</f>
        <v>0</v>
      </c>
      <c r="K357" s="25">
        <f>F357/C357*100</f>
        <v>46.520093240093246</v>
      </c>
      <c r="L357" s="25">
        <v>0</v>
      </c>
      <c r="M357" s="25">
        <f>H357/E357*100</f>
        <v>46.520093240093246</v>
      </c>
    </row>
    <row r="358" spans="1:13" s="18" customFormat="1" ht="18" customHeight="1">
      <c r="A358" s="16" t="s">
        <v>14</v>
      </c>
      <c r="B358" s="20"/>
      <c r="C358" s="17">
        <f>C361</f>
        <v>85800</v>
      </c>
      <c r="D358" s="17">
        <f>D361</f>
        <v>0</v>
      </c>
      <c r="E358" s="17">
        <f>SUM(C358:D358)</f>
        <v>85800</v>
      </c>
      <c r="F358" s="17">
        <f>F361</f>
        <v>39914.240000000005</v>
      </c>
      <c r="G358" s="17">
        <f>G361</f>
        <v>0</v>
      </c>
      <c r="H358" s="17">
        <f>SUM(F358:G358)</f>
        <v>39914.240000000005</v>
      </c>
      <c r="I358" s="17">
        <f>I361</f>
        <v>0</v>
      </c>
      <c r="J358" s="17">
        <f>J361</f>
        <v>0</v>
      </c>
      <c r="K358" s="21">
        <f>F358/C358*100</f>
        <v>46.520093240093246</v>
      </c>
      <c r="L358" s="21"/>
      <c r="M358" s="21">
        <f>H358/E358*100</f>
        <v>46.520093240093246</v>
      </c>
    </row>
    <row r="359" spans="1:13" ht="18.75" customHeight="1">
      <c r="A359" s="39"/>
      <c r="B359" s="26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</row>
    <row r="360" spans="1:13" ht="18" customHeight="1">
      <c r="A360" s="39" t="s">
        <v>110</v>
      </c>
      <c r="B360" s="36">
        <v>75647</v>
      </c>
      <c r="C360" s="25">
        <f>SUM(C362:C363)</f>
        <v>85800</v>
      </c>
      <c r="D360" s="25">
        <f>SUM(D362:D363)</f>
        <v>0</v>
      </c>
      <c r="E360" s="25">
        <f>SUM(C360:D360)</f>
        <v>85800</v>
      </c>
      <c r="F360" s="25">
        <f>SUM(F362:F363)</f>
        <v>39914.240000000005</v>
      </c>
      <c r="G360" s="25">
        <f>SUM(G362:G363)</f>
        <v>0</v>
      </c>
      <c r="H360" s="25">
        <f>F360+G360</f>
        <v>39914.240000000005</v>
      </c>
      <c r="I360" s="25">
        <f>SUM(I362:I363)</f>
        <v>0</v>
      </c>
      <c r="J360" s="25">
        <f>SUM(J362:J363)</f>
        <v>0</v>
      </c>
      <c r="K360" s="25">
        <f>F360/C360*100</f>
        <v>46.520093240093246</v>
      </c>
      <c r="L360" s="25">
        <v>0</v>
      </c>
      <c r="M360" s="25">
        <f>H360/E360*100</f>
        <v>46.520093240093246</v>
      </c>
    </row>
    <row r="361" spans="1:13" s="18" customFormat="1" ht="18" customHeight="1">
      <c r="A361" s="16" t="s">
        <v>14</v>
      </c>
      <c r="B361" s="15"/>
      <c r="C361" s="17">
        <f>SUM(C362:C363)</f>
        <v>85800</v>
      </c>
      <c r="D361" s="17">
        <f>SUM(D362:D363)</f>
        <v>0</v>
      </c>
      <c r="E361" s="17">
        <f>SUM(C361:D361)</f>
        <v>85800</v>
      </c>
      <c r="F361" s="17">
        <f>SUM(F362:F363)</f>
        <v>39914.240000000005</v>
      </c>
      <c r="G361" s="17">
        <f>SUM(G362:G363)</f>
        <v>0</v>
      </c>
      <c r="H361" s="17">
        <f>SUM(F361:G361)</f>
        <v>39914.240000000005</v>
      </c>
      <c r="I361" s="17">
        <f>SUM(I362:I363)</f>
        <v>0</v>
      </c>
      <c r="J361" s="17">
        <f>SUM(J362:J363)</f>
        <v>0</v>
      </c>
      <c r="K361" s="21">
        <f>F361/C361*100</f>
        <v>46.520093240093246</v>
      </c>
      <c r="L361" s="21"/>
      <c r="M361" s="21">
        <f>H361/E361*100</f>
        <v>46.520093240093246</v>
      </c>
    </row>
    <row r="362" spans="1:13" ht="18" customHeight="1">
      <c r="A362" s="35" t="s">
        <v>33</v>
      </c>
      <c r="B362" s="26" t="s">
        <v>34</v>
      </c>
      <c r="C362" s="28">
        <v>20500</v>
      </c>
      <c r="D362" s="28"/>
      <c r="E362" s="28">
        <f>C362+D362</f>
        <v>20500</v>
      </c>
      <c r="F362" s="28">
        <v>8226</v>
      </c>
      <c r="G362" s="28"/>
      <c r="H362" s="28">
        <f>F362+G362</f>
        <v>8226</v>
      </c>
      <c r="I362" s="28"/>
      <c r="J362" s="28"/>
      <c r="K362" s="28">
        <f>F362/C362*100</f>
        <v>40.12682926829269</v>
      </c>
      <c r="L362" s="28"/>
      <c r="M362" s="28">
        <f>H362/E362*100</f>
        <v>40.12682926829269</v>
      </c>
    </row>
    <row r="363" spans="1:13" ht="18" customHeight="1">
      <c r="A363" s="37" t="s">
        <v>60</v>
      </c>
      <c r="B363" s="26" t="s">
        <v>61</v>
      </c>
      <c r="C363" s="28">
        <v>65300</v>
      </c>
      <c r="D363" s="28"/>
      <c r="E363" s="33">
        <f>SUM(C363:D363)</f>
        <v>65300</v>
      </c>
      <c r="F363" s="28">
        <v>31688.24</v>
      </c>
      <c r="G363" s="28"/>
      <c r="H363" s="33">
        <f>F363+G363</f>
        <v>31688.24</v>
      </c>
      <c r="I363" s="28"/>
      <c r="J363" s="28"/>
      <c r="K363" s="33">
        <f>F363/C363*100</f>
        <v>48.52716692189893</v>
      </c>
      <c r="L363" s="33"/>
      <c r="M363" s="33">
        <f>H363/E363*100</f>
        <v>48.52716692189893</v>
      </c>
    </row>
    <row r="364" spans="1:13" ht="20.25" customHeight="1">
      <c r="A364" s="26"/>
      <c r="B364" s="26"/>
      <c r="C364" s="28"/>
      <c r="D364" s="28"/>
      <c r="E364" s="28"/>
      <c r="F364" s="28"/>
      <c r="G364" s="28"/>
      <c r="H364" s="28"/>
      <c r="I364" s="28"/>
      <c r="J364" s="28"/>
      <c r="K364" s="31"/>
      <c r="L364" s="31"/>
      <c r="M364" s="28"/>
    </row>
    <row r="365" spans="1:13" ht="18" customHeight="1">
      <c r="A365" s="39" t="s">
        <v>111</v>
      </c>
      <c r="B365" s="5" t="s">
        <v>112</v>
      </c>
      <c r="C365" s="25">
        <f>SUM(C366:C367)</f>
        <v>5402000</v>
      </c>
      <c r="D365" s="25">
        <f>SUM(D366:D367)</f>
        <v>0</v>
      </c>
      <c r="E365" s="25">
        <f>SUM(C365:D365)</f>
        <v>5402000</v>
      </c>
      <c r="F365" s="25">
        <f>SUM(F366:F367)</f>
        <v>2451449.96</v>
      </c>
      <c r="G365" s="25">
        <f>SUM(G366:G367)</f>
        <v>0</v>
      </c>
      <c r="H365" s="25">
        <f>SUM(F365:G365)</f>
        <v>2451449.96</v>
      </c>
      <c r="I365" s="25">
        <f>SUM(I367:I367)</f>
        <v>0</v>
      </c>
      <c r="J365" s="25">
        <f>SUM(J367:J367)</f>
        <v>0</v>
      </c>
      <c r="K365" s="25">
        <f>F365/C365*100</f>
        <v>45.38041392077009</v>
      </c>
      <c r="L365" s="25">
        <v>0</v>
      </c>
      <c r="M365" s="25">
        <f>H365/E365*100</f>
        <v>45.38041392077009</v>
      </c>
    </row>
    <row r="366" spans="1:13" ht="18" customHeight="1">
      <c r="A366" s="62" t="s">
        <v>14</v>
      </c>
      <c r="B366" s="5"/>
      <c r="C366" s="21">
        <f>C370</f>
        <v>2000</v>
      </c>
      <c r="D366" s="21">
        <f>D370</f>
        <v>0</v>
      </c>
      <c r="E366" s="21">
        <f>SUM(C366:D366)</f>
        <v>2000</v>
      </c>
      <c r="F366" s="21">
        <f>F370</f>
        <v>1925</v>
      </c>
      <c r="G366" s="21">
        <f>G370</f>
        <v>0</v>
      </c>
      <c r="H366" s="21">
        <f>SUM(F366:G366)</f>
        <v>1925</v>
      </c>
      <c r="I366" s="21">
        <f>I370</f>
        <v>0</v>
      </c>
      <c r="J366" s="21">
        <f>J370</f>
        <v>0</v>
      </c>
      <c r="K366" s="21">
        <f>F366/C366*100</f>
        <v>96.25</v>
      </c>
      <c r="L366" s="21">
        <v>0</v>
      </c>
      <c r="M366" s="21">
        <f>H366/E366*100</f>
        <v>96.25</v>
      </c>
    </row>
    <row r="367" spans="1:13" s="18" customFormat="1" ht="18" customHeight="1">
      <c r="A367" s="62" t="s">
        <v>113</v>
      </c>
      <c r="B367" s="20"/>
      <c r="C367" s="21">
        <f>SUM(C371)</f>
        <v>5400000</v>
      </c>
      <c r="D367" s="21">
        <f>SUM(D371)</f>
        <v>0</v>
      </c>
      <c r="E367" s="21">
        <f>SUM(C367:D367)</f>
        <v>5400000</v>
      </c>
      <c r="F367" s="21">
        <f>SUM(F371)</f>
        <v>2449524.96</v>
      </c>
      <c r="G367" s="21">
        <f>SUM(G371)</f>
        <v>0</v>
      </c>
      <c r="H367" s="21">
        <f>SUM(F367:G367)</f>
        <v>2449524.96</v>
      </c>
      <c r="I367" s="21">
        <f>SUM(I374)</f>
        <v>0</v>
      </c>
      <c r="J367" s="21">
        <f>SUM(J374)</f>
        <v>0</v>
      </c>
      <c r="K367" s="21">
        <f>F367/C367*100</f>
        <v>45.36157333333333</v>
      </c>
      <c r="L367" s="21">
        <v>0</v>
      </c>
      <c r="M367" s="21">
        <f>H367/E367*100</f>
        <v>45.36157333333333</v>
      </c>
    </row>
    <row r="368" spans="1:13" ht="15" customHeight="1">
      <c r="A368" s="26"/>
      <c r="B368" s="26"/>
      <c r="C368" s="28"/>
      <c r="D368" s="28"/>
      <c r="E368" s="28"/>
      <c r="F368" s="28"/>
      <c r="G368" s="28"/>
      <c r="H368" s="28"/>
      <c r="I368" s="28"/>
      <c r="J368" s="28"/>
      <c r="K368" s="31"/>
      <c r="L368" s="31"/>
      <c r="M368" s="28"/>
    </row>
    <row r="369" spans="1:13" s="29" customFormat="1" ht="18" customHeight="1">
      <c r="A369" s="39" t="s">
        <v>114</v>
      </c>
      <c r="B369" s="36">
        <v>75702</v>
      </c>
      <c r="C369" s="25">
        <f>SUM(C372:C374)</f>
        <v>5402000</v>
      </c>
      <c r="D369" s="25">
        <f>SUM(D372:D374)</f>
        <v>0</v>
      </c>
      <c r="E369" s="25">
        <f>SUM(C369:D369)</f>
        <v>5402000</v>
      </c>
      <c r="F369" s="25">
        <f>SUM(F372:F374)</f>
        <v>2451449.96</v>
      </c>
      <c r="G369" s="25">
        <f>SUM(G372:G374)</f>
        <v>0</v>
      </c>
      <c r="H369" s="25">
        <f>SUM(F369:G369)</f>
        <v>2451449.96</v>
      </c>
      <c r="I369" s="25">
        <f>SUM(I372:I374)</f>
        <v>0</v>
      </c>
      <c r="J369" s="25">
        <f>SUM(J372:J374)</f>
        <v>0</v>
      </c>
      <c r="K369" s="25">
        <f aca="true" t="shared" si="76" ref="K369:K374">F369/C369*100</f>
        <v>45.38041392077009</v>
      </c>
      <c r="L369" s="25">
        <v>0</v>
      </c>
      <c r="M369" s="25">
        <f aca="true" t="shared" si="77" ref="M369:M374">H369/E369*100</f>
        <v>45.38041392077009</v>
      </c>
    </row>
    <row r="370" spans="1:13" s="18" customFormat="1" ht="18" customHeight="1">
      <c r="A370" s="16" t="s">
        <v>14</v>
      </c>
      <c r="B370" s="15"/>
      <c r="C370" s="17">
        <f>SUM(C372)</f>
        <v>2000</v>
      </c>
      <c r="D370" s="17">
        <f>SUM(D372)</f>
        <v>0</v>
      </c>
      <c r="E370" s="17">
        <f>SUM(C370:D370)</f>
        <v>2000</v>
      </c>
      <c r="F370" s="17">
        <f>SUM(F372)</f>
        <v>1925</v>
      </c>
      <c r="G370" s="17">
        <f>SUM(G372)</f>
        <v>0</v>
      </c>
      <c r="H370" s="17">
        <f>SUM(F370:G370)</f>
        <v>1925</v>
      </c>
      <c r="I370" s="17">
        <f>SUM(I372)</f>
        <v>0</v>
      </c>
      <c r="J370" s="17">
        <f>SUM(J372)</f>
        <v>0</v>
      </c>
      <c r="K370" s="21">
        <f t="shared" si="76"/>
        <v>96.25</v>
      </c>
      <c r="L370" s="21"/>
      <c r="M370" s="21">
        <f t="shared" si="77"/>
        <v>96.25</v>
      </c>
    </row>
    <row r="371" spans="1:13" s="18" customFormat="1" ht="18" customHeight="1">
      <c r="A371" s="62" t="s">
        <v>113</v>
      </c>
      <c r="B371" s="15"/>
      <c r="C371" s="17">
        <f>C374+C373</f>
        <v>5400000</v>
      </c>
      <c r="D371" s="17">
        <f>D374+D373</f>
        <v>0</v>
      </c>
      <c r="E371" s="17">
        <f>SUM(C371:D371)</f>
        <v>5400000</v>
      </c>
      <c r="F371" s="17">
        <f>F374+F373</f>
        <v>2449524.96</v>
      </c>
      <c r="G371" s="17">
        <f>G374+G373</f>
        <v>0</v>
      </c>
      <c r="H371" s="17">
        <f>SUM(F371:G371)</f>
        <v>2449524.96</v>
      </c>
      <c r="I371" s="17">
        <f>I374+I373</f>
        <v>0</v>
      </c>
      <c r="J371" s="17">
        <f>SUM(J374)</f>
        <v>0</v>
      </c>
      <c r="K371" s="21">
        <f t="shared" si="76"/>
        <v>45.36157333333333</v>
      </c>
      <c r="L371" s="21"/>
      <c r="M371" s="21">
        <f t="shared" si="77"/>
        <v>45.36157333333333</v>
      </c>
    </row>
    <row r="372" spans="1:13" ht="18" customHeight="1">
      <c r="A372" s="35" t="s">
        <v>33</v>
      </c>
      <c r="B372" s="26" t="s">
        <v>34</v>
      </c>
      <c r="C372" s="28">
        <v>2000</v>
      </c>
      <c r="D372" s="28"/>
      <c r="E372" s="28">
        <f>C372+D372</f>
        <v>2000</v>
      </c>
      <c r="F372" s="28">
        <v>1925</v>
      </c>
      <c r="G372" s="28"/>
      <c r="H372" s="28">
        <f>F372+G372</f>
        <v>1925</v>
      </c>
      <c r="I372" s="28"/>
      <c r="J372" s="28"/>
      <c r="K372" s="28">
        <f t="shared" si="76"/>
        <v>96.25</v>
      </c>
      <c r="L372" s="28"/>
      <c r="M372" s="28">
        <f t="shared" si="77"/>
        <v>96.25</v>
      </c>
    </row>
    <row r="373" spans="1:13" ht="18" customHeight="1">
      <c r="A373" s="35" t="s">
        <v>113</v>
      </c>
      <c r="B373" s="26" t="s">
        <v>388</v>
      </c>
      <c r="C373" s="28">
        <v>100000</v>
      </c>
      <c r="D373" s="28"/>
      <c r="E373" s="28">
        <f>C373+D373</f>
        <v>100000</v>
      </c>
      <c r="F373" s="28"/>
      <c r="G373" s="28"/>
      <c r="H373" s="28">
        <f>F373+G373</f>
        <v>0</v>
      </c>
      <c r="I373" s="28"/>
      <c r="J373" s="28"/>
      <c r="K373" s="28">
        <f t="shared" si="76"/>
        <v>0</v>
      </c>
      <c r="L373" s="28"/>
      <c r="M373" s="28">
        <f t="shared" si="77"/>
        <v>0</v>
      </c>
    </row>
    <row r="374" spans="1:13" ht="18" customHeight="1">
      <c r="A374" s="35" t="s">
        <v>115</v>
      </c>
      <c r="B374" s="26" t="s">
        <v>116</v>
      </c>
      <c r="C374" s="28">
        <v>5300000</v>
      </c>
      <c r="D374" s="28"/>
      <c r="E374" s="28">
        <f>C374+D374</f>
        <v>5300000</v>
      </c>
      <c r="F374" s="28">
        <v>2449524.96</v>
      </c>
      <c r="G374" s="28"/>
      <c r="H374" s="28">
        <f>F374+G374</f>
        <v>2449524.96</v>
      </c>
      <c r="I374" s="28"/>
      <c r="J374" s="28"/>
      <c r="K374" s="28">
        <f t="shared" si="76"/>
        <v>46.2174520754717</v>
      </c>
      <c r="L374" s="28"/>
      <c r="M374" s="28">
        <f t="shared" si="77"/>
        <v>46.2174520754717</v>
      </c>
    </row>
    <row r="375" spans="1:13" ht="18" customHeight="1">
      <c r="A375" s="26"/>
      <c r="B375" s="26"/>
      <c r="C375" s="28"/>
      <c r="D375" s="28"/>
      <c r="E375" s="28"/>
      <c r="F375" s="28"/>
      <c r="G375" s="28"/>
      <c r="H375" s="28"/>
      <c r="I375" s="28"/>
      <c r="J375" s="28"/>
      <c r="K375" s="31"/>
      <c r="L375" s="31"/>
      <c r="M375" s="28"/>
    </row>
    <row r="376" spans="1:13" ht="18" customHeight="1">
      <c r="A376" s="39" t="s">
        <v>117</v>
      </c>
      <c r="B376" s="5" t="s">
        <v>118</v>
      </c>
      <c r="C376" s="25">
        <f>SUM(C377:C380)</f>
        <v>10963200</v>
      </c>
      <c r="D376" s="25">
        <f>SUM(D377:D380)</f>
        <v>0</v>
      </c>
      <c r="E376" s="25">
        <f>SUM(C376:D376)</f>
        <v>10963200</v>
      </c>
      <c r="F376" s="25">
        <f>SUM(F377:F380)</f>
        <v>761.14</v>
      </c>
      <c r="G376" s="25">
        <f>SUM(G377:G380)</f>
        <v>0</v>
      </c>
      <c r="H376" s="25">
        <f>F376+G376</f>
        <v>761.14</v>
      </c>
      <c r="I376" s="25">
        <f>SUM(I377:I380)</f>
        <v>0</v>
      </c>
      <c r="J376" s="25">
        <f>SUM(J377:J380)</f>
        <v>0</v>
      </c>
      <c r="K376" s="25">
        <f>F376/C376*100</f>
        <v>0.006942680969060128</v>
      </c>
      <c r="L376" s="25">
        <v>0</v>
      </c>
      <c r="M376" s="25">
        <f>H376/E376*100</f>
        <v>0.006942680969060128</v>
      </c>
    </row>
    <row r="377" spans="1:13" s="18" customFormat="1" ht="18" customHeight="1">
      <c r="A377" s="14" t="s">
        <v>12</v>
      </c>
      <c r="B377" s="15"/>
      <c r="C377" s="17">
        <f>C383</f>
        <v>28600</v>
      </c>
      <c r="D377" s="17">
        <f>D383</f>
        <v>0</v>
      </c>
      <c r="E377" s="17">
        <f>SUM(C377:D377)</f>
        <v>28600</v>
      </c>
      <c r="F377" s="17">
        <f>F383</f>
        <v>761.14</v>
      </c>
      <c r="G377" s="17">
        <f>G383</f>
        <v>0</v>
      </c>
      <c r="H377" s="17">
        <f>SUM(F377:G377)</f>
        <v>761.14</v>
      </c>
      <c r="I377" s="17">
        <f>I383</f>
        <v>0</v>
      </c>
      <c r="J377" s="17">
        <f>J383</f>
        <v>0</v>
      </c>
      <c r="K377" s="17">
        <f>F377/C377*100</f>
        <v>2.6613286713286715</v>
      </c>
      <c r="L377" s="17"/>
      <c r="M377" s="17">
        <f>H377/E377*100</f>
        <v>2.6613286713286715</v>
      </c>
    </row>
    <row r="378" spans="1:13" s="18" customFormat="1" ht="18" customHeight="1">
      <c r="A378" s="43" t="s">
        <v>14</v>
      </c>
      <c r="B378" s="20"/>
      <c r="C378" s="17">
        <f>C384</f>
        <v>100000</v>
      </c>
      <c r="D378" s="17">
        <f>D384</f>
        <v>0</v>
      </c>
      <c r="E378" s="17">
        <f>SUM(C378:D378)</f>
        <v>100000</v>
      </c>
      <c r="F378" s="17">
        <f>F384</f>
        <v>0</v>
      </c>
      <c r="G378" s="17">
        <f>G384</f>
        <v>0</v>
      </c>
      <c r="H378" s="17">
        <f>SUM(F378:G378)</f>
        <v>0</v>
      </c>
      <c r="I378" s="17">
        <f>I384</f>
        <v>0</v>
      </c>
      <c r="J378" s="17">
        <f>J384</f>
        <v>0</v>
      </c>
      <c r="K378" s="21">
        <f>F378/C378*100</f>
        <v>0</v>
      </c>
      <c r="L378" s="21"/>
      <c r="M378" s="21">
        <f>H378/E378*100</f>
        <v>0</v>
      </c>
    </row>
    <row r="379" spans="1:13" s="18" customFormat="1" ht="18" customHeight="1">
      <c r="A379" s="43" t="s">
        <v>438</v>
      </c>
      <c r="B379" s="20"/>
      <c r="C379" s="17">
        <f>SUM(C392:C399)</f>
        <v>5196123</v>
      </c>
      <c r="D379" s="17">
        <f>SUM(D392:D399)</f>
        <v>0</v>
      </c>
      <c r="E379" s="17">
        <f>SUM(C379:D379)</f>
        <v>5196123</v>
      </c>
      <c r="F379" s="17">
        <f>SUM(F392:F399)</f>
        <v>0</v>
      </c>
      <c r="G379" s="17">
        <f>SUM(G392:G399)</f>
        <v>0</v>
      </c>
      <c r="H379" s="17">
        <f>SUM(F379:G379)</f>
        <v>0</v>
      </c>
      <c r="I379" s="17">
        <f>SUM(I392:I399)</f>
        <v>0</v>
      </c>
      <c r="J379" s="17">
        <f>SUM(J392:J399)</f>
        <v>0</v>
      </c>
      <c r="K379" s="21">
        <f>F379/C379*100</f>
        <v>0</v>
      </c>
      <c r="L379" s="21"/>
      <c r="M379" s="21">
        <f>H379/E379*100</f>
        <v>0</v>
      </c>
    </row>
    <row r="380" spans="1:13" s="18" customFormat="1" ht="18" customHeight="1">
      <c r="A380" s="43" t="s">
        <v>437</v>
      </c>
      <c r="B380" s="20"/>
      <c r="C380" s="17">
        <f>SUM(C400:C401)</f>
        <v>5638477</v>
      </c>
      <c r="D380" s="17">
        <f>SUM(D400:D401)</f>
        <v>0</v>
      </c>
      <c r="E380" s="17">
        <f>SUM(C380:D380)</f>
        <v>5638477</v>
      </c>
      <c r="F380" s="17">
        <f>SUM(F400:F401)</f>
        <v>0</v>
      </c>
      <c r="G380" s="17">
        <f>SUM(G400:G401)</f>
        <v>0</v>
      </c>
      <c r="H380" s="17">
        <f>SUM(F380:G380)</f>
        <v>0</v>
      </c>
      <c r="I380" s="17">
        <f>SUM(I400:I401)</f>
        <v>0</v>
      </c>
      <c r="J380" s="17">
        <f>SUM(J400:J401)</f>
        <v>0</v>
      </c>
      <c r="K380" s="21">
        <f>F380/C380*100</f>
        <v>0</v>
      </c>
      <c r="L380" s="21"/>
      <c r="M380" s="21">
        <f>H380/E380*100</f>
        <v>0</v>
      </c>
    </row>
    <row r="381" spans="1:13" ht="18" customHeight="1">
      <c r="A381" s="14"/>
      <c r="B381" s="26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</row>
    <row r="382" spans="1:13" ht="18" customHeight="1">
      <c r="A382" s="39" t="s">
        <v>120</v>
      </c>
      <c r="B382" s="36">
        <v>75814</v>
      </c>
      <c r="C382" s="25">
        <f>SUM(C383:C384)</f>
        <v>128600</v>
      </c>
      <c r="D382" s="25">
        <f>SUM(D383:D384)</f>
        <v>0</v>
      </c>
      <c r="E382" s="25">
        <f>SUM(C382:D382)</f>
        <v>128600</v>
      </c>
      <c r="F382" s="25">
        <f>SUM(F383:F384)</f>
        <v>761.14</v>
      </c>
      <c r="G382" s="25">
        <f>SUM(G383:G384)</f>
        <v>0</v>
      </c>
      <c r="H382" s="25">
        <f>F382+G382</f>
        <v>761.14</v>
      </c>
      <c r="I382" s="25">
        <f>SUM(I383:I384)</f>
        <v>0</v>
      </c>
      <c r="J382" s="25">
        <f>SUM(J383:J384)</f>
        <v>0</v>
      </c>
      <c r="K382" s="25">
        <f aca="true" t="shared" si="78" ref="K382:K389">F382/C382*100</f>
        <v>0.5918662519440124</v>
      </c>
      <c r="L382" s="25">
        <v>0</v>
      </c>
      <c r="M382" s="25">
        <f aca="true" t="shared" si="79" ref="M382:M389">H382/E382*100</f>
        <v>0.5918662519440124</v>
      </c>
    </row>
    <row r="383" spans="1:13" s="18" customFormat="1" ht="18" customHeight="1">
      <c r="A383" s="16" t="s">
        <v>12</v>
      </c>
      <c r="B383" s="15"/>
      <c r="C383" s="17">
        <f>SUM(C385:C387)</f>
        <v>28600</v>
      </c>
      <c r="D383" s="17">
        <f>SUM(D385:D387)</f>
        <v>0</v>
      </c>
      <c r="E383" s="17">
        <f>SUM(C383:D383)</f>
        <v>28600</v>
      </c>
      <c r="F383" s="17">
        <f>SUM(F385:F387)</f>
        <v>761.14</v>
      </c>
      <c r="G383" s="17">
        <f>SUM(G385:G387)</f>
        <v>0</v>
      </c>
      <c r="H383" s="17">
        <f>SUM(F383:G383)</f>
        <v>761.14</v>
      </c>
      <c r="I383" s="17">
        <f>SUM(I385:I387)</f>
        <v>0</v>
      </c>
      <c r="J383" s="17">
        <f>SUM(J385:J387)</f>
        <v>0</v>
      </c>
      <c r="K383" s="17">
        <f t="shared" si="78"/>
        <v>2.6613286713286715</v>
      </c>
      <c r="L383" s="17"/>
      <c r="M383" s="17">
        <f t="shared" si="79"/>
        <v>2.6613286713286715</v>
      </c>
    </row>
    <row r="384" spans="1:13" s="18" customFormat="1" ht="18" customHeight="1">
      <c r="A384" s="16" t="s">
        <v>14</v>
      </c>
      <c r="B384" s="15"/>
      <c r="C384" s="17">
        <f>SUM(C388:C389)</f>
        <v>100000</v>
      </c>
      <c r="D384" s="17">
        <f>SUM(D388:D389)</f>
        <v>0</v>
      </c>
      <c r="E384" s="17">
        <f>SUM(C384:D384)</f>
        <v>100000</v>
      </c>
      <c r="F384" s="17">
        <f>SUM(F388:F389)</f>
        <v>0</v>
      </c>
      <c r="G384" s="17">
        <f>SUM(G388:G389)</f>
        <v>0</v>
      </c>
      <c r="H384" s="17">
        <f>SUM(F384:G384)</f>
        <v>0</v>
      </c>
      <c r="I384" s="17">
        <f>SUM(I388:I389)</f>
        <v>0</v>
      </c>
      <c r="J384" s="17">
        <f>SUM(J388:J389)</f>
        <v>0</v>
      </c>
      <c r="K384" s="17">
        <f t="shared" si="78"/>
        <v>0</v>
      </c>
      <c r="L384" s="17"/>
      <c r="M384" s="17">
        <f t="shared" si="79"/>
        <v>0</v>
      </c>
    </row>
    <row r="385" spans="1:20" s="58" customFormat="1" ht="18" customHeight="1">
      <c r="A385" s="37" t="s">
        <v>27</v>
      </c>
      <c r="B385" s="53" t="s">
        <v>28</v>
      </c>
      <c r="C385" s="86">
        <v>4100</v>
      </c>
      <c r="D385" s="86"/>
      <c r="E385" s="33">
        <f>SUM(C385:D385)</f>
        <v>4100</v>
      </c>
      <c r="F385" s="33">
        <v>98.29</v>
      </c>
      <c r="G385" s="33"/>
      <c r="H385" s="33">
        <f>SUM(F385:G385)</f>
        <v>98.29</v>
      </c>
      <c r="I385" s="28"/>
      <c r="J385" s="28"/>
      <c r="K385" s="17">
        <f t="shared" si="78"/>
        <v>2.397317073170732</v>
      </c>
      <c r="L385" s="28"/>
      <c r="M385" s="28">
        <f t="shared" si="79"/>
        <v>2.397317073170732</v>
      </c>
      <c r="N385" s="54" t="e">
        <f>IF(H385+I385&gt;#REF!,"zle","")</f>
        <v>#REF!</v>
      </c>
      <c r="O385" s="55" t="e">
        <f>#REF!-(H385+I385)</f>
        <v>#REF!</v>
      </c>
      <c r="P385" s="54"/>
      <c r="Q385" s="56"/>
      <c r="R385" s="57"/>
      <c r="S385" s="57"/>
      <c r="T385" s="57"/>
    </row>
    <row r="386" spans="1:20" s="58" customFormat="1" ht="18" customHeight="1">
      <c r="A386" s="35" t="s">
        <v>29</v>
      </c>
      <c r="B386" s="53" t="s">
        <v>30</v>
      </c>
      <c r="C386" s="86">
        <v>600</v>
      </c>
      <c r="D386" s="86"/>
      <c r="E386" s="33">
        <f>SUM(C386:D386)</f>
        <v>600</v>
      </c>
      <c r="F386" s="33">
        <v>15.85</v>
      </c>
      <c r="G386" s="33"/>
      <c r="H386" s="33">
        <f>SUM(F386:G386)</f>
        <v>15.85</v>
      </c>
      <c r="I386" s="28"/>
      <c r="J386" s="28"/>
      <c r="K386" s="17">
        <f t="shared" si="78"/>
        <v>2.6416666666666666</v>
      </c>
      <c r="L386" s="28"/>
      <c r="M386" s="28">
        <f t="shared" si="79"/>
        <v>2.6416666666666666</v>
      </c>
      <c r="N386" s="54" t="e">
        <f>IF(H386+I386&gt;#REF!,"zle","")</f>
        <v>#REF!</v>
      </c>
      <c r="O386" s="55" t="e">
        <f>#REF!-(H386+I386)</f>
        <v>#REF!</v>
      </c>
      <c r="P386" s="54"/>
      <c r="Q386" s="56"/>
      <c r="R386" s="57"/>
      <c r="S386" s="57"/>
      <c r="T386" s="57"/>
    </row>
    <row r="387" spans="1:13" s="18" customFormat="1" ht="18" customHeight="1">
      <c r="A387" s="37" t="s">
        <v>31</v>
      </c>
      <c r="B387" s="26" t="s">
        <v>32</v>
      </c>
      <c r="C387" s="33">
        <v>23900</v>
      </c>
      <c r="D387" s="17"/>
      <c r="E387" s="28">
        <f>C387+D387</f>
        <v>23900</v>
      </c>
      <c r="F387" s="33">
        <v>647</v>
      </c>
      <c r="G387" s="17"/>
      <c r="H387" s="28">
        <f>F387+G387</f>
        <v>647</v>
      </c>
      <c r="I387" s="17"/>
      <c r="J387" s="17"/>
      <c r="K387" s="28">
        <f t="shared" si="78"/>
        <v>2.707112970711297</v>
      </c>
      <c r="L387" s="28"/>
      <c r="M387" s="28">
        <f t="shared" si="79"/>
        <v>2.707112970711297</v>
      </c>
    </row>
    <row r="388" spans="1:13" ht="18" customHeight="1">
      <c r="A388" s="35" t="s">
        <v>33</v>
      </c>
      <c r="B388" s="26" t="s">
        <v>34</v>
      </c>
      <c r="C388" s="33">
        <v>80000</v>
      </c>
      <c r="D388" s="33"/>
      <c r="E388" s="33">
        <f>SUM(C388:D388)</f>
        <v>80000</v>
      </c>
      <c r="F388" s="28"/>
      <c r="G388" s="28"/>
      <c r="H388" s="28">
        <f>F388+G388</f>
        <v>0</v>
      </c>
      <c r="I388" s="28"/>
      <c r="J388" s="28"/>
      <c r="K388" s="33">
        <f t="shared" si="78"/>
        <v>0</v>
      </c>
      <c r="L388" s="33"/>
      <c r="M388" s="33">
        <f t="shared" si="79"/>
        <v>0</v>
      </c>
    </row>
    <row r="389" spans="1:13" ht="18" customHeight="1">
      <c r="A389" s="35" t="s">
        <v>351</v>
      </c>
      <c r="B389" s="26" t="s">
        <v>59</v>
      </c>
      <c r="C389" s="28">
        <v>20000</v>
      </c>
      <c r="D389" s="28"/>
      <c r="E389" s="33">
        <f>SUM(C389:D389)</f>
        <v>20000</v>
      </c>
      <c r="F389" s="28"/>
      <c r="G389" s="28"/>
      <c r="H389" s="28">
        <f>F389+G389</f>
        <v>0</v>
      </c>
      <c r="I389" s="28"/>
      <c r="J389" s="28"/>
      <c r="K389" s="33">
        <f t="shared" si="78"/>
        <v>0</v>
      </c>
      <c r="L389" s="33"/>
      <c r="M389" s="33">
        <f t="shared" si="79"/>
        <v>0</v>
      </c>
    </row>
    <row r="390" spans="1:13" ht="18" customHeight="1">
      <c r="A390" s="39"/>
      <c r="B390" s="26"/>
      <c r="C390" s="25"/>
      <c r="D390" s="25"/>
      <c r="E390" s="25"/>
      <c r="F390" s="25"/>
      <c r="G390" s="25"/>
      <c r="H390" s="25"/>
      <c r="I390" s="25"/>
      <c r="J390" s="25"/>
      <c r="K390" s="33"/>
      <c r="L390" s="33"/>
      <c r="M390" s="33"/>
    </row>
    <row r="391" spans="1:20" s="52" customFormat="1" ht="18" customHeight="1">
      <c r="A391" s="99" t="s">
        <v>121</v>
      </c>
      <c r="B391" s="6">
        <v>75818</v>
      </c>
      <c r="C391" s="46">
        <f>SUM(C392:C401)</f>
        <v>10834600</v>
      </c>
      <c r="D391" s="46">
        <f>SUM(D392:D401)</f>
        <v>0</v>
      </c>
      <c r="E391" s="47">
        <f aca="true" t="shared" si="80" ref="E391:E401">SUM(C391:D391)</f>
        <v>10834600</v>
      </c>
      <c r="F391" s="46">
        <f>SUM(F392:F401)</f>
        <v>0</v>
      </c>
      <c r="G391" s="46">
        <f>SUM(G392:G401)</f>
        <v>0</v>
      </c>
      <c r="H391" s="47">
        <f>SUM(F391:G391)</f>
        <v>0</v>
      </c>
      <c r="I391" s="46">
        <f>SUM(I392:I401)</f>
        <v>0</v>
      </c>
      <c r="J391" s="46">
        <f>SUM(J392:J401)</f>
        <v>0</v>
      </c>
      <c r="K391" s="47">
        <f aca="true" t="shared" si="81" ref="K391:K401">F391/C391*100</f>
        <v>0</v>
      </c>
      <c r="L391" s="47">
        <v>0</v>
      </c>
      <c r="M391" s="47">
        <f aca="true" t="shared" si="82" ref="M391:M401">H391/E391*100</f>
        <v>0</v>
      </c>
      <c r="N391" s="48" t="e">
        <f>IF(H391+I391&gt;#REF!,"zle","")</f>
        <v>#REF!</v>
      </c>
      <c r="O391" s="49" t="e">
        <f>#REF!-(H391+I391)</f>
        <v>#REF!</v>
      </c>
      <c r="P391" s="48"/>
      <c r="Q391" s="50"/>
      <c r="R391" s="51"/>
      <c r="S391" s="51"/>
      <c r="T391" s="51"/>
    </row>
    <row r="392" spans="1:20" s="58" customFormat="1" ht="18" customHeight="1">
      <c r="A392" s="44" t="s">
        <v>122</v>
      </c>
      <c r="B392" s="53" t="s">
        <v>123</v>
      </c>
      <c r="C392" s="86">
        <v>721837</v>
      </c>
      <c r="D392" s="86"/>
      <c r="E392" s="33">
        <f t="shared" si="80"/>
        <v>721837</v>
      </c>
      <c r="F392" s="33"/>
      <c r="G392" s="33"/>
      <c r="H392" s="33">
        <f aca="true" t="shared" si="83" ref="H392:H401">SUM(F392:G392)</f>
        <v>0</v>
      </c>
      <c r="I392" s="28"/>
      <c r="J392" s="28"/>
      <c r="K392" s="33">
        <f t="shared" si="81"/>
        <v>0</v>
      </c>
      <c r="L392" s="33"/>
      <c r="M392" s="33">
        <f t="shared" si="82"/>
        <v>0</v>
      </c>
      <c r="N392" s="54" t="e">
        <f>IF(H392+I392&gt;#REF!,"zle","")</f>
        <v>#REF!</v>
      </c>
      <c r="O392" s="55" t="e">
        <f>#REF!-(H392+I392)</f>
        <v>#REF!</v>
      </c>
      <c r="P392" s="54"/>
      <c r="Q392" s="56"/>
      <c r="R392" s="57"/>
      <c r="S392" s="57"/>
      <c r="T392" s="57"/>
    </row>
    <row r="393" spans="1:20" s="58" customFormat="1" ht="18" customHeight="1">
      <c r="A393" s="44" t="s">
        <v>124</v>
      </c>
      <c r="B393" s="53" t="s">
        <v>123</v>
      </c>
      <c r="C393" s="86">
        <v>100000</v>
      </c>
      <c r="D393" s="86"/>
      <c r="E393" s="33">
        <f t="shared" si="80"/>
        <v>100000</v>
      </c>
      <c r="F393" s="33"/>
      <c r="G393" s="33"/>
      <c r="H393" s="33">
        <f t="shared" si="83"/>
        <v>0</v>
      </c>
      <c r="I393" s="28"/>
      <c r="J393" s="28"/>
      <c r="K393" s="33">
        <f t="shared" si="81"/>
        <v>0</v>
      </c>
      <c r="L393" s="33"/>
      <c r="M393" s="33">
        <f t="shared" si="82"/>
        <v>0</v>
      </c>
      <c r="N393" s="54" t="e">
        <f>IF(H393+I393&gt;#REF!,"zle","")</f>
        <v>#REF!</v>
      </c>
      <c r="O393" s="55" t="e">
        <f>#REF!-(H393+I393)</f>
        <v>#REF!</v>
      </c>
      <c r="P393" s="54"/>
      <c r="Q393" s="56"/>
      <c r="R393" s="57"/>
      <c r="S393" s="57"/>
      <c r="T393" s="57"/>
    </row>
    <row r="394" spans="1:20" s="58" customFormat="1" ht="18" customHeight="1">
      <c r="A394" s="44" t="s">
        <v>389</v>
      </c>
      <c r="B394" s="53" t="s">
        <v>123</v>
      </c>
      <c r="C394" s="86">
        <v>100000</v>
      </c>
      <c r="D394" s="86"/>
      <c r="E394" s="33">
        <f t="shared" si="80"/>
        <v>100000</v>
      </c>
      <c r="F394" s="33"/>
      <c r="G394" s="33"/>
      <c r="H394" s="33">
        <f t="shared" si="83"/>
        <v>0</v>
      </c>
      <c r="I394" s="28"/>
      <c r="J394" s="28"/>
      <c r="K394" s="33">
        <f t="shared" si="81"/>
        <v>0</v>
      </c>
      <c r="L394" s="33"/>
      <c r="M394" s="33">
        <f t="shared" si="82"/>
        <v>0</v>
      </c>
      <c r="N394" s="54"/>
      <c r="O394" s="55"/>
      <c r="P394" s="54"/>
      <c r="Q394" s="56"/>
      <c r="R394" s="57"/>
      <c r="S394" s="57"/>
      <c r="T394" s="57"/>
    </row>
    <row r="395" spans="1:20" s="58" customFormat="1" ht="18" customHeight="1">
      <c r="A395" s="44" t="s">
        <v>390</v>
      </c>
      <c r="B395" s="53" t="s">
        <v>123</v>
      </c>
      <c r="C395" s="86">
        <v>3554090</v>
      </c>
      <c r="D395" s="86"/>
      <c r="E395" s="33">
        <f t="shared" si="80"/>
        <v>3554090</v>
      </c>
      <c r="F395" s="33"/>
      <c r="G395" s="33"/>
      <c r="H395" s="33">
        <f t="shared" si="83"/>
        <v>0</v>
      </c>
      <c r="I395" s="28"/>
      <c r="J395" s="28"/>
      <c r="K395" s="33">
        <f t="shared" si="81"/>
        <v>0</v>
      </c>
      <c r="L395" s="33"/>
      <c r="M395" s="33">
        <f t="shared" si="82"/>
        <v>0</v>
      </c>
      <c r="N395" s="54"/>
      <c r="O395" s="55"/>
      <c r="P395" s="54"/>
      <c r="Q395" s="56"/>
      <c r="R395" s="57"/>
      <c r="S395" s="57"/>
      <c r="T395" s="57"/>
    </row>
    <row r="396" spans="1:20" s="58" customFormat="1" ht="18" customHeight="1">
      <c r="A396" s="44" t="s">
        <v>391</v>
      </c>
      <c r="B396" s="53" t="s">
        <v>123</v>
      </c>
      <c r="C396" s="86">
        <v>427700</v>
      </c>
      <c r="D396" s="86"/>
      <c r="E396" s="33">
        <f t="shared" si="80"/>
        <v>427700</v>
      </c>
      <c r="F396" s="33"/>
      <c r="G396" s="33"/>
      <c r="H396" s="33">
        <f t="shared" si="83"/>
        <v>0</v>
      </c>
      <c r="I396" s="28"/>
      <c r="J396" s="28"/>
      <c r="K396" s="33">
        <f t="shared" si="81"/>
        <v>0</v>
      </c>
      <c r="L396" s="33"/>
      <c r="M396" s="33">
        <f t="shared" si="82"/>
        <v>0</v>
      </c>
      <c r="N396" s="54"/>
      <c r="O396" s="55"/>
      <c r="P396" s="54"/>
      <c r="Q396" s="56"/>
      <c r="R396" s="57"/>
      <c r="S396" s="57"/>
      <c r="T396" s="57"/>
    </row>
    <row r="397" spans="1:20" s="58" customFormat="1" ht="18" customHeight="1">
      <c r="A397" s="115" t="s">
        <v>392</v>
      </c>
      <c r="B397" s="53" t="s">
        <v>123</v>
      </c>
      <c r="C397" s="86">
        <v>77536</v>
      </c>
      <c r="D397" s="86"/>
      <c r="E397" s="33">
        <f t="shared" si="80"/>
        <v>77536</v>
      </c>
      <c r="F397" s="33"/>
      <c r="G397" s="33"/>
      <c r="H397" s="33">
        <f t="shared" si="83"/>
        <v>0</v>
      </c>
      <c r="I397" s="28"/>
      <c r="J397" s="28"/>
      <c r="K397" s="33">
        <f t="shared" si="81"/>
        <v>0</v>
      </c>
      <c r="L397" s="33"/>
      <c r="M397" s="33">
        <f t="shared" si="82"/>
        <v>0</v>
      </c>
      <c r="N397" s="54"/>
      <c r="O397" s="55"/>
      <c r="P397" s="54"/>
      <c r="Q397" s="56"/>
      <c r="R397" s="57"/>
      <c r="S397" s="57"/>
      <c r="T397" s="57"/>
    </row>
    <row r="398" spans="1:20" s="58" customFormat="1" ht="18" customHeight="1">
      <c r="A398" s="44" t="s">
        <v>393</v>
      </c>
      <c r="B398" s="53" t="s">
        <v>123</v>
      </c>
      <c r="C398" s="86">
        <v>14300</v>
      </c>
      <c r="D398" s="86"/>
      <c r="E398" s="33">
        <f t="shared" si="80"/>
        <v>14300</v>
      </c>
      <c r="F398" s="33"/>
      <c r="G398" s="33"/>
      <c r="H398" s="33">
        <f t="shared" si="83"/>
        <v>0</v>
      </c>
      <c r="I398" s="28"/>
      <c r="J398" s="28"/>
      <c r="K398" s="33">
        <f t="shared" si="81"/>
        <v>0</v>
      </c>
      <c r="L398" s="33"/>
      <c r="M398" s="33">
        <f t="shared" si="82"/>
        <v>0</v>
      </c>
      <c r="N398" s="54"/>
      <c r="O398" s="55"/>
      <c r="P398" s="54"/>
      <c r="Q398" s="56"/>
      <c r="R398" s="57"/>
      <c r="S398" s="57"/>
      <c r="T398" s="57"/>
    </row>
    <row r="399" spans="1:20" s="58" customFormat="1" ht="18" customHeight="1">
      <c r="A399" s="44" t="s">
        <v>394</v>
      </c>
      <c r="B399" s="53" t="s">
        <v>123</v>
      </c>
      <c r="C399" s="86">
        <v>200660</v>
      </c>
      <c r="D399" s="86"/>
      <c r="E399" s="33">
        <f t="shared" si="80"/>
        <v>200660</v>
      </c>
      <c r="F399" s="33"/>
      <c r="G399" s="33"/>
      <c r="H399" s="33">
        <f t="shared" si="83"/>
        <v>0</v>
      </c>
      <c r="I399" s="28"/>
      <c r="J399" s="28"/>
      <c r="K399" s="33">
        <f t="shared" si="81"/>
        <v>0</v>
      </c>
      <c r="L399" s="33"/>
      <c r="M399" s="33">
        <f t="shared" si="82"/>
        <v>0</v>
      </c>
      <c r="N399" s="54"/>
      <c r="O399" s="55"/>
      <c r="P399" s="54"/>
      <c r="Q399" s="56"/>
      <c r="R399" s="57"/>
      <c r="S399" s="57"/>
      <c r="T399" s="57"/>
    </row>
    <row r="400" spans="1:20" s="58" customFormat="1" ht="18" customHeight="1">
      <c r="A400" s="44" t="s">
        <v>395</v>
      </c>
      <c r="B400" s="53" t="s">
        <v>125</v>
      </c>
      <c r="C400" s="86">
        <v>4000000</v>
      </c>
      <c r="D400" s="86"/>
      <c r="E400" s="33">
        <f t="shared" si="80"/>
        <v>4000000</v>
      </c>
      <c r="F400" s="33"/>
      <c r="G400" s="33"/>
      <c r="H400" s="33">
        <f t="shared" si="83"/>
        <v>0</v>
      </c>
      <c r="I400" s="28"/>
      <c r="J400" s="28"/>
      <c r="K400" s="33">
        <f t="shared" si="81"/>
        <v>0</v>
      </c>
      <c r="L400" s="33"/>
      <c r="M400" s="33">
        <f t="shared" si="82"/>
        <v>0</v>
      </c>
      <c r="N400" s="54"/>
      <c r="O400" s="55"/>
      <c r="P400" s="54"/>
      <c r="Q400" s="56"/>
      <c r="R400" s="57"/>
      <c r="S400" s="57"/>
      <c r="T400" s="57"/>
    </row>
    <row r="401" spans="1:20" s="58" customFormat="1" ht="18" customHeight="1">
      <c r="A401" s="44" t="s">
        <v>119</v>
      </c>
      <c r="B401" s="53" t="s">
        <v>125</v>
      </c>
      <c r="C401" s="86">
        <v>1638477</v>
      </c>
      <c r="D401" s="86"/>
      <c r="E401" s="33">
        <f t="shared" si="80"/>
        <v>1638477</v>
      </c>
      <c r="F401" s="33"/>
      <c r="G401" s="33"/>
      <c r="H401" s="33">
        <f t="shared" si="83"/>
        <v>0</v>
      </c>
      <c r="I401" s="28"/>
      <c r="J401" s="28"/>
      <c r="K401" s="33">
        <f t="shared" si="81"/>
        <v>0</v>
      </c>
      <c r="L401" s="33"/>
      <c r="M401" s="33">
        <f t="shared" si="82"/>
        <v>0</v>
      </c>
      <c r="N401" s="54"/>
      <c r="O401" s="55"/>
      <c r="P401" s="54"/>
      <c r="Q401" s="56"/>
      <c r="R401" s="57"/>
      <c r="S401" s="57"/>
      <c r="T401" s="57"/>
    </row>
    <row r="402" spans="1:20" s="58" customFormat="1" ht="18" customHeight="1">
      <c r="A402" s="44"/>
      <c r="B402" s="53"/>
      <c r="C402" s="86"/>
      <c r="D402" s="86"/>
      <c r="E402" s="33"/>
      <c r="F402" s="33"/>
      <c r="G402" s="33"/>
      <c r="H402" s="33"/>
      <c r="I402" s="28"/>
      <c r="J402" s="28"/>
      <c r="K402" s="33"/>
      <c r="L402" s="33"/>
      <c r="M402" s="33"/>
      <c r="N402" s="54"/>
      <c r="O402" s="55"/>
      <c r="P402" s="54"/>
      <c r="Q402" s="56"/>
      <c r="R402" s="57"/>
      <c r="S402" s="57"/>
      <c r="T402" s="57"/>
    </row>
    <row r="403" spans="1:13" ht="18" customHeight="1">
      <c r="A403" s="97" t="s">
        <v>126</v>
      </c>
      <c r="B403" s="5" t="s">
        <v>127</v>
      </c>
      <c r="C403" s="25">
        <f>SUM(C404:C407)</f>
        <v>53902611</v>
      </c>
      <c r="D403" s="25">
        <f>SUM(D404:D407)</f>
        <v>230761</v>
      </c>
      <c r="E403" s="25">
        <f>C403+D403</f>
        <v>54133372</v>
      </c>
      <c r="F403" s="25">
        <f>SUM(F404:F407)</f>
        <v>27092070.18</v>
      </c>
      <c r="G403" s="25">
        <f>SUM(G404:G407)</f>
        <v>129183.06</v>
      </c>
      <c r="H403" s="25">
        <f>F403+G403</f>
        <v>27221253.24</v>
      </c>
      <c r="I403" s="25">
        <f>SUM(I404:I407)</f>
        <v>1275641.52</v>
      </c>
      <c r="J403" s="47">
        <f>SUM(J404:J407)</f>
        <v>0</v>
      </c>
      <c r="K403" s="47">
        <f aca="true" t="shared" si="84" ref="K403:M404">F403/C403*100</f>
        <v>50.26114631070469</v>
      </c>
      <c r="L403" s="47">
        <f t="shared" si="84"/>
        <v>55.98132266717513</v>
      </c>
      <c r="M403" s="47">
        <f t="shared" si="84"/>
        <v>50.28553041181325</v>
      </c>
    </row>
    <row r="404" spans="1:13" s="18" customFormat="1" ht="18" customHeight="1">
      <c r="A404" s="16" t="s">
        <v>12</v>
      </c>
      <c r="B404" s="15"/>
      <c r="C404" s="17">
        <f>SUM(C410+C443+C450+C480+C510+C533+C567+C545)</f>
        <v>38541395</v>
      </c>
      <c r="D404" s="17">
        <f>SUM(D410+D443+D450+D480+D510+D533+D567+D545)</f>
        <v>167890</v>
      </c>
      <c r="E404" s="17">
        <f>SUM(C404:D404)</f>
        <v>38709285</v>
      </c>
      <c r="F404" s="17">
        <f>SUM(F410+F443+F450+F480+F510+F533+F567+F545)</f>
        <v>19886102.169999998</v>
      </c>
      <c r="G404" s="17">
        <f>SUM(G410+G443+G450+G480+G510+G533+G567+G545)</f>
        <v>71135.69</v>
      </c>
      <c r="H404" s="17">
        <f>SUM(F404:G404)</f>
        <v>19957237.86</v>
      </c>
      <c r="I404" s="17">
        <f>SUM(I410+I443+I450+I480+I510+I533+I567+I545)</f>
        <v>1195530.17</v>
      </c>
      <c r="J404" s="17">
        <f>SUM(J410+J443+J450+J480+J510+J533+J567)</f>
        <v>0</v>
      </c>
      <c r="K404" s="21">
        <f t="shared" si="84"/>
        <v>51.59673688510755</v>
      </c>
      <c r="L404" s="21">
        <f t="shared" si="84"/>
        <v>42.370415152778605</v>
      </c>
      <c r="M404" s="21">
        <f t="shared" si="84"/>
        <v>51.55672046125367</v>
      </c>
    </row>
    <row r="405" spans="1:13" s="18" customFormat="1" ht="18" customHeight="1">
      <c r="A405" s="19" t="s">
        <v>13</v>
      </c>
      <c r="B405" s="15"/>
      <c r="C405" s="17">
        <f>SUM(C411+C451+C481)</f>
        <v>2190200</v>
      </c>
      <c r="D405" s="17">
        <f>SUM(D411+D451+D481)</f>
        <v>6480</v>
      </c>
      <c r="E405" s="17">
        <f>SUM(C405:D405)</f>
        <v>2196680</v>
      </c>
      <c r="F405" s="17">
        <f>SUM(F411+F451+F481)</f>
        <v>1143048</v>
      </c>
      <c r="G405" s="17">
        <f>SUM(G411+G451+G481)</f>
        <v>6480</v>
      </c>
      <c r="H405" s="17">
        <f>SUM(F405:G405)</f>
        <v>1149528</v>
      </c>
      <c r="I405" s="17">
        <f>SUM(I411+I451+I481)</f>
        <v>0</v>
      </c>
      <c r="J405" s="17">
        <f>SUM(J411+J451+J481)</f>
        <v>0</v>
      </c>
      <c r="K405" s="21">
        <f>F405/C405*100</f>
        <v>52.189206465163</v>
      </c>
      <c r="L405" s="21">
        <v>0</v>
      </c>
      <c r="M405" s="21">
        <f>H405/E405*100</f>
        <v>52.33024382249577</v>
      </c>
    </row>
    <row r="406" spans="1:13" s="18" customFormat="1" ht="18" customHeight="1">
      <c r="A406" s="16" t="s">
        <v>14</v>
      </c>
      <c r="B406" s="15"/>
      <c r="C406" s="17">
        <f>SUM(C412+C452+C482+C511+C534+C568+C546)</f>
        <v>10531566</v>
      </c>
      <c r="D406" s="17">
        <f>SUM(D412+D452+D482+D511+D534+D568+D546)</f>
        <v>56391</v>
      </c>
      <c r="E406" s="17">
        <f>SUM(C406:D406)</f>
        <v>10587957</v>
      </c>
      <c r="F406" s="17">
        <f>SUM(F412+F452+F482+F511+F534+F568+F546)</f>
        <v>4969806.909999999</v>
      </c>
      <c r="G406" s="17">
        <f>SUM(G412+G452+G482+G511+G534+G568+G546)</f>
        <v>51567.37</v>
      </c>
      <c r="H406" s="17">
        <f>SUM(F406:G406)</f>
        <v>5021374.279999999</v>
      </c>
      <c r="I406" s="17">
        <f>SUM(I412+I452+I482+I511+I534+I568+I546)</f>
        <v>80111.35</v>
      </c>
      <c r="J406" s="17">
        <f>SUM(J412+J452+J482+J511+J534+J568)</f>
        <v>0</v>
      </c>
      <c r="K406" s="21">
        <f>F406/C406*100</f>
        <v>47.189628873806605</v>
      </c>
      <c r="L406" s="21">
        <f>G406/D406*100</f>
        <v>91.44609955489351</v>
      </c>
      <c r="M406" s="21">
        <f>H406/E406*100</f>
        <v>47.42533691816088</v>
      </c>
    </row>
    <row r="407" spans="1:13" s="18" customFormat="1" ht="18" customHeight="1">
      <c r="A407" s="16" t="s">
        <v>15</v>
      </c>
      <c r="B407" s="15"/>
      <c r="C407" s="17">
        <f>SUM(C413+C483)+C453+C547+C512</f>
        <v>2639450</v>
      </c>
      <c r="D407" s="17">
        <f>SUM(D413+D483)+D453+D547+D512</f>
        <v>0</v>
      </c>
      <c r="E407" s="17">
        <f>SUM(C407:D407)</f>
        <v>2639450</v>
      </c>
      <c r="F407" s="17">
        <f>SUM(F413+F483)+F453+F547+F512</f>
        <v>1093113.1</v>
      </c>
      <c r="G407" s="17">
        <f>SUM(G413+G483)+G453+G547+G512</f>
        <v>0</v>
      </c>
      <c r="H407" s="17">
        <f>SUM(F407:G407)</f>
        <v>1093113.1</v>
      </c>
      <c r="I407" s="17">
        <f>SUM(I413+I483)+I453+I547+I512</f>
        <v>0</v>
      </c>
      <c r="J407" s="17">
        <f>SUM(J413+J483)+J453+J547+J512</f>
        <v>0</v>
      </c>
      <c r="K407" s="21">
        <f>F407/C407*100</f>
        <v>41.414427248100935</v>
      </c>
      <c r="L407" s="21">
        <v>0</v>
      </c>
      <c r="M407" s="21">
        <f>H407/E407*100</f>
        <v>41.414427248100935</v>
      </c>
    </row>
    <row r="408" spans="1:13" ht="18" customHeight="1">
      <c r="A408" s="31"/>
      <c r="B408" s="31"/>
      <c r="C408" s="28"/>
      <c r="D408" s="28"/>
      <c r="E408" s="28"/>
      <c r="F408" s="28"/>
      <c r="G408" s="28"/>
      <c r="H408" s="28"/>
      <c r="I408" s="28"/>
      <c r="J408" s="28"/>
      <c r="K408" s="31"/>
      <c r="L408" s="31"/>
      <c r="M408" s="28"/>
    </row>
    <row r="409" spans="1:13" s="29" customFormat="1" ht="18" customHeight="1">
      <c r="A409" s="24" t="s">
        <v>128</v>
      </c>
      <c r="B409" s="36">
        <v>80101</v>
      </c>
      <c r="C409" s="25">
        <f>SUM(C410:C413)</f>
        <v>22844569</v>
      </c>
      <c r="D409" s="25">
        <f>SUM(D410:D413)</f>
        <v>174370</v>
      </c>
      <c r="E409" s="25">
        <f aca="true" t="shared" si="85" ref="E409:E440">C409+D409</f>
        <v>23018939</v>
      </c>
      <c r="F409" s="25">
        <f>SUM(F410:F413)</f>
        <v>11426000.53</v>
      </c>
      <c r="G409" s="25">
        <f>SUM(G410:G413)</f>
        <v>77615.69</v>
      </c>
      <c r="H409" s="25">
        <f aca="true" t="shared" si="86" ref="H409:H433">F409+G409</f>
        <v>11503616.219999999</v>
      </c>
      <c r="I409" s="25">
        <f>SUM(I410:I413)</f>
        <v>549414.64</v>
      </c>
      <c r="J409" s="25">
        <f>SUM(J410:J413)</f>
        <v>0</v>
      </c>
      <c r="K409" s="25">
        <f>F409/C409*100</f>
        <v>50.0162665795971</v>
      </c>
      <c r="L409" s="25">
        <f>G409/D409*100</f>
        <v>44.51206629580777</v>
      </c>
      <c r="M409" s="25">
        <f>H409/E409*100</f>
        <v>49.97457189490792</v>
      </c>
    </row>
    <row r="410" spans="1:13" s="18" customFormat="1" ht="18" customHeight="1">
      <c r="A410" s="16" t="s">
        <v>12</v>
      </c>
      <c r="B410" s="15"/>
      <c r="C410" s="17">
        <f>SUM(C418:C422)</f>
        <v>16503552</v>
      </c>
      <c r="D410" s="17">
        <f>SUM(D418:D422)</f>
        <v>167890</v>
      </c>
      <c r="E410" s="17">
        <f>SUM(C410:D410)</f>
        <v>16671442</v>
      </c>
      <c r="F410" s="17">
        <f>SUM(F418:F422)</f>
        <v>8450864.87</v>
      </c>
      <c r="G410" s="17">
        <f>SUM(G418:G422)</f>
        <v>71135.69</v>
      </c>
      <c r="H410" s="17">
        <f>SUM(F410:G410)</f>
        <v>8522000.559999999</v>
      </c>
      <c r="I410" s="17">
        <f>SUM(I418:I422)</f>
        <v>537733.67</v>
      </c>
      <c r="J410" s="17">
        <f>SUM(J418:J422)</f>
        <v>0</v>
      </c>
      <c r="K410" s="17">
        <f aca="true" t="shared" si="87" ref="K410:K440">F410/C410*100</f>
        <v>51.20633952012269</v>
      </c>
      <c r="L410" s="21">
        <f>G410/D410*100</f>
        <v>42.370415152778605</v>
      </c>
      <c r="M410" s="17">
        <f aca="true" t="shared" si="88" ref="M410:M440">H410/E410*100</f>
        <v>51.1173572148108</v>
      </c>
    </row>
    <row r="411" spans="1:13" s="18" customFormat="1" ht="18" customHeight="1">
      <c r="A411" s="43" t="s">
        <v>13</v>
      </c>
      <c r="B411" s="15"/>
      <c r="C411" s="17">
        <f>SUM(C414+C415)</f>
        <v>555600</v>
      </c>
      <c r="D411" s="17">
        <f>SUM(D414+D415)</f>
        <v>6480</v>
      </c>
      <c r="E411" s="17">
        <f>SUM(C411:D411)</f>
        <v>562080</v>
      </c>
      <c r="F411" s="17">
        <f>SUM(F414+F415)</f>
        <v>286049</v>
      </c>
      <c r="G411" s="17">
        <f>SUM(G414+G415)</f>
        <v>6480</v>
      </c>
      <c r="H411" s="17">
        <f>SUM(F411:G411)</f>
        <v>292529</v>
      </c>
      <c r="I411" s="17">
        <f>SUM(I414+I415)</f>
        <v>0</v>
      </c>
      <c r="J411" s="17">
        <f>SUM(J414)</f>
        <v>0</v>
      </c>
      <c r="K411" s="17">
        <f t="shared" si="87"/>
        <v>51.484701223902086</v>
      </c>
      <c r="L411" s="21">
        <f>G411/D411*100</f>
        <v>100</v>
      </c>
      <c r="M411" s="17">
        <f t="shared" si="88"/>
        <v>52.04401508682038</v>
      </c>
    </row>
    <row r="412" spans="1:13" s="18" customFormat="1" ht="18" customHeight="1">
      <c r="A412" s="16" t="s">
        <v>14</v>
      </c>
      <c r="B412" s="15"/>
      <c r="C412" s="17">
        <f>SUM(C423:C434)+C416+C417+C437+C438+C439+C436+C435</f>
        <v>3434417</v>
      </c>
      <c r="D412" s="17">
        <f>SUM(D423:D434)+D416+D417+D437+D438+D439+D436</f>
        <v>0</v>
      </c>
      <c r="E412" s="17">
        <f>SUM(C412:D412)</f>
        <v>3434417</v>
      </c>
      <c r="F412" s="17">
        <f>SUM(F423:F434)+F416+F417+F437+F438+F439+F436</f>
        <v>1620929.5599999998</v>
      </c>
      <c r="G412" s="17">
        <f>SUM(G423:G434)+G416+G417+G437+G438+G439+G436</f>
        <v>0</v>
      </c>
      <c r="H412" s="17">
        <f>SUM(F412:G412)</f>
        <v>1620929.5599999998</v>
      </c>
      <c r="I412" s="17">
        <f>SUM(I423:I434)+I416+I417+I437+I438+I439+I436+I435</f>
        <v>11680.97</v>
      </c>
      <c r="J412" s="17">
        <f>SUM(J423:J434)+J416+J417+J437+J438+J439+J436</f>
        <v>0</v>
      </c>
      <c r="K412" s="17">
        <f t="shared" si="87"/>
        <v>47.19664385541999</v>
      </c>
      <c r="L412" s="21"/>
      <c r="M412" s="17">
        <f t="shared" si="88"/>
        <v>47.19664385541999</v>
      </c>
    </row>
    <row r="413" spans="1:13" s="18" customFormat="1" ht="18" customHeight="1">
      <c r="A413" s="16" t="s">
        <v>15</v>
      </c>
      <c r="B413" s="15"/>
      <c r="C413" s="17">
        <f>SUM(C440)</f>
        <v>2351000</v>
      </c>
      <c r="D413" s="17">
        <f>SUM(D440)</f>
        <v>0</v>
      </c>
      <c r="E413" s="17">
        <f>SUM(C413:D413)</f>
        <v>2351000</v>
      </c>
      <c r="F413" s="17">
        <f>SUM(F440)</f>
        <v>1068157.1</v>
      </c>
      <c r="G413" s="17">
        <f>SUM(G440)</f>
        <v>0</v>
      </c>
      <c r="H413" s="17">
        <f>SUM(F413:G413)</f>
        <v>1068157.1</v>
      </c>
      <c r="I413" s="17">
        <f>SUM(I440)</f>
        <v>0</v>
      </c>
      <c r="J413" s="17">
        <f>SUM(J440)</f>
        <v>0</v>
      </c>
      <c r="K413" s="17">
        <f t="shared" si="87"/>
        <v>45.43415993194386</v>
      </c>
      <c r="L413" s="21"/>
      <c r="M413" s="17">
        <f t="shared" si="88"/>
        <v>45.43415993194386</v>
      </c>
    </row>
    <row r="414" spans="1:13" ht="18" customHeight="1">
      <c r="A414" s="37" t="s">
        <v>129</v>
      </c>
      <c r="B414" s="26" t="s">
        <v>130</v>
      </c>
      <c r="C414" s="28">
        <v>555600</v>
      </c>
      <c r="D414" s="28"/>
      <c r="E414" s="28">
        <f t="shared" si="85"/>
        <v>555600</v>
      </c>
      <c r="F414" s="28">
        <v>286049</v>
      </c>
      <c r="G414" s="28"/>
      <c r="H414" s="28">
        <f t="shared" si="86"/>
        <v>286049</v>
      </c>
      <c r="I414" s="28"/>
      <c r="J414" s="28"/>
      <c r="K414" s="28">
        <f t="shared" si="87"/>
        <v>51.484701223902086</v>
      </c>
      <c r="L414" s="21"/>
      <c r="M414" s="28">
        <f t="shared" si="88"/>
        <v>51.484701223902086</v>
      </c>
    </row>
    <row r="415" spans="1:13" ht="18" customHeight="1">
      <c r="A415" s="37" t="s">
        <v>397</v>
      </c>
      <c r="B415" s="26" t="s">
        <v>396</v>
      </c>
      <c r="C415" s="28"/>
      <c r="D415" s="28">
        <v>6480</v>
      </c>
      <c r="E415" s="28">
        <f t="shared" si="85"/>
        <v>6480</v>
      </c>
      <c r="F415" s="28"/>
      <c r="G415" s="28">
        <v>6480</v>
      </c>
      <c r="H415" s="28">
        <f t="shared" si="86"/>
        <v>6480</v>
      </c>
      <c r="I415" s="28"/>
      <c r="J415" s="28"/>
      <c r="K415" s="28"/>
      <c r="L415" s="33">
        <f>G415/D415*100</f>
        <v>100</v>
      </c>
      <c r="M415" s="33">
        <f t="shared" si="88"/>
        <v>100</v>
      </c>
    </row>
    <row r="416" spans="1:13" ht="18" customHeight="1">
      <c r="A416" s="37" t="s">
        <v>345</v>
      </c>
      <c r="B416" s="26" t="s">
        <v>51</v>
      </c>
      <c r="C416" s="28">
        <v>35870</v>
      </c>
      <c r="D416" s="28"/>
      <c r="E416" s="28">
        <f t="shared" si="85"/>
        <v>35870</v>
      </c>
      <c r="F416" s="28">
        <v>20518.05</v>
      </c>
      <c r="G416" s="28"/>
      <c r="H416" s="28">
        <f t="shared" si="86"/>
        <v>20518.05</v>
      </c>
      <c r="I416" s="28"/>
      <c r="J416" s="28"/>
      <c r="K416" s="28">
        <f t="shared" si="87"/>
        <v>57.201143016448285</v>
      </c>
      <c r="L416" s="33"/>
      <c r="M416" s="28">
        <f t="shared" si="88"/>
        <v>57.201143016448285</v>
      </c>
    </row>
    <row r="417" spans="1:13" ht="18" customHeight="1">
      <c r="A417" s="37" t="s">
        <v>278</v>
      </c>
      <c r="B417" s="26" t="s">
        <v>279</v>
      </c>
      <c r="C417" s="28">
        <v>1321</v>
      </c>
      <c r="D417" s="28"/>
      <c r="E417" s="28">
        <f t="shared" si="85"/>
        <v>1321</v>
      </c>
      <c r="F417" s="28">
        <v>660.06</v>
      </c>
      <c r="G417" s="28"/>
      <c r="H417" s="28">
        <f t="shared" si="86"/>
        <v>660.06</v>
      </c>
      <c r="I417" s="28"/>
      <c r="J417" s="28"/>
      <c r="K417" s="28">
        <f t="shared" si="87"/>
        <v>49.966691900075695</v>
      </c>
      <c r="L417" s="33"/>
      <c r="M417" s="28">
        <f t="shared" si="88"/>
        <v>49.966691900075695</v>
      </c>
    </row>
    <row r="418" spans="1:13" ht="18" customHeight="1">
      <c r="A418" s="35" t="s">
        <v>38</v>
      </c>
      <c r="B418" s="26" t="s">
        <v>39</v>
      </c>
      <c r="C418" s="28">
        <v>12973239</v>
      </c>
      <c r="D418" s="28">
        <v>139700</v>
      </c>
      <c r="E418" s="28">
        <f t="shared" si="85"/>
        <v>13112939</v>
      </c>
      <c r="F418" s="28">
        <v>6251675.07</v>
      </c>
      <c r="G418" s="28">
        <v>59878.66</v>
      </c>
      <c r="H418" s="28">
        <f t="shared" si="86"/>
        <v>6311553.73</v>
      </c>
      <c r="I418" s="28">
        <v>354548.73</v>
      </c>
      <c r="J418" s="28"/>
      <c r="K418" s="28">
        <f t="shared" si="87"/>
        <v>48.18900715542202</v>
      </c>
      <c r="L418" s="33">
        <f>G418/D418*100</f>
        <v>42.862319255547604</v>
      </c>
      <c r="M418" s="28">
        <f t="shared" si="88"/>
        <v>48.13225875602716</v>
      </c>
    </row>
    <row r="419" spans="1:13" ht="18" customHeight="1">
      <c r="A419" s="35" t="s">
        <v>40</v>
      </c>
      <c r="B419" s="26" t="s">
        <v>41</v>
      </c>
      <c r="C419" s="28">
        <v>947311</v>
      </c>
      <c r="D419" s="28"/>
      <c r="E419" s="28">
        <f t="shared" si="85"/>
        <v>947311</v>
      </c>
      <c r="F419" s="28">
        <v>942562.04</v>
      </c>
      <c r="G419" s="28"/>
      <c r="H419" s="28">
        <f t="shared" si="86"/>
        <v>942562.04</v>
      </c>
      <c r="I419" s="28">
        <v>2024.19</v>
      </c>
      <c r="J419" s="28"/>
      <c r="K419" s="28">
        <f t="shared" si="87"/>
        <v>99.49869050396333</v>
      </c>
      <c r="L419" s="33"/>
      <c r="M419" s="28">
        <f t="shared" si="88"/>
        <v>99.49869050396333</v>
      </c>
    </row>
    <row r="420" spans="1:13" ht="18" customHeight="1">
      <c r="A420" s="37" t="s">
        <v>27</v>
      </c>
      <c r="B420" s="26" t="s">
        <v>28</v>
      </c>
      <c r="C420" s="28">
        <v>2243466</v>
      </c>
      <c r="D420" s="28">
        <v>24800</v>
      </c>
      <c r="E420" s="28">
        <f t="shared" si="85"/>
        <v>2268266</v>
      </c>
      <c r="F420" s="28">
        <v>1079776.68</v>
      </c>
      <c r="G420" s="28">
        <v>9833.53</v>
      </c>
      <c r="H420" s="28">
        <f t="shared" si="86"/>
        <v>1089610.21</v>
      </c>
      <c r="I420" s="28">
        <v>153747.98</v>
      </c>
      <c r="J420" s="28"/>
      <c r="K420" s="28">
        <f t="shared" si="87"/>
        <v>48.12984373286691</v>
      </c>
      <c r="L420" s="33">
        <f>G420/D420*100</f>
        <v>39.651330645161295</v>
      </c>
      <c r="M420" s="28">
        <f t="shared" si="88"/>
        <v>48.03714423264291</v>
      </c>
    </row>
    <row r="421" spans="1:13" ht="18" customHeight="1">
      <c r="A421" s="35" t="s">
        <v>29</v>
      </c>
      <c r="B421" s="26" t="s">
        <v>30</v>
      </c>
      <c r="C421" s="28">
        <v>320616</v>
      </c>
      <c r="D421" s="28">
        <v>3390</v>
      </c>
      <c r="E421" s="28">
        <f t="shared" si="85"/>
        <v>324006</v>
      </c>
      <c r="F421" s="28">
        <v>167525.96</v>
      </c>
      <c r="G421" s="28">
        <v>1423.5</v>
      </c>
      <c r="H421" s="28">
        <f t="shared" si="86"/>
        <v>168949.46</v>
      </c>
      <c r="I421" s="28">
        <v>27412.77</v>
      </c>
      <c r="J421" s="28"/>
      <c r="K421" s="28">
        <f t="shared" si="87"/>
        <v>52.251278788332456</v>
      </c>
      <c r="L421" s="33">
        <f>G421/D421*100</f>
        <v>41.991150442477874</v>
      </c>
      <c r="M421" s="28">
        <f t="shared" si="88"/>
        <v>52.14392943340555</v>
      </c>
    </row>
    <row r="422" spans="1:13" s="18" customFormat="1" ht="18" customHeight="1">
      <c r="A422" s="37" t="s">
        <v>31</v>
      </c>
      <c r="B422" s="26" t="s">
        <v>32</v>
      </c>
      <c r="C422" s="33">
        <v>18920</v>
      </c>
      <c r="D422" s="17"/>
      <c r="E422" s="28">
        <f>C422+D422</f>
        <v>18920</v>
      </c>
      <c r="F422" s="33">
        <v>9325.12</v>
      </c>
      <c r="G422" s="33"/>
      <c r="H422" s="28">
        <f>F422+G422</f>
        <v>9325.12</v>
      </c>
      <c r="I422" s="17"/>
      <c r="J422" s="17"/>
      <c r="K422" s="28">
        <f t="shared" si="87"/>
        <v>49.28710359408034</v>
      </c>
      <c r="L422" s="33"/>
      <c r="M422" s="28">
        <f t="shared" si="88"/>
        <v>49.28710359408034</v>
      </c>
    </row>
    <row r="423" spans="1:13" ht="18" customHeight="1">
      <c r="A423" s="37" t="s">
        <v>42</v>
      </c>
      <c r="B423" s="26" t="s">
        <v>43</v>
      </c>
      <c r="C423" s="28">
        <v>475322</v>
      </c>
      <c r="D423" s="28"/>
      <c r="E423" s="28">
        <f t="shared" si="85"/>
        <v>475322</v>
      </c>
      <c r="F423" s="28">
        <v>137273.11</v>
      </c>
      <c r="G423" s="28"/>
      <c r="H423" s="28">
        <f t="shared" si="86"/>
        <v>137273.11</v>
      </c>
      <c r="I423" s="28">
        <v>2989.06</v>
      </c>
      <c r="J423" s="28"/>
      <c r="K423" s="28">
        <f t="shared" si="87"/>
        <v>28.88002448866242</v>
      </c>
      <c r="L423" s="33"/>
      <c r="M423" s="28">
        <f t="shared" si="88"/>
        <v>28.88002448866242</v>
      </c>
    </row>
    <row r="424" spans="1:13" ht="18" customHeight="1">
      <c r="A424" s="35" t="s">
        <v>324</v>
      </c>
      <c r="B424" s="26" t="s">
        <v>131</v>
      </c>
      <c r="C424" s="28">
        <v>52038</v>
      </c>
      <c r="D424" s="28"/>
      <c r="E424" s="28">
        <f t="shared" si="85"/>
        <v>52038</v>
      </c>
      <c r="F424" s="28">
        <v>41131.1</v>
      </c>
      <c r="G424" s="28"/>
      <c r="H424" s="28">
        <f t="shared" si="86"/>
        <v>41131.1</v>
      </c>
      <c r="I424" s="28"/>
      <c r="J424" s="28"/>
      <c r="K424" s="28">
        <f t="shared" si="87"/>
        <v>79.0405088589108</v>
      </c>
      <c r="L424" s="33"/>
      <c r="M424" s="28">
        <f t="shared" si="88"/>
        <v>79.0405088589108</v>
      </c>
    </row>
    <row r="425" spans="1:13" ht="18" customHeight="1">
      <c r="A425" s="35" t="s">
        <v>52</v>
      </c>
      <c r="B425" s="26" t="s">
        <v>53</v>
      </c>
      <c r="C425" s="28">
        <v>709519</v>
      </c>
      <c r="D425" s="28"/>
      <c r="E425" s="28">
        <f t="shared" si="85"/>
        <v>709519</v>
      </c>
      <c r="F425" s="28">
        <v>413737.47</v>
      </c>
      <c r="G425" s="28"/>
      <c r="H425" s="28">
        <f t="shared" si="86"/>
        <v>413737.47</v>
      </c>
      <c r="I425" s="28">
        <v>3927.21</v>
      </c>
      <c r="J425" s="28"/>
      <c r="K425" s="28">
        <f t="shared" si="87"/>
        <v>58.31238768799708</v>
      </c>
      <c r="L425" s="25"/>
      <c r="M425" s="28">
        <f t="shared" si="88"/>
        <v>58.31238768799708</v>
      </c>
    </row>
    <row r="426" spans="1:13" ht="18" customHeight="1">
      <c r="A426" s="37" t="s">
        <v>44</v>
      </c>
      <c r="B426" s="26" t="s">
        <v>45</v>
      </c>
      <c r="C426" s="28">
        <v>777274</v>
      </c>
      <c r="D426" s="28"/>
      <c r="E426" s="28">
        <f t="shared" si="85"/>
        <v>777274</v>
      </c>
      <c r="F426" s="28">
        <v>25777.98</v>
      </c>
      <c r="G426" s="28"/>
      <c r="H426" s="28">
        <f t="shared" si="86"/>
        <v>25777.98</v>
      </c>
      <c r="I426" s="28">
        <v>600</v>
      </c>
      <c r="J426" s="28"/>
      <c r="K426" s="28">
        <f t="shared" si="87"/>
        <v>3.3164598326973502</v>
      </c>
      <c r="L426" s="25"/>
      <c r="M426" s="28">
        <f t="shared" si="88"/>
        <v>3.3164598326973502</v>
      </c>
    </row>
    <row r="427" spans="1:13" ht="18" customHeight="1">
      <c r="A427" s="37" t="s">
        <v>277</v>
      </c>
      <c r="B427" s="26" t="s">
        <v>229</v>
      </c>
      <c r="C427" s="28">
        <v>16799</v>
      </c>
      <c r="D427" s="28"/>
      <c r="E427" s="28">
        <f t="shared" si="85"/>
        <v>16799</v>
      </c>
      <c r="F427" s="28">
        <v>2708</v>
      </c>
      <c r="G427" s="28"/>
      <c r="H427" s="28">
        <f t="shared" si="86"/>
        <v>2708</v>
      </c>
      <c r="I427" s="28"/>
      <c r="J427" s="28"/>
      <c r="K427" s="28">
        <f t="shared" si="87"/>
        <v>16.12000714328234</v>
      </c>
      <c r="L427" s="25"/>
      <c r="M427" s="28">
        <f t="shared" si="88"/>
        <v>16.12000714328234</v>
      </c>
    </row>
    <row r="428" spans="1:13" ht="18" customHeight="1">
      <c r="A428" s="35" t="s">
        <v>33</v>
      </c>
      <c r="B428" s="26" t="s">
        <v>34</v>
      </c>
      <c r="C428" s="28">
        <v>168353</v>
      </c>
      <c r="D428" s="28"/>
      <c r="E428" s="28">
        <f t="shared" si="85"/>
        <v>168353</v>
      </c>
      <c r="F428" s="28">
        <v>96488.67</v>
      </c>
      <c r="G428" s="28"/>
      <c r="H428" s="28">
        <f t="shared" si="86"/>
        <v>96488.67</v>
      </c>
      <c r="I428" s="28">
        <v>3685.97</v>
      </c>
      <c r="J428" s="28"/>
      <c r="K428" s="28">
        <f t="shared" si="87"/>
        <v>57.31330597019358</v>
      </c>
      <c r="L428" s="25"/>
      <c r="M428" s="28">
        <f t="shared" si="88"/>
        <v>57.31330597019358</v>
      </c>
    </row>
    <row r="429" spans="1:13" ht="18" customHeight="1">
      <c r="A429" s="35" t="s">
        <v>78</v>
      </c>
      <c r="B429" s="26" t="s">
        <v>79</v>
      </c>
      <c r="C429" s="28">
        <v>18340</v>
      </c>
      <c r="D429" s="28"/>
      <c r="E429" s="28">
        <f>C429+D429</f>
        <v>18340</v>
      </c>
      <c r="F429" s="28">
        <v>7864.23</v>
      </c>
      <c r="G429" s="28"/>
      <c r="H429" s="28">
        <f>F429+G429</f>
        <v>7864.23</v>
      </c>
      <c r="I429" s="28"/>
      <c r="J429" s="28"/>
      <c r="K429" s="28">
        <f t="shared" si="87"/>
        <v>42.88020719738277</v>
      </c>
      <c r="L429" s="25"/>
      <c r="M429" s="28">
        <f t="shared" si="88"/>
        <v>42.88020719738277</v>
      </c>
    </row>
    <row r="430" spans="1:13" ht="21.75" customHeight="1">
      <c r="A430" s="91" t="s">
        <v>319</v>
      </c>
      <c r="B430" s="26" t="s">
        <v>286</v>
      </c>
      <c r="C430" s="28">
        <v>41940</v>
      </c>
      <c r="D430" s="28"/>
      <c r="E430" s="28">
        <f>C430+D430</f>
        <v>41940</v>
      </c>
      <c r="F430" s="28">
        <v>19424.57</v>
      </c>
      <c r="G430" s="28"/>
      <c r="H430" s="28">
        <f>F430+G430</f>
        <v>19424.57</v>
      </c>
      <c r="I430" s="28"/>
      <c r="J430" s="28"/>
      <c r="K430" s="28">
        <f t="shared" si="87"/>
        <v>46.31514067715784</v>
      </c>
      <c r="L430" s="25"/>
      <c r="M430" s="28">
        <f t="shared" si="88"/>
        <v>46.31514067715784</v>
      </c>
    </row>
    <row r="431" spans="1:13" ht="18" customHeight="1">
      <c r="A431" s="91" t="s">
        <v>325</v>
      </c>
      <c r="B431" s="26" t="s">
        <v>287</v>
      </c>
      <c r="C431" s="28">
        <v>5740</v>
      </c>
      <c r="D431" s="28"/>
      <c r="E431" s="28">
        <f>C431+D431</f>
        <v>5740</v>
      </c>
      <c r="F431" s="28"/>
      <c r="G431" s="28"/>
      <c r="H431" s="28">
        <f>F431+G431</f>
        <v>0</v>
      </c>
      <c r="I431" s="28"/>
      <c r="J431" s="28"/>
      <c r="K431" s="28">
        <f t="shared" si="87"/>
        <v>0</v>
      </c>
      <c r="L431" s="25"/>
      <c r="M431" s="28">
        <f t="shared" si="88"/>
        <v>0</v>
      </c>
    </row>
    <row r="432" spans="1:13" ht="18" customHeight="1">
      <c r="A432" s="91" t="s">
        <v>398</v>
      </c>
      <c r="B432" s="26" t="s">
        <v>81</v>
      </c>
      <c r="C432" s="28">
        <v>2206</v>
      </c>
      <c r="D432" s="28"/>
      <c r="E432" s="28">
        <f>C432+D432</f>
        <v>2206</v>
      </c>
      <c r="F432" s="28">
        <v>82.3</v>
      </c>
      <c r="G432" s="28"/>
      <c r="H432" s="28">
        <f>F432+G432</f>
        <v>82.3</v>
      </c>
      <c r="I432" s="28"/>
      <c r="J432" s="28"/>
      <c r="K432" s="28">
        <f t="shared" si="87"/>
        <v>3.7307343608340884</v>
      </c>
      <c r="L432" s="25"/>
      <c r="M432" s="28">
        <f t="shared" si="88"/>
        <v>3.7307343608340884</v>
      </c>
    </row>
    <row r="433" spans="1:13" ht="18" customHeight="1">
      <c r="A433" s="35" t="s">
        <v>46</v>
      </c>
      <c r="B433" s="26" t="s">
        <v>47</v>
      </c>
      <c r="C433" s="28">
        <v>1053119</v>
      </c>
      <c r="D433" s="28"/>
      <c r="E433" s="28">
        <f t="shared" si="85"/>
        <v>1053119</v>
      </c>
      <c r="F433" s="28">
        <v>823567.5</v>
      </c>
      <c r="G433" s="28"/>
      <c r="H433" s="28">
        <f t="shared" si="86"/>
        <v>823567.5</v>
      </c>
      <c r="I433" s="28"/>
      <c r="J433" s="28"/>
      <c r="K433" s="28">
        <f t="shared" si="87"/>
        <v>78.20270073942261</v>
      </c>
      <c r="L433" s="25"/>
      <c r="M433" s="28">
        <f t="shared" si="88"/>
        <v>78.20270073942261</v>
      </c>
    </row>
    <row r="434" spans="1:18" ht="18" customHeight="1">
      <c r="A434" s="35" t="s">
        <v>54</v>
      </c>
      <c r="B434" s="26" t="s">
        <v>55</v>
      </c>
      <c r="C434" s="28">
        <v>1833</v>
      </c>
      <c r="D434" s="28"/>
      <c r="E434" s="28">
        <f>C434+D434</f>
        <v>1833</v>
      </c>
      <c r="F434" s="28">
        <v>1516</v>
      </c>
      <c r="G434" s="28"/>
      <c r="H434" s="28">
        <f aca="true" t="shared" si="89" ref="H434:H440">F434+G434</f>
        <v>1516</v>
      </c>
      <c r="I434" s="28"/>
      <c r="J434" s="28"/>
      <c r="K434" s="28">
        <f t="shared" si="87"/>
        <v>82.70594653573376</v>
      </c>
      <c r="L434" s="25"/>
      <c r="M434" s="28">
        <f t="shared" si="88"/>
        <v>82.70594653573376</v>
      </c>
      <c r="N434" s="55"/>
      <c r="O434" s="55"/>
      <c r="P434" s="55"/>
      <c r="Q434" s="55"/>
      <c r="R434" s="55"/>
    </row>
    <row r="435" spans="1:13" ht="18" customHeight="1">
      <c r="A435" s="35" t="s">
        <v>399</v>
      </c>
      <c r="B435" s="26" t="s">
        <v>380</v>
      </c>
      <c r="C435" s="28">
        <v>170</v>
      </c>
      <c r="D435" s="28"/>
      <c r="E435" s="28">
        <f>C435+D435</f>
        <v>170</v>
      </c>
      <c r="F435" s="28"/>
      <c r="G435" s="28"/>
      <c r="H435" s="28">
        <f t="shared" si="89"/>
        <v>0</v>
      </c>
      <c r="I435" s="28"/>
      <c r="J435" s="28"/>
      <c r="K435" s="28">
        <f t="shared" si="87"/>
        <v>0</v>
      </c>
      <c r="L435" s="25"/>
      <c r="M435" s="28">
        <f t="shared" si="88"/>
        <v>0</v>
      </c>
    </row>
    <row r="436" spans="1:13" ht="18" customHeight="1">
      <c r="A436" s="37" t="s">
        <v>93</v>
      </c>
      <c r="B436" s="26" t="s">
        <v>61</v>
      </c>
      <c r="C436" s="28">
        <v>49</v>
      </c>
      <c r="D436" s="28"/>
      <c r="E436" s="28">
        <f>C436+D436</f>
        <v>49</v>
      </c>
      <c r="F436" s="28"/>
      <c r="G436" s="28"/>
      <c r="H436" s="28">
        <f t="shared" si="89"/>
        <v>0</v>
      </c>
      <c r="I436" s="28"/>
      <c r="J436" s="28"/>
      <c r="K436" s="28">
        <f t="shared" si="87"/>
        <v>0</v>
      </c>
      <c r="L436" s="33"/>
      <c r="M436" s="28">
        <f t="shared" si="88"/>
        <v>0</v>
      </c>
    </row>
    <row r="437" spans="1:13" ht="18" customHeight="1">
      <c r="A437" s="90" t="s">
        <v>313</v>
      </c>
      <c r="B437" s="26" t="s">
        <v>290</v>
      </c>
      <c r="C437" s="28">
        <v>12210</v>
      </c>
      <c r="D437" s="28"/>
      <c r="E437" s="33">
        <f>SUM(C437:D437)</f>
        <v>12210</v>
      </c>
      <c r="F437" s="28">
        <v>4215</v>
      </c>
      <c r="G437" s="28"/>
      <c r="H437" s="28">
        <f t="shared" si="89"/>
        <v>4215</v>
      </c>
      <c r="I437" s="28"/>
      <c r="J437" s="28"/>
      <c r="K437" s="28">
        <f t="shared" si="87"/>
        <v>34.52088452088452</v>
      </c>
      <c r="L437" s="28"/>
      <c r="M437" s="28">
        <f t="shared" si="88"/>
        <v>34.52088452088452</v>
      </c>
    </row>
    <row r="438" spans="1:13" ht="18" customHeight="1">
      <c r="A438" s="90" t="s">
        <v>330</v>
      </c>
      <c r="B438" s="26" t="s">
        <v>291</v>
      </c>
      <c r="C438" s="28">
        <v>15321</v>
      </c>
      <c r="D438" s="28"/>
      <c r="E438" s="33">
        <f>SUM(C438:D438)</f>
        <v>15321</v>
      </c>
      <c r="F438" s="28">
        <v>3172.13</v>
      </c>
      <c r="G438" s="28"/>
      <c r="H438" s="28">
        <f t="shared" si="89"/>
        <v>3172.13</v>
      </c>
      <c r="I438" s="28"/>
      <c r="J438" s="28"/>
      <c r="K438" s="28">
        <f t="shared" si="87"/>
        <v>20.70445793355525</v>
      </c>
      <c r="L438" s="28"/>
      <c r="M438" s="28">
        <f t="shared" si="88"/>
        <v>20.70445793355525</v>
      </c>
    </row>
    <row r="439" spans="1:13" ht="18" customHeight="1">
      <c r="A439" s="90" t="s">
        <v>321</v>
      </c>
      <c r="B439" s="26" t="s">
        <v>292</v>
      </c>
      <c r="C439" s="28">
        <v>46993</v>
      </c>
      <c r="D439" s="28"/>
      <c r="E439" s="33">
        <f>SUM(C439:D439)</f>
        <v>46993</v>
      </c>
      <c r="F439" s="28">
        <v>22793.39</v>
      </c>
      <c r="G439" s="28"/>
      <c r="H439" s="28">
        <f t="shared" si="89"/>
        <v>22793.39</v>
      </c>
      <c r="I439" s="28">
        <v>478.73</v>
      </c>
      <c r="J439" s="28"/>
      <c r="K439" s="28">
        <f t="shared" si="87"/>
        <v>48.503798438065246</v>
      </c>
      <c r="L439" s="28"/>
      <c r="M439" s="28">
        <f t="shared" si="88"/>
        <v>48.503798438065246</v>
      </c>
    </row>
    <row r="440" spans="1:13" ht="18" customHeight="1">
      <c r="A440" s="35" t="s">
        <v>62</v>
      </c>
      <c r="B440" s="26" t="s">
        <v>63</v>
      </c>
      <c r="C440" s="28">
        <v>2351000</v>
      </c>
      <c r="D440" s="28"/>
      <c r="E440" s="28">
        <f t="shared" si="85"/>
        <v>2351000</v>
      </c>
      <c r="F440" s="28">
        <v>1068157.1</v>
      </c>
      <c r="G440" s="28"/>
      <c r="H440" s="28">
        <f t="shared" si="89"/>
        <v>1068157.1</v>
      </c>
      <c r="I440" s="28"/>
      <c r="J440" s="28"/>
      <c r="K440" s="28">
        <f t="shared" si="87"/>
        <v>45.43415993194386</v>
      </c>
      <c r="L440" s="25"/>
      <c r="M440" s="28">
        <f t="shared" si="88"/>
        <v>45.43415993194386</v>
      </c>
    </row>
    <row r="441" spans="1:13" ht="18" customHeight="1">
      <c r="A441" s="35"/>
      <c r="B441" s="26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</row>
    <row r="442" spans="1:13" s="29" customFormat="1" ht="18" customHeight="1">
      <c r="A442" s="39" t="s">
        <v>132</v>
      </c>
      <c r="B442" s="36">
        <v>80103</v>
      </c>
      <c r="C442" s="25">
        <f>SUM(C444:C447)</f>
        <v>498408</v>
      </c>
      <c r="D442" s="25">
        <f>SUM(D444:D447)</f>
        <v>0</v>
      </c>
      <c r="E442" s="25">
        <f>C442+D442</f>
        <v>498408</v>
      </c>
      <c r="F442" s="25">
        <f>SUM(F444:F447)</f>
        <v>278914.44999999995</v>
      </c>
      <c r="G442" s="25">
        <f>SUM(G444:G447)</f>
        <v>0</v>
      </c>
      <c r="H442" s="25">
        <f>SUM(F442:G442)</f>
        <v>278914.44999999995</v>
      </c>
      <c r="I442" s="25">
        <f>SUM(I444:I447)</f>
        <v>15201.13</v>
      </c>
      <c r="J442" s="25">
        <f>SUM(J444:J447)</f>
        <v>0</v>
      </c>
      <c r="K442" s="25">
        <f>F442/C442*100</f>
        <v>55.961070047029736</v>
      </c>
      <c r="L442" s="25">
        <v>0</v>
      </c>
      <c r="M442" s="25">
        <f>H442/E442*100</f>
        <v>55.961070047029736</v>
      </c>
    </row>
    <row r="443" spans="1:13" s="18" customFormat="1" ht="18" customHeight="1">
      <c r="A443" s="16" t="s">
        <v>12</v>
      </c>
      <c r="B443" s="15"/>
      <c r="C443" s="17">
        <f>SUM(C444:C447)</f>
        <v>498408</v>
      </c>
      <c r="D443" s="17">
        <f>SUM(D444:D447)</f>
        <v>0</v>
      </c>
      <c r="E443" s="17">
        <f>SUM(C443:D443)</f>
        <v>498408</v>
      </c>
      <c r="F443" s="17">
        <f>SUM(F444:F447)</f>
        <v>278914.44999999995</v>
      </c>
      <c r="G443" s="17">
        <f>SUM(G444:G447)</f>
        <v>0</v>
      </c>
      <c r="H443" s="17">
        <f>SUM(F443:G443)</f>
        <v>278914.44999999995</v>
      </c>
      <c r="I443" s="17">
        <f>SUM(I444:I447)</f>
        <v>15201.13</v>
      </c>
      <c r="J443" s="17">
        <f>SUM(J444:J447)</f>
        <v>0</v>
      </c>
      <c r="K443" s="17">
        <f>F443/C443*100</f>
        <v>55.961070047029736</v>
      </c>
      <c r="L443" s="17"/>
      <c r="M443" s="17">
        <f>H443/E443*100</f>
        <v>55.961070047029736</v>
      </c>
    </row>
    <row r="444" spans="1:13" ht="18" customHeight="1">
      <c r="A444" s="35" t="s">
        <v>38</v>
      </c>
      <c r="B444" s="26" t="s">
        <v>39</v>
      </c>
      <c r="C444" s="28">
        <v>387600</v>
      </c>
      <c r="D444" s="28"/>
      <c r="E444" s="28">
        <f>C444+D444</f>
        <v>387600</v>
      </c>
      <c r="F444" s="28">
        <v>209371.01</v>
      </c>
      <c r="G444" s="28"/>
      <c r="H444" s="28">
        <f>F444+G444</f>
        <v>209371.01</v>
      </c>
      <c r="I444" s="28">
        <v>10080.4</v>
      </c>
      <c r="J444" s="28"/>
      <c r="K444" s="28">
        <f>F444/C444*100</f>
        <v>54.01728844169247</v>
      </c>
      <c r="L444" s="28"/>
      <c r="M444" s="28">
        <f>H444/E444*100</f>
        <v>54.01728844169247</v>
      </c>
    </row>
    <row r="445" spans="1:13" ht="18" customHeight="1">
      <c r="A445" s="35" t="s">
        <v>40</v>
      </c>
      <c r="B445" s="26" t="s">
        <v>41</v>
      </c>
      <c r="C445" s="28">
        <v>28408</v>
      </c>
      <c r="D445" s="28"/>
      <c r="E445" s="28">
        <f>C445+D445</f>
        <v>28408</v>
      </c>
      <c r="F445" s="28">
        <v>28403.52</v>
      </c>
      <c r="G445" s="28"/>
      <c r="H445" s="28">
        <f>F445+G445</f>
        <v>28403.52</v>
      </c>
      <c r="I445" s="28"/>
      <c r="J445" s="28"/>
      <c r="K445" s="28">
        <v>0</v>
      </c>
      <c r="L445" s="28"/>
      <c r="M445" s="28">
        <v>0</v>
      </c>
    </row>
    <row r="446" spans="1:13" ht="18" customHeight="1">
      <c r="A446" s="37" t="s">
        <v>27</v>
      </c>
      <c r="B446" s="26" t="s">
        <v>28</v>
      </c>
      <c r="C446" s="28">
        <v>72000</v>
      </c>
      <c r="D446" s="28"/>
      <c r="E446" s="28">
        <f>C446+D446</f>
        <v>72000</v>
      </c>
      <c r="F446" s="28">
        <v>35665.31</v>
      </c>
      <c r="G446" s="28"/>
      <c r="H446" s="28">
        <f>F446+G446</f>
        <v>35665.31</v>
      </c>
      <c r="I446" s="28">
        <v>4267.75</v>
      </c>
      <c r="J446" s="28"/>
      <c r="K446" s="28">
        <f>F446/C446*100</f>
        <v>49.535152777777775</v>
      </c>
      <c r="L446" s="28"/>
      <c r="M446" s="28">
        <f>H446/E446*100</f>
        <v>49.535152777777775</v>
      </c>
    </row>
    <row r="447" spans="1:13" ht="18" customHeight="1">
      <c r="A447" s="35" t="s">
        <v>29</v>
      </c>
      <c r="B447" s="26" t="s">
        <v>30</v>
      </c>
      <c r="C447" s="28">
        <v>10400</v>
      </c>
      <c r="D447" s="28"/>
      <c r="E447" s="28">
        <f>C447+D447</f>
        <v>10400</v>
      </c>
      <c r="F447" s="28">
        <v>5474.61</v>
      </c>
      <c r="G447" s="28"/>
      <c r="H447" s="28">
        <f>F447+G447</f>
        <v>5474.61</v>
      </c>
      <c r="I447" s="28">
        <v>852.98</v>
      </c>
      <c r="J447" s="28"/>
      <c r="K447" s="28">
        <f>F447/C447*100</f>
        <v>52.64048076923077</v>
      </c>
      <c r="L447" s="28"/>
      <c r="M447" s="28">
        <f>H447/E447*100</f>
        <v>52.64048076923077</v>
      </c>
    </row>
    <row r="448" spans="1:13" ht="18" customHeight="1">
      <c r="A448" s="35"/>
      <c r="B448" s="26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</row>
    <row r="449" spans="1:13" s="29" customFormat="1" ht="18" customHeight="1">
      <c r="A449" s="39" t="s">
        <v>133</v>
      </c>
      <c r="B449" s="36">
        <v>80104</v>
      </c>
      <c r="C449" s="25">
        <f>SUM(C450:C453)</f>
        <v>11470521</v>
      </c>
      <c r="D449" s="25">
        <f>SUM(D450:D453)</f>
        <v>0</v>
      </c>
      <c r="E449" s="25">
        <f>C449+D449</f>
        <v>11470521</v>
      </c>
      <c r="F449" s="25">
        <f>SUM(F450:F453)</f>
        <v>5886635.66</v>
      </c>
      <c r="G449" s="25">
        <f>SUM(G450:G453)</f>
        <v>0</v>
      </c>
      <c r="H449" s="25">
        <f aca="true" t="shared" si="90" ref="H449:H455">SUM(F449:G449)</f>
        <v>5886635.66</v>
      </c>
      <c r="I449" s="25">
        <f>SUM(I450:I453)</f>
        <v>253612.97000000003</v>
      </c>
      <c r="J449" s="25">
        <f>SUM(J450:J453)</f>
        <v>0</v>
      </c>
      <c r="K449" s="25">
        <f aca="true" t="shared" si="91" ref="K449:K477">F449/C449*100</f>
        <v>51.31968861745687</v>
      </c>
      <c r="L449" s="25">
        <v>0</v>
      </c>
      <c r="M449" s="25">
        <f aca="true" t="shared" si="92" ref="M449:M477">H449/E449*100</f>
        <v>51.31968861745687</v>
      </c>
    </row>
    <row r="450" spans="1:13" s="18" customFormat="1" ht="18" customHeight="1">
      <c r="A450" s="16" t="s">
        <v>12</v>
      </c>
      <c r="B450" s="15"/>
      <c r="C450" s="17">
        <f>SUM(C457:C461)</f>
        <v>7231883</v>
      </c>
      <c r="D450" s="17">
        <f>SUM(D457:D461)</f>
        <v>0</v>
      </c>
      <c r="E450" s="17">
        <f>SUM(C450:D450)</f>
        <v>7231883</v>
      </c>
      <c r="F450" s="17">
        <f>SUM(F457:F461)</f>
        <v>3914664.33</v>
      </c>
      <c r="G450" s="17">
        <f>SUM(G457:G461)</f>
        <v>0</v>
      </c>
      <c r="H450" s="17">
        <f t="shared" si="90"/>
        <v>3914664.33</v>
      </c>
      <c r="I450" s="17">
        <f>SUM(I457:I461)</f>
        <v>215059.7</v>
      </c>
      <c r="J450" s="17">
        <f>SUM(J457:J461)</f>
        <v>0</v>
      </c>
      <c r="K450" s="17">
        <f t="shared" si="91"/>
        <v>54.13063693093486</v>
      </c>
      <c r="L450" s="17"/>
      <c r="M450" s="17">
        <f t="shared" si="92"/>
        <v>54.13063693093486</v>
      </c>
    </row>
    <row r="451" spans="1:13" s="18" customFormat="1" ht="18" customHeight="1">
      <c r="A451" s="43" t="s">
        <v>13</v>
      </c>
      <c r="B451" s="15"/>
      <c r="C451" s="17">
        <f>SUM(C454+C455)</f>
        <v>1217000</v>
      </c>
      <c r="D451" s="17">
        <f>SUM(D454+D455)</f>
        <v>0</v>
      </c>
      <c r="E451" s="17">
        <f>SUM(C451:D451)</f>
        <v>1217000</v>
      </c>
      <c r="F451" s="17">
        <f>SUM(F454+F455)</f>
        <v>611145</v>
      </c>
      <c r="G451" s="17">
        <f>SUM(G454+G455)</f>
        <v>0</v>
      </c>
      <c r="H451" s="17">
        <f t="shared" si="90"/>
        <v>611145</v>
      </c>
      <c r="I451" s="17">
        <f>SUM(I454+I455)</f>
        <v>0</v>
      </c>
      <c r="J451" s="17">
        <f>SUM(J455)</f>
        <v>0</v>
      </c>
      <c r="K451" s="17">
        <f t="shared" si="91"/>
        <v>50.217337715694335</v>
      </c>
      <c r="L451" s="17"/>
      <c r="M451" s="17">
        <f t="shared" si="92"/>
        <v>50.217337715694335</v>
      </c>
    </row>
    <row r="452" spans="1:13" s="18" customFormat="1" ht="18" customHeight="1">
      <c r="A452" s="16" t="s">
        <v>14</v>
      </c>
      <c r="B452" s="15"/>
      <c r="C452" s="17">
        <f>SUM(C462:C473)+C456+C474+C475+C476</f>
        <v>3016138</v>
      </c>
      <c r="D452" s="17">
        <f>SUM(D462:D473)+D456+D474+D475+D476</f>
        <v>0</v>
      </c>
      <c r="E452" s="17">
        <f>SUM(C452:D452)</f>
        <v>3016138</v>
      </c>
      <c r="F452" s="17">
        <f>SUM(F462:F473)+F456+F474+F475+F476</f>
        <v>1360826.3299999998</v>
      </c>
      <c r="G452" s="17">
        <f>SUM(G462:G473)+G456+G474+G475+G476</f>
        <v>0</v>
      </c>
      <c r="H452" s="17">
        <f t="shared" si="90"/>
        <v>1360826.3299999998</v>
      </c>
      <c r="I452" s="17">
        <f>SUM(I462:I473)+I456+I474+I475+I476</f>
        <v>38553.270000000004</v>
      </c>
      <c r="J452" s="17">
        <f>SUM(J462:J473)+J456+J474+J475+J476</f>
        <v>0</v>
      </c>
      <c r="K452" s="17">
        <f t="shared" si="91"/>
        <v>45.11817198019453</v>
      </c>
      <c r="L452" s="17"/>
      <c r="M452" s="17">
        <f t="shared" si="92"/>
        <v>45.11817198019453</v>
      </c>
    </row>
    <row r="453" spans="1:13" s="18" customFormat="1" ht="18" customHeight="1">
      <c r="A453" s="16" t="s">
        <v>294</v>
      </c>
      <c r="B453" s="15"/>
      <c r="C453" s="17">
        <f>SUM(C477:C477)</f>
        <v>5500</v>
      </c>
      <c r="D453" s="17">
        <f>SUM(D477:D477)</f>
        <v>0</v>
      </c>
      <c r="E453" s="17">
        <f>SUM(C453:D453)</f>
        <v>5500</v>
      </c>
      <c r="F453" s="17">
        <f>SUM(F477:F477)</f>
        <v>0</v>
      </c>
      <c r="G453" s="17">
        <f>SUM(G477:G477)</f>
        <v>0</v>
      </c>
      <c r="H453" s="17">
        <f t="shared" si="90"/>
        <v>0</v>
      </c>
      <c r="I453" s="17">
        <f>SUM(I477:I477)</f>
        <v>0</v>
      </c>
      <c r="J453" s="17">
        <f>SUM(J477:J477)</f>
        <v>0</v>
      </c>
      <c r="K453" s="17">
        <f t="shared" si="91"/>
        <v>0</v>
      </c>
      <c r="L453" s="17"/>
      <c r="M453" s="17">
        <f t="shared" si="92"/>
        <v>0</v>
      </c>
    </row>
    <row r="454" spans="1:13" s="18" customFormat="1" ht="18" customHeight="1">
      <c r="A454" s="32" t="s">
        <v>400</v>
      </c>
      <c r="B454" s="26" t="s">
        <v>144</v>
      </c>
      <c r="C454" s="17">
        <v>4000</v>
      </c>
      <c r="D454" s="28"/>
      <c r="E454" s="28">
        <f>D454+C454</f>
        <v>4000</v>
      </c>
      <c r="F454" s="17"/>
      <c r="G454" s="17"/>
      <c r="H454" s="33">
        <f t="shared" si="90"/>
        <v>0</v>
      </c>
      <c r="I454" s="17"/>
      <c r="J454" s="17"/>
      <c r="K454" s="33">
        <f t="shared" si="91"/>
        <v>0</v>
      </c>
      <c r="L454" s="33"/>
      <c r="M454" s="33">
        <f t="shared" si="92"/>
        <v>0</v>
      </c>
    </row>
    <row r="455" spans="1:13" ht="18" customHeight="1">
      <c r="A455" s="37" t="s">
        <v>129</v>
      </c>
      <c r="B455" s="26" t="s">
        <v>130</v>
      </c>
      <c r="C455" s="17">
        <v>1213000</v>
      </c>
      <c r="D455" s="28"/>
      <c r="E455" s="28">
        <f>C455+D455</f>
        <v>1213000</v>
      </c>
      <c r="F455" s="28">
        <v>611145</v>
      </c>
      <c r="G455" s="28"/>
      <c r="H455" s="28">
        <f t="shared" si="90"/>
        <v>611145</v>
      </c>
      <c r="I455" s="28"/>
      <c r="J455" s="28"/>
      <c r="K455" s="28">
        <f t="shared" si="91"/>
        <v>50.382934872217646</v>
      </c>
      <c r="L455" s="28"/>
      <c r="M455" s="28">
        <f t="shared" si="92"/>
        <v>50.382934872217646</v>
      </c>
    </row>
    <row r="456" spans="1:13" ht="18" customHeight="1">
      <c r="A456" s="37" t="s">
        <v>345</v>
      </c>
      <c r="B456" s="26" t="s">
        <v>51</v>
      </c>
      <c r="C456" s="28">
        <v>22490</v>
      </c>
      <c r="D456" s="28"/>
      <c r="E456" s="28">
        <f aca="true" t="shared" si="93" ref="E456:E476">C456+D456</f>
        <v>22490</v>
      </c>
      <c r="F456" s="28">
        <v>2842.5</v>
      </c>
      <c r="G456" s="28"/>
      <c r="H456" s="28">
        <f>F456+G456</f>
        <v>2842.5</v>
      </c>
      <c r="I456" s="28">
        <v>112</v>
      </c>
      <c r="J456" s="28"/>
      <c r="K456" s="28">
        <f t="shared" si="91"/>
        <v>12.638950644730992</v>
      </c>
      <c r="L456" s="28"/>
      <c r="M456" s="28">
        <f t="shared" si="92"/>
        <v>12.638950644730992</v>
      </c>
    </row>
    <row r="457" spans="1:13" ht="18" customHeight="1">
      <c r="A457" s="35" t="s">
        <v>38</v>
      </c>
      <c r="B457" s="26" t="s">
        <v>39</v>
      </c>
      <c r="C457" s="28">
        <v>5701981</v>
      </c>
      <c r="D457" s="28"/>
      <c r="E457" s="28">
        <f t="shared" si="93"/>
        <v>5701981</v>
      </c>
      <c r="F457" s="28">
        <v>2920579.29</v>
      </c>
      <c r="G457" s="28"/>
      <c r="H457" s="28">
        <f aca="true" t="shared" si="94" ref="H457:H477">F457+G457</f>
        <v>2920579.29</v>
      </c>
      <c r="I457" s="28">
        <v>133257.69</v>
      </c>
      <c r="J457" s="28"/>
      <c r="K457" s="28">
        <f t="shared" si="91"/>
        <v>51.22043181133014</v>
      </c>
      <c r="L457" s="28"/>
      <c r="M457" s="28">
        <f t="shared" si="92"/>
        <v>51.22043181133014</v>
      </c>
    </row>
    <row r="458" spans="1:13" ht="18" customHeight="1">
      <c r="A458" s="35" t="s">
        <v>40</v>
      </c>
      <c r="B458" s="26" t="s">
        <v>41</v>
      </c>
      <c r="C458" s="28">
        <v>417669</v>
      </c>
      <c r="D458" s="28"/>
      <c r="E458" s="28">
        <f t="shared" si="93"/>
        <v>417669</v>
      </c>
      <c r="F458" s="28">
        <v>417655.99</v>
      </c>
      <c r="G458" s="28"/>
      <c r="H458" s="28">
        <f t="shared" si="94"/>
        <v>417655.99</v>
      </c>
      <c r="I458" s="28"/>
      <c r="J458" s="28"/>
      <c r="K458" s="28">
        <f t="shared" si="91"/>
        <v>99.99688509321975</v>
      </c>
      <c r="L458" s="28"/>
      <c r="M458" s="28">
        <f t="shared" si="92"/>
        <v>99.99688509321975</v>
      </c>
    </row>
    <row r="459" spans="1:13" ht="18" customHeight="1">
      <c r="A459" s="37" t="s">
        <v>27</v>
      </c>
      <c r="B459" s="26" t="s">
        <v>28</v>
      </c>
      <c r="C459" s="28">
        <v>965038</v>
      </c>
      <c r="D459" s="28"/>
      <c r="E459" s="28">
        <f t="shared" si="93"/>
        <v>965038</v>
      </c>
      <c r="F459" s="28">
        <v>501431.3</v>
      </c>
      <c r="G459" s="28"/>
      <c r="H459" s="28">
        <f t="shared" si="94"/>
        <v>501431.3</v>
      </c>
      <c r="I459" s="28">
        <v>70104.28</v>
      </c>
      <c r="J459" s="28"/>
      <c r="K459" s="28">
        <f t="shared" si="91"/>
        <v>51.959746662825715</v>
      </c>
      <c r="L459" s="28"/>
      <c r="M459" s="28">
        <f t="shared" si="92"/>
        <v>51.959746662825715</v>
      </c>
    </row>
    <row r="460" spans="1:13" ht="18" customHeight="1">
      <c r="A460" s="35" t="s">
        <v>29</v>
      </c>
      <c r="B460" s="26" t="s">
        <v>30</v>
      </c>
      <c r="C460" s="28">
        <v>140695</v>
      </c>
      <c r="D460" s="28"/>
      <c r="E460" s="28">
        <f t="shared" si="93"/>
        <v>140695</v>
      </c>
      <c r="F460" s="28">
        <v>74997.75</v>
      </c>
      <c r="G460" s="28"/>
      <c r="H460" s="28">
        <f t="shared" si="94"/>
        <v>74997.75</v>
      </c>
      <c r="I460" s="28">
        <v>11697.73</v>
      </c>
      <c r="J460" s="28"/>
      <c r="K460" s="28">
        <f t="shared" si="91"/>
        <v>53.30519918973666</v>
      </c>
      <c r="L460" s="28"/>
      <c r="M460" s="28">
        <f t="shared" si="92"/>
        <v>53.30519918973666</v>
      </c>
    </row>
    <row r="461" spans="1:13" ht="18" customHeight="1">
      <c r="A461" s="37" t="s">
        <v>31</v>
      </c>
      <c r="B461" s="26" t="s">
        <v>32</v>
      </c>
      <c r="C461" s="28">
        <v>6500</v>
      </c>
      <c r="D461" s="28"/>
      <c r="E461" s="28">
        <f t="shared" si="93"/>
        <v>6500</v>
      </c>
      <c r="F461" s="28"/>
      <c r="G461" s="28"/>
      <c r="H461" s="28">
        <f>F461+G461</f>
        <v>0</v>
      </c>
      <c r="I461" s="28"/>
      <c r="J461" s="28"/>
      <c r="K461" s="28">
        <f t="shared" si="91"/>
        <v>0</v>
      </c>
      <c r="L461" s="28"/>
      <c r="M461" s="28">
        <f t="shared" si="92"/>
        <v>0</v>
      </c>
    </row>
    <row r="462" spans="1:13" ht="18" customHeight="1">
      <c r="A462" s="37" t="s">
        <v>42</v>
      </c>
      <c r="B462" s="26" t="s">
        <v>43</v>
      </c>
      <c r="C462" s="28">
        <v>289485</v>
      </c>
      <c r="D462" s="28"/>
      <c r="E462" s="28">
        <f t="shared" si="93"/>
        <v>289485</v>
      </c>
      <c r="F462" s="28">
        <v>106482.08</v>
      </c>
      <c r="G462" s="28"/>
      <c r="H462" s="28">
        <f t="shared" si="94"/>
        <v>106482.08</v>
      </c>
      <c r="I462" s="28">
        <v>6552.86</v>
      </c>
      <c r="J462" s="28"/>
      <c r="K462" s="28">
        <f t="shared" si="91"/>
        <v>36.78328065357445</v>
      </c>
      <c r="L462" s="28"/>
      <c r="M462" s="28">
        <f t="shared" si="92"/>
        <v>36.78328065357445</v>
      </c>
    </row>
    <row r="463" spans="1:13" ht="18" customHeight="1">
      <c r="A463" s="35" t="s">
        <v>134</v>
      </c>
      <c r="B463" s="26" t="s">
        <v>135</v>
      </c>
      <c r="C463" s="28">
        <v>1053400</v>
      </c>
      <c r="D463" s="28"/>
      <c r="E463" s="28">
        <f t="shared" si="93"/>
        <v>1053400</v>
      </c>
      <c r="F463" s="28">
        <v>468616.94</v>
      </c>
      <c r="G463" s="28"/>
      <c r="H463" s="28">
        <f>F463+G463</f>
        <v>468616.94</v>
      </c>
      <c r="I463" s="28">
        <v>15467.24</v>
      </c>
      <c r="J463" s="28"/>
      <c r="K463" s="28">
        <f t="shared" si="91"/>
        <v>44.48613442187203</v>
      </c>
      <c r="L463" s="28"/>
      <c r="M463" s="28">
        <f t="shared" si="92"/>
        <v>44.48613442187203</v>
      </c>
    </row>
    <row r="464" spans="1:13" ht="18" customHeight="1">
      <c r="A464" s="35" t="s">
        <v>324</v>
      </c>
      <c r="B464" s="26" t="s">
        <v>131</v>
      </c>
      <c r="C464" s="28">
        <v>61300</v>
      </c>
      <c r="D464" s="28"/>
      <c r="E464" s="28">
        <f t="shared" si="93"/>
        <v>61300</v>
      </c>
      <c r="F464" s="28">
        <v>22424.02</v>
      </c>
      <c r="G464" s="28"/>
      <c r="H464" s="28">
        <f t="shared" si="94"/>
        <v>22424.02</v>
      </c>
      <c r="I464" s="28">
        <v>323.08</v>
      </c>
      <c r="J464" s="28"/>
      <c r="K464" s="28">
        <f t="shared" si="91"/>
        <v>36.58078303425775</v>
      </c>
      <c r="L464" s="28"/>
      <c r="M464" s="28">
        <f t="shared" si="92"/>
        <v>36.58078303425775</v>
      </c>
    </row>
    <row r="465" spans="1:13" ht="18" customHeight="1">
      <c r="A465" s="35" t="s">
        <v>52</v>
      </c>
      <c r="B465" s="26" t="s">
        <v>53</v>
      </c>
      <c r="C465" s="28">
        <v>466000</v>
      </c>
      <c r="D465" s="28"/>
      <c r="E465" s="28">
        <f t="shared" si="93"/>
        <v>466000</v>
      </c>
      <c r="F465" s="28">
        <v>239809.1</v>
      </c>
      <c r="G465" s="28"/>
      <c r="H465" s="28">
        <f t="shared" si="94"/>
        <v>239809.1</v>
      </c>
      <c r="I465" s="28">
        <v>8915.8</v>
      </c>
      <c r="J465" s="28"/>
      <c r="K465" s="28">
        <f t="shared" si="91"/>
        <v>51.46118025751073</v>
      </c>
      <c r="L465" s="28"/>
      <c r="M465" s="28">
        <f t="shared" si="92"/>
        <v>51.46118025751073</v>
      </c>
    </row>
    <row r="466" spans="1:13" ht="18" customHeight="1">
      <c r="A466" s="37" t="s">
        <v>44</v>
      </c>
      <c r="B466" s="26" t="s">
        <v>45</v>
      </c>
      <c r="C466" s="28">
        <v>344700</v>
      </c>
      <c r="D466" s="28"/>
      <c r="E466" s="28">
        <f t="shared" si="93"/>
        <v>344700</v>
      </c>
      <c r="F466" s="28">
        <v>11379.1</v>
      </c>
      <c r="G466" s="28"/>
      <c r="H466" s="28">
        <f t="shared" si="94"/>
        <v>11379.1</v>
      </c>
      <c r="I466" s="28">
        <v>429.44</v>
      </c>
      <c r="J466" s="28"/>
      <c r="K466" s="28">
        <f t="shared" si="91"/>
        <v>3.3011604293588626</v>
      </c>
      <c r="L466" s="28"/>
      <c r="M466" s="28">
        <f t="shared" si="92"/>
        <v>3.3011604293588626</v>
      </c>
    </row>
    <row r="467" spans="1:13" ht="18" customHeight="1">
      <c r="A467" s="37" t="s">
        <v>277</v>
      </c>
      <c r="B467" s="26" t="s">
        <v>229</v>
      </c>
      <c r="C467" s="28">
        <v>15600</v>
      </c>
      <c r="D467" s="28"/>
      <c r="E467" s="28">
        <f t="shared" si="93"/>
        <v>15600</v>
      </c>
      <c r="F467" s="28">
        <v>2989</v>
      </c>
      <c r="G467" s="28"/>
      <c r="H467" s="28">
        <f t="shared" si="94"/>
        <v>2989</v>
      </c>
      <c r="I467" s="28"/>
      <c r="J467" s="28"/>
      <c r="K467" s="28">
        <f t="shared" si="91"/>
        <v>19.16025641025641</v>
      </c>
      <c r="L467" s="28"/>
      <c r="M467" s="28">
        <f t="shared" si="92"/>
        <v>19.16025641025641</v>
      </c>
    </row>
    <row r="468" spans="1:13" ht="18" customHeight="1">
      <c r="A468" s="35" t="s">
        <v>33</v>
      </c>
      <c r="B468" s="26" t="s">
        <v>34</v>
      </c>
      <c r="C468" s="28">
        <v>145900</v>
      </c>
      <c r="D468" s="28"/>
      <c r="E468" s="28">
        <f t="shared" si="93"/>
        <v>145900</v>
      </c>
      <c r="F468" s="28">
        <v>74184.81</v>
      </c>
      <c r="G468" s="28"/>
      <c r="H468" s="28">
        <f t="shared" si="94"/>
        <v>74184.81</v>
      </c>
      <c r="I468" s="28">
        <v>6080.47</v>
      </c>
      <c r="J468" s="28"/>
      <c r="K468" s="28">
        <f t="shared" si="91"/>
        <v>50.846339958875944</v>
      </c>
      <c r="L468" s="28"/>
      <c r="M468" s="28">
        <f t="shared" si="92"/>
        <v>50.846339958875944</v>
      </c>
    </row>
    <row r="469" spans="1:13" ht="18" customHeight="1">
      <c r="A469" s="35" t="s">
        <v>78</v>
      </c>
      <c r="B469" s="26" t="s">
        <v>79</v>
      </c>
      <c r="C469" s="28">
        <v>9500</v>
      </c>
      <c r="D469" s="28"/>
      <c r="E469" s="28">
        <f t="shared" si="93"/>
        <v>9500</v>
      </c>
      <c r="F469" s="28">
        <v>3605.44</v>
      </c>
      <c r="G469" s="28"/>
      <c r="H469" s="28">
        <f t="shared" si="94"/>
        <v>3605.44</v>
      </c>
      <c r="I469" s="28">
        <v>33</v>
      </c>
      <c r="J469" s="28"/>
      <c r="K469" s="28">
        <f t="shared" si="91"/>
        <v>37.952000000000005</v>
      </c>
      <c r="L469" s="28"/>
      <c r="M469" s="28">
        <f t="shared" si="92"/>
        <v>37.952000000000005</v>
      </c>
    </row>
    <row r="470" spans="1:13" ht="20.25" customHeight="1">
      <c r="A470" s="91" t="s">
        <v>319</v>
      </c>
      <c r="B470" s="26" t="s">
        <v>286</v>
      </c>
      <c r="C470" s="28">
        <v>33300</v>
      </c>
      <c r="D470" s="28"/>
      <c r="E470" s="28">
        <f t="shared" si="93"/>
        <v>33300</v>
      </c>
      <c r="F470" s="28">
        <v>13288.51</v>
      </c>
      <c r="G470" s="28"/>
      <c r="H470" s="28">
        <f t="shared" si="94"/>
        <v>13288.51</v>
      </c>
      <c r="I470" s="28">
        <v>240.73</v>
      </c>
      <c r="J470" s="28"/>
      <c r="K470" s="28">
        <f t="shared" si="91"/>
        <v>39.905435435435436</v>
      </c>
      <c r="L470" s="28"/>
      <c r="M470" s="28">
        <f t="shared" si="92"/>
        <v>39.905435435435436</v>
      </c>
    </row>
    <row r="471" spans="1:13" ht="18" customHeight="1">
      <c r="A471" s="35" t="s">
        <v>80</v>
      </c>
      <c r="B471" s="26" t="s">
        <v>81</v>
      </c>
      <c r="C471" s="28">
        <v>100</v>
      </c>
      <c r="D471" s="28"/>
      <c r="E471" s="28">
        <f t="shared" si="93"/>
        <v>100</v>
      </c>
      <c r="F471" s="28"/>
      <c r="G471" s="28"/>
      <c r="H471" s="28">
        <f t="shared" si="94"/>
        <v>0</v>
      </c>
      <c r="I471" s="28"/>
      <c r="J471" s="28"/>
      <c r="K471" s="28">
        <f t="shared" si="91"/>
        <v>0</v>
      </c>
      <c r="L471" s="28"/>
      <c r="M471" s="28">
        <f t="shared" si="92"/>
        <v>0</v>
      </c>
    </row>
    <row r="472" spans="1:13" ht="18" customHeight="1">
      <c r="A472" s="35" t="s">
        <v>46</v>
      </c>
      <c r="B472" s="26" t="s">
        <v>47</v>
      </c>
      <c r="C472" s="28">
        <v>529013</v>
      </c>
      <c r="D472" s="28"/>
      <c r="E472" s="28">
        <f t="shared" si="93"/>
        <v>529013</v>
      </c>
      <c r="F472" s="28">
        <v>406600</v>
      </c>
      <c r="G472" s="28"/>
      <c r="H472" s="28">
        <f t="shared" si="94"/>
        <v>406600</v>
      </c>
      <c r="I472" s="28"/>
      <c r="J472" s="28"/>
      <c r="K472" s="28">
        <f t="shared" si="91"/>
        <v>76.86011496881929</v>
      </c>
      <c r="L472" s="28"/>
      <c r="M472" s="28">
        <f t="shared" si="92"/>
        <v>76.86011496881929</v>
      </c>
    </row>
    <row r="473" spans="1:13" ht="18" customHeight="1">
      <c r="A473" s="35" t="s">
        <v>54</v>
      </c>
      <c r="B473" s="26" t="s">
        <v>55</v>
      </c>
      <c r="C473" s="28">
        <v>3050</v>
      </c>
      <c r="D473" s="28"/>
      <c r="E473" s="28">
        <f t="shared" si="93"/>
        <v>3050</v>
      </c>
      <c r="F473" s="28">
        <v>1511</v>
      </c>
      <c r="G473" s="28"/>
      <c r="H473" s="28">
        <f t="shared" si="94"/>
        <v>1511</v>
      </c>
      <c r="I473" s="28"/>
      <c r="J473" s="28"/>
      <c r="K473" s="28">
        <f t="shared" si="91"/>
        <v>49.540983606557376</v>
      </c>
      <c r="L473" s="28"/>
      <c r="M473" s="28">
        <f t="shared" si="92"/>
        <v>49.540983606557376</v>
      </c>
    </row>
    <row r="474" spans="1:13" ht="18" customHeight="1">
      <c r="A474" s="90" t="s">
        <v>326</v>
      </c>
      <c r="B474" s="26" t="s">
        <v>290</v>
      </c>
      <c r="C474" s="28">
        <v>11900</v>
      </c>
      <c r="D474" s="28"/>
      <c r="E474" s="28">
        <f t="shared" si="93"/>
        <v>11900</v>
      </c>
      <c r="F474" s="28">
        <v>291</v>
      </c>
      <c r="G474" s="28"/>
      <c r="H474" s="28">
        <f t="shared" si="94"/>
        <v>291</v>
      </c>
      <c r="I474" s="28"/>
      <c r="J474" s="28"/>
      <c r="K474" s="28">
        <f t="shared" si="91"/>
        <v>2.4453781512605044</v>
      </c>
      <c r="L474" s="28"/>
      <c r="M474" s="28">
        <f t="shared" si="92"/>
        <v>2.4453781512605044</v>
      </c>
    </row>
    <row r="475" spans="1:13" ht="21" customHeight="1">
      <c r="A475" s="90" t="s">
        <v>320</v>
      </c>
      <c r="B475" s="26" t="s">
        <v>291</v>
      </c>
      <c r="C475" s="28">
        <v>12100</v>
      </c>
      <c r="D475" s="28"/>
      <c r="E475" s="28">
        <f t="shared" si="93"/>
        <v>12100</v>
      </c>
      <c r="F475" s="28">
        <v>378.9</v>
      </c>
      <c r="G475" s="28"/>
      <c r="H475" s="28">
        <f t="shared" si="94"/>
        <v>378.9</v>
      </c>
      <c r="I475" s="28">
        <v>54.65</v>
      </c>
      <c r="J475" s="28"/>
      <c r="K475" s="28">
        <f t="shared" si="91"/>
        <v>3.131404958677686</v>
      </c>
      <c r="L475" s="28"/>
      <c r="M475" s="28">
        <f t="shared" si="92"/>
        <v>3.131404958677686</v>
      </c>
    </row>
    <row r="476" spans="1:13" ht="18" customHeight="1">
      <c r="A476" s="90" t="s">
        <v>321</v>
      </c>
      <c r="B476" s="26" t="s">
        <v>292</v>
      </c>
      <c r="C476" s="28">
        <v>18300</v>
      </c>
      <c r="D476" s="28"/>
      <c r="E476" s="28">
        <f t="shared" si="93"/>
        <v>18300</v>
      </c>
      <c r="F476" s="28">
        <v>6423.93</v>
      </c>
      <c r="G476" s="28"/>
      <c r="H476" s="28">
        <f t="shared" si="94"/>
        <v>6423.93</v>
      </c>
      <c r="I476" s="28">
        <v>344</v>
      </c>
      <c r="J476" s="28"/>
      <c r="K476" s="28">
        <f t="shared" si="91"/>
        <v>35.10344262295082</v>
      </c>
      <c r="L476" s="28"/>
      <c r="M476" s="28">
        <f t="shared" si="92"/>
        <v>35.10344262295082</v>
      </c>
    </row>
    <row r="477" spans="1:13" ht="19.5" customHeight="1">
      <c r="A477" s="35" t="s">
        <v>293</v>
      </c>
      <c r="B477" s="26" t="s">
        <v>49</v>
      </c>
      <c r="C477" s="28">
        <v>5500</v>
      </c>
      <c r="D477" s="28"/>
      <c r="E477" s="28">
        <f>C477+D477</f>
        <v>5500</v>
      </c>
      <c r="F477" s="28"/>
      <c r="G477" s="28"/>
      <c r="H477" s="28">
        <f t="shared" si="94"/>
        <v>0</v>
      </c>
      <c r="I477" s="28"/>
      <c r="J477" s="28"/>
      <c r="K477" s="28">
        <f t="shared" si="91"/>
        <v>0</v>
      </c>
      <c r="L477" s="28"/>
      <c r="M477" s="28">
        <f t="shared" si="92"/>
        <v>0</v>
      </c>
    </row>
    <row r="478" spans="1:13" ht="18" customHeight="1">
      <c r="A478" s="26"/>
      <c r="B478" s="31"/>
      <c r="C478" s="28"/>
      <c r="D478" s="28"/>
      <c r="E478" s="28"/>
      <c r="F478" s="28"/>
      <c r="G478" s="28"/>
      <c r="H478" s="28"/>
      <c r="I478" s="28"/>
      <c r="J478" s="28"/>
      <c r="K478" s="31"/>
      <c r="L478" s="31"/>
      <c r="M478" s="28"/>
    </row>
    <row r="479" spans="1:13" s="29" customFormat="1" ht="18" customHeight="1">
      <c r="A479" s="24" t="s">
        <v>136</v>
      </c>
      <c r="B479" s="36">
        <v>80110</v>
      </c>
      <c r="C479" s="25">
        <f>SUM(C480:C483)</f>
        <v>15079753</v>
      </c>
      <c r="D479" s="25">
        <f>SUM(D480:D483)</f>
        <v>0</v>
      </c>
      <c r="E479" s="25">
        <f>C479+D479</f>
        <v>15079753</v>
      </c>
      <c r="F479" s="25">
        <f>SUM(F480:F483)</f>
        <v>7594065.8100000005</v>
      </c>
      <c r="G479" s="25">
        <f>SUM(G480:G483)</f>
        <v>0</v>
      </c>
      <c r="H479" s="25">
        <f>F479+G479</f>
        <v>7594065.8100000005</v>
      </c>
      <c r="I479" s="25">
        <f>SUM(I480:I483)</f>
        <v>398834.43</v>
      </c>
      <c r="J479" s="25">
        <f>SUM(J480:J483)</f>
        <v>0</v>
      </c>
      <c r="K479" s="25">
        <f aca="true" t="shared" si="95" ref="K479:K507">F479/C479*100</f>
        <v>50.35935144295799</v>
      </c>
      <c r="L479" s="25">
        <v>0</v>
      </c>
      <c r="M479" s="25">
        <f aca="true" t="shared" si="96" ref="M479:M507">H479/E479*100</f>
        <v>50.35935144295799</v>
      </c>
    </row>
    <row r="480" spans="1:13" s="18" customFormat="1" ht="18" customHeight="1">
      <c r="A480" s="16" t="s">
        <v>12</v>
      </c>
      <c r="B480" s="15"/>
      <c r="C480" s="17">
        <f>SUM(C486:C490)</f>
        <v>12324409</v>
      </c>
      <c r="D480" s="17">
        <f>SUM(D486:D490)</f>
        <v>0</v>
      </c>
      <c r="E480" s="17">
        <f>SUM(C480:D480)</f>
        <v>12324409</v>
      </c>
      <c r="F480" s="17">
        <f>SUM(F486:F490)</f>
        <v>6161852.960000001</v>
      </c>
      <c r="G480" s="17">
        <f>SUM(G486:G490)</f>
        <v>0</v>
      </c>
      <c r="H480" s="17">
        <f>SUM(F480:G480)</f>
        <v>6161852.960000001</v>
      </c>
      <c r="I480" s="17">
        <f>SUM(I486:I490)</f>
        <v>378475.88</v>
      </c>
      <c r="J480" s="17">
        <f>SUM(J486:J490)</f>
        <v>0</v>
      </c>
      <c r="K480" s="17">
        <f t="shared" si="95"/>
        <v>49.99714761170293</v>
      </c>
      <c r="L480" s="17"/>
      <c r="M480" s="17">
        <f t="shared" si="96"/>
        <v>49.99714761170293</v>
      </c>
    </row>
    <row r="481" spans="1:13" s="18" customFormat="1" ht="18" customHeight="1">
      <c r="A481" s="43" t="s">
        <v>13</v>
      </c>
      <c r="B481" s="15"/>
      <c r="C481" s="17">
        <f>SUM(C484)</f>
        <v>417600</v>
      </c>
      <c r="D481" s="17">
        <f>SUM(D484)</f>
        <v>0</v>
      </c>
      <c r="E481" s="17">
        <f>SUM(C481:D481)</f>
        <v>417600</v>
      </c>
      <c r="F481" s="17">
        <f>SUM(F484)</f>
        <v>245854</v>
      </c>
      <c r="G481" s="17">
        <f>SUM(G484)</f>
        <v>0</v>
      </c>
      <c r="H481" s="17">
        <f>SUM(F481:G481)</f>
        <v>245854</v>
      </c>
      <c r="I481" s="17">
        <f>SUM(I484)</f>
        <v>0</v>
      </c>
      <c r="J481" s="17">
        <f>SUM(J484)</f>
        <v>0</v>
      </c>
      <c r="K481" s="17">
        <f t="shared" si="95"/>
        <v>58.87308429118774</v>
      </c>
      <c r="L481" s="17"/>
      <c r="M481" s="17">
        <f t="shared" si="96"/>
        <v>58.87308429118774</v>
      </c>
    </row>
    <row r="482" spans="1:13" s="18" customFormat="1" ht="18" customHeight="1">
      <c r="A482" s="16" t="s">
        <v>14</v>
      </c>
      <c r="B482" s="15"/>
      <c r="C482" s="17">
        <f>SUM(C491:C502)+C485+C503+C504+C505</f>
        <v>2081744</v>
      </c>
      <c r="D482" s="17">
        <f>SUM(D491:D502)+D485+D503+D504+D505</f>
        <v>0</v>
      </c>
      <c r="E482" s="17">
        <f>SUM(C482:D482)</f>
        <v>2081744</v>
      </c>
      <c r="F482" s="17">
        <f>SUM(F491:F502)+F485+F503+F504+F505</f>
        <v>1165252.8499999999</v>
      </c>
      <c r="G482" s="17">
        <f>SUM(G491:G502)+G485+G503+G504+G505</f>
        <v>0</v>
      </c>
      <c r="H482" s="17">
        <f>SUM(F482:G482)</f>
        <v>1165252.8499999999</v>
      </c>
      <c r="I482" s="17">
        <f>SUM(I491:I502)+I485+I503+I504+I505</f>
        <v>20358.55</v>
      </c>
      <c r="J482" s="17">
        <f>SUM(J491:J502)+J485+J503+J504+J505</f>
        <v>0</v>
      </c>
      <c r="K482" s="17">
        <f t="shared" si="95"/>
        <v>55.97483888508865</v>
      </c>
      <c r="L482" s="17"/>
      <c r="M482" s="17">
        <f t="shared" si="96"/>
        <v>55.97483888508865</v>
      </c>
    </row>
    <row r="483" spans="1:13" s="18" customFormat="1" ht="18" customHeight="1">
      <c r="A483" s="16" t="s">
        <v>15</v>
      </c>
      <c r="B483" s="15"/>
      <c r="C483" s="17">
        <f>SUM(C506:C507)</f>
        <v>256000</v>
      </c>
      <c r="D483" s="17">
        <f>SUM(D506:D507)</f>
        <v>0</v>
      </c>
      <c r="E483" s="17">
        <f>SUM(C483:D483)</f>
        <v>256000</v>
      </c>
      <c r="F483" s="17">
        <f>SUM(F506:F507)</f>
        <v>21106</v>
      </c>
      <c r="G483" s="17">
        <f>SUM(G506:G507)</f>
        <v>0</v>
      </c>
      <c r="H483" s="17">
        <f>SUM(F483:G483)</f>
        <v>21106</v>
      </c>
      <c r="I483" s="17">
        <f>SUM(I506:I507)</f>
        <v>0</v>
      </c>
      <c r="J483" s="17">
        <f>SUM(J506:J507)</f>
        <v>0</v>
      </c>
      <c r="K483" s="17">
        <f t="shared" si="95"/>
        <v>8.244531250000001</v>
      </c>
      <c r="L483" s="17"/>
      <c r="M483" s="17">
        <f t="shared" si="96"/>
        <v>8.244531250000001</v>
      </c>
    </row>
    <row r="484" spans="1:13" ht="18" customHeight="1">
      <c r="A484" s="37" t="s">
        <v>129</v>
      </c>
      <c r="B484" s="26" t="s">
        <v>130</v>
      </c>
      <c r="C484" s="28">
        <v>417600</v>
      </c>
      <c r="D484" s="28"/>
      <c r="E484" s="28">
        <f aca="true" t="shared" si="97" ref="E484:E502">C484+D484</f>
        <v>417600</v>
      </c>
      <c r="F484" s="28">
        <v>245854</v>
      </c>
      <c r="G484" s="28"/>
      <c r="H484" s="17">
        <f>SUM(F484:G484)</f>
        <v>245854</v>
      </c>
      <c r="I484" s="28"/>
      <c r="J484" s="28"/>
      <c r="K484" s="17">
        <f t="shared" si="95"/>
        <v>58.87308429118774</v>
      </c>
      <c r="L484" s="28"/>
      <c r="M484" s="17">
        <f t="shared" si="96"/>
        <v>58.87308429118774</v>
      </c>
    </row>
    <row r="485" spans="1:13" ht="18" customHeight="1">
      <c r="A485" s="37" t="s">
        <v>345</v>
      </c>
      <c r="B485" s="26" t="s">
        <v>51</v>
      </c>
      <c r="C485" s="28">
        <v>22570</v>
      </c>
      <c r="D485" s="28"/>
      <c r="E485" s="28">
        <f t="shared" si="97"/>
        <v>22570</v>
      </c>
      <c r="F485" s="28">
        <v>4743.89</v>
      </c>
      <c r="G485" s="28"/>
      <c r="H485" s="28">
        <f aca="true" t="shared" si="98" ref="H485:H506">F485+G485</f>
        <v>4743.89</v>
      </c>
      <c r="I485" s="28"/>
      <c r="J485" s="28"/>
      <c r="K485" s="28">
        <f t="shared" si="95"/>
        <v>21.018564466105452</v>
      </c>
      <c r="L485" s="28"/>
      <c r="M485" s="28">
        <f t="shared" si="96"/>
        <v>21.018564466105452</v>
      </c>
    </row>
    <row r="486" spans="1:13" ht="18" customHeight="1">
      <c r="A486" s="35" t="s">
        <v>38</v>
      </c>
      <c r="B486" s="26" t="s">
        <v>39</v>
      </c>
      <c r="C486" s="28">
        <v>9722137</v>
      </c>
      <c r="D486" s="28"/>
      <c r="E486" s="28">
        <f t="shared" si="97"/>
        <v>9722137</v>
      </c>
      <c r="F486" s="28">
        <v>4562998.73</v>
      </c>
      <c r="G486" s="28"/>
      <c r="H486" s="28">
        <f t="shared" si="98"/>
        <v>4562998.73</v>
      </c>
      <c r="I486" s="28">
        <v>253260.18</v>
      </c>
      <c r="J486" s="28"/>
      <c r="K486" s="28">
        <f t="shared" si="95"/>
        <v>46.93411263387875</v>
      </c>
      <c r="L486" s="28"/>
      <c r="M486" s="28">
        <f t="shared" si="96"/>
        <v>46.93411263387875</v>
      </c>
    </row>
    <row r="487" spans="1:13" ht="18" customHeight="1">
      <c r="A487" s="35" t="s">
        <v>40</v>
      </c>
      <c r="B487" s="26" t="s">
        <v>41</v>
      </c>
      <c r="C487" s="28">
        <v>700465</v>
      </c>
      <c r="D487" s="28"/>
      <c r="E487" s="28">
        <f t="shared" si="97"/>
        <v>700465</v>
      </c>
      <c r="F487" s="28">
        <v>696684.88</v>
      </c>
      <c r="G487" s="28"/>
      <c r="H487" s="28">
        <f t="shared" si="98"/>
        <v>696684.88</v>
      </c>
      <c r="I487" s="28"/>
      <c r="J487" s="28"/>
      <c r="K487" s="28">
        <f t="shared" si="95"/>
        <v>99.46034134467818</v>
      </c>
      <c r="L487" s="28"/>
      <c r="M487" s="28">
        <f t="shared" si="96"/>
        <v>99.46034134467818</v>
      </c>
    </row>
    <row r="488" spans="1:13" ht="18" customHeight="1">
      <c r="A488" s="37" t="s">
        <v>27</v>
      </c>
      <c r="B488" s="26" t="s">
        <v>28</v>
      </c>
      <c r="C488" s="28">
        <v>1657641</v>
      </c>
      <c r="D488" s="28"/>
      <c r="E488" s="28">
        <f t="shared" si="97"/>
        <v>1657641</v>
      </c>
      <c r="F488" s="28">
        <v>777962.22</v>
      </c>
      <c r="G488" s="28"/>
      <c r="H488" s="28">
        <f t="shared" si="98"/>
        <v>777962.22</v>
      </c>
      <c r="I488" s="28">
        <v>104541.83</v>
      </c>
      <c r="J488" s="28"/>
      <c r="K488" s="28">
        <f t="shared" si="95"/>
        <v>46.931888147071646</v>
      </c>
      <c r="L488" s="28"/>
      <c r="M488" s="28">
        <f t="shared" si="96"/>
        <v>46.931888147071646</v>
      </c>
    </row>
    <row r="489" spans="1:13" ht="18" customHeight="1">
      <c r="A489" s="35" t="s">
        <v>29</v>
      </c>
      <c r="B489" s="26" t="s">
        <v>30</v>
      </c>
      <c r="C489" s="28">
        <v>235126</v>
      </c>
      <c r="D489" s="28"/>
      <c r="E489" s="28">
        <f t="shared" si="97"/>
        <v>235126</v>
      </c>
      <c r="F489" s="28">
        <v>119956.48</v>
      </c>
      <c r="G489" s="28"/>
      <c r="H489" s="28">
        <f t="shared" si="98"/>
        <v>119956.48</v>
      </c>
      <c r="I489" s="28">
        <v>20384.52</v>
      </c>
      <c r="J489" s="28"/>
      <c r="K489" s="28">
        <f t="shared" si="95"/>
        <v>51.01795632979764</v>
      </c>
      <c r="L489" s="28"/>
      <c r="M489" s="28">
        <f t="shared" si="96"/>
        <v>51.01795632979764</v>
      </c>
    </row>
    <row r="490" spans="1:13" ht="18" customHeight="1">
      <c r="A490" s="37" t="s">
        <v>31</v>
      </c>
      <c r="B490" s="26" t="s">
        <v>32</v>
      </c>
      <c r="C490" s="28">
        <v>9040</v>
      </c>
      <c r="D490" s="28"/>
      <c r="E490" s="28">
        <f>C490+D490</f>
        <v>9040</v>
      </c>
      <c r="F490" s="28">
        <v>4250.65</v>
      </c>
      <c r="G490" s="28"/>
      <c r="H490" s="28">
        <f>F490+G490</f>
        <v>4250.65</v>
      </c>
      <c r="I490" s="28">
        <v>289.35</v>
      </c>
      <c r="J490" s="28"/>
      <c r="K490" s="28">
        <f t="shared" si="95"/>
        <v>47.02046460176991</v>
      </c>
      <c r="L490" s="28"/>
      <c r="M490" s="28">
        <f t="shared" si="96"/>
        <v>47.02046460176991</v>
      </c>
    </row>
    <row r="491" spans="1:13" ht="18" customHeight="1">
      <c r="A491" s="37" t="s">
        <v>42</v>
      </c>
      <c r="B491" s="26" t="s">
        <v>43</v>
      </c>
      <c r="C491" s="28">
        <v>323856</v>
      </c>
      <c r="D491" s="28"/>
      <c r="E491" s="28">
        <f t="shared" si="97"/>
        <v>323856</v>
      </c>
      <c r="F491" s="28">
        <v>168244.12</v>
      </c>
      <c r="G491" s="28"/>
      <c r="H491" s="28">
        <f t="shared" si="98"/>
        <v>168244.12</v>
      </c>
      <c r="I491" s="28">
        <v>3584.85</v>
      </c>
      <c r="J491" s="28"/>
      <c r="K491" s="28">
        <f t="shared" si="95"/>
        <v>51.950286547107346</v>
      </c>
      <c r="L491" s="28"/>
      <c r="M491" s="28">
        <f t="shared" si="96"/>
        <v>51.950286547107346</v>
      </c>
    </row>
    <row r="492" spans="1:13" ht="18" customHeight="1">
      <c r="A492" s="35" t="s">
        <v>327</v>
      </c>
      <c r="B492" s="26" t="s">
        <v>131</v>
      </c>
      <c r="C492" s="28">
        <v>21100</v>
      </c>
      <c r="D492" s="28"/>
      <c r="E492" s="28">
        <f t="shared" si="97"/>
        <v>21100</v>
      </c>
      <c r="F492" s="28">
        <v>3268.27</v>
      </c>
      <c r="G492" s="28"/>
      <c r="H492" s="28">
        <f t="shared" si="98"/>
        <v>3268.27</v>
      </c>
      <c r="I492" s="28"/>
      <c r="J492" s="28"/>
      <c r="K492" s="28">
        <f t="shared" si="95"/>
        <v>15.489431279620852</v>
      </c>
      <c r="L492" s="28"/>
      <c r="M492" s="28">
        <f t="shared" si="96"/>
        <v>15.489431279620852</v>
      </c>
    </row>
    <row r="493" spans="1:13" ht="18" customHeight="1">
      <c r="A493" s="35" t="s">
        <v>52</v>
      </c>
      <c r="B493" s="26" t="s">
        <v>53</v>
      </c>
      <c r="C493" s="28">
        <v>431700</v>
      </c>
      <c r="D493" s="28"/>
      <c r="E493" s="28">
        <f t="shared" si="97"/>
        <v>431700</v>
      </c>
      <c r="F493" s="28">
        <v>222100.68</v>
      </c>
      <c r="G493" s="28"/>
      <c r="H493" s="28">
        <f t="shared" si="98"/>
        <v>222100.68</v>
      </c>
      <c r="I493" s="28">
        <v>12332.56</v>
      </c>
      <c r="J493" s="28"/>
      <c r="K493" s="28">
        <f t="shared" si="95"/>
        <v>51.44792216817235</v>
      </c>
      <c r="L493" s="28"/>
      <c r="M493" s="28">
        <f t="shared" si="96"/>
        <v>51.44792216817235</v>
      </c>
    </row>
    <row r="494" spans="1:13" ht="18" customHeight="1">
      <c r="A494" s="37" t="s">
        <v>44</v>
      </c>
      <c r="B494" s="26" t="s">
        <v>45</v>
      </c>
      <c r="C494" s="28">
        <v>337300</v>
      </c>
      <c r="D494" s="28"/>
      <c r="E494" s="28">
        <f t="shared" si="97"/>
        <v>337300</v>
      </c>
      <c r="F494" s="28">
        <v>13607.5</v>
      </c>
      <c r="G494" s="28"/>
      <c r="H494" s="28">
        <f t="shared" si="98"/>
        <v>13607.5</v>
      </c>
      <c r="I494" s="28"/>
      <c r="J494" s="28"/>
      <c r="K494" s="28">
        <f t="shared" si="95"/>
        <v>4.034242514082419</v>
      </c>
      <c r="L494" s="28"/>
      <c r="M494" s="28">
        <f t="shared" si="96"/>
        <v>4.034242514082419</v>
      </c>
    </row>
    <row r="495" spans="1:13" ht="18" customHeight="1">
      <c r="A495" s="37" t="s">
        <v>277</v>
      </c>
      <c r="B495" s="26" t="s">
        <v>229</v>
      </c>
      <c r="C495" s="28">
        <v>9900</v>
      </c>
      <c r="D495" s="28"/>
      <c r="E495" s="28">
        <f t="shared" si="97"/>
        <v>9900</v>
      </c>
      <c r="F495" s="28">
        <v>1716</v>
      </c>
      <c r="G495" s="28"/>
      <c r="H495" s="28">
        <f t="shared" si="98"/>
        <v>1716</v>
      </c>
      <c r="I495" s="28"/>
      <c r="J495" s="28"/>
      <c r="K495" s="28">
        <f t="shared" si="95"/>
        <v>17.333333333333336</v>
      </c>
      <c r="L495" s="28"/>
      <c r="M495" s="28">
        <f t="shared" si="96"/>
        <v>17.333333333333336</v>
      </c>
    </row>
    <row r="496" spans="1:13" ht="18" customHeight="1">
      <c r="A496" s="35" t="s">
        <v>33</v>
      </c>
      <c r="B496" s="26" t="s">
        <v>34</v>
      </c>
      <c r="C496" s="28">
        <v>134850</v>
      </c>
      <c r="D496" s="28"/>
      <c r="E496" s="28">
        <f t="shared" si="97"/>
        <v>134850</v>
      </c>
      <c r="F496" s="28">
        <v>73286.88</v>
      </c>
      <c r="G496" s="28"/>
      <c r="H496" s="28">
        <f t="shared" si="98"/>
        <v>73286.88</v>
      </c>
      <c r="I496" s="28">
        <v>4184.15</v>
      </c>
      <c r="J496" s="28"/>
      <c r="K496" s="28">
        <f t="shared" si="95"/>
        <v>54.34696329254728</v>
      </c>
      <c r="L496" s="28"/>
      <c r="M496" s="28">
        <f t="shared" si="96"/>
        <v>54.34696329254728</v>
      </c>
    </row>
    <row r="497" spans="1:13" ht="18" customHeight="1">
      <c r="A497" s="35" t="s">
        <v>78</v>
      </c>
      <c r="B497" s="26" t="s">
        <v>79</v>
      </c>
      <c r="C497" s="28">
        <v>7100</v>
      </c>
      <c r="D497" s="28"/>
      <c r="E497" s="28">
        <f>C497+D497</f>
        <v>7100</v>
      </c>
      <c r="F497" s="28">
        <v>1070.79</v>
      </c>
      <c r="G497" s="28"/>
      <c r="H497" s="28">
        <f>F497+G497</f>
        <v>1070.79</v>
      </c>
      <c r="I497" s="28"/>
      <c r="J497" s="28"/>
      <c r="K497" s="28">
        <f t="shared" si="95"/>
        <v>15.081549295774646</v>
      </c>
      <c r="L497" s="28"/>
      <c r="M497" s="28">
        <f t="shared" si="96"/>
        <v>15.081549295774646</v>
      </c>
    </row>
    <row r="498" spans="1:13" ht="22.5" customHeight="1">
      <c r="A498" s="91" t="s">
        <v>322</v>
      </c>
      <c r="B498" s="26" t="s">
        <v>285</v>
      </c>
      <c r="C498" s="28">
        <v>1900</v>
      </c>
      <c r="D498" s="28"/>
      <c r="E498" s="28">
        <f>C498+D498</f>
        <v>1900</v>
      </c>
      <c r="F498" s="28">
        <v>452.38</v>
      </c>
      <c r="G498" s="28"/>
      <c r="H498" s="28">
        <f>F498+G498</f>
        <v>452.38</v>
      </c>
      <c r="I498" s="28"/>
      <c r="J498" s="28"/>
      <c r="K498" s="28">
        <f t="shared" si="95"/>
        <v>23.809473684210523</v>
      </c>
      <c r="L498" s="25"/>
      <c r="M498" s="28">
        <f t="shared" si="96"/>
        <v>23.809473684210523</v>
      </c>
    </row>
    <row r="499" spans="1:13" ht="23.25" customHeight="1">
      <c r="A499" s="91" t="s">
        <v>319</v>
      </c>
      <c r="B499" s="26" t="s">
        <v>286</v>
      </c>
      <c r="C499" s="28">
        <v>33900</v>
      </c>
      <c r="D499" s="28"/>
      <c r="E499" s="28">
        <f>C499+D499</f>
        <v>33900</v>
      </c>
      <c r="F499" s="28">
        <v>15226.18</v>
      </c>
      <c r="G499" s="28"/>
      <c r="H499" s="28">
        <f>F499+G499</f>
        <v>15226.18</v>
      </c>
      <c r="I499" s="28">
        <v>256.99</v>
      </c>
      <c r="J499" s="28"/>
      <c r="K499" s="28">
        <f t="shared" si="95"/>
        <v>44.914985250737466</v>
      </c>
      <c r="L499" s="25"/>
      <c r="M499" s="28">
        <f t="shared" si="96"/>
        <v>44.914985250737466</v>
      </c>
    </row>
    <row r="500" spans="1:13" ht="18" customHeight="1">
      <c r="A500" s="35" t="s">
        <v>80</v>
      </c>
      <c r="B500" s="26" t="s">
        <v>81</v>
      </c>
      <c r="C500" s="28">
        <v>3600</v>
      </c>
      <c r="D500" s="28"/>
      <c r="E500" s="28">
        <f>C500+D500</f>
        <v>3600</v>
      </c>
      <c r="F500" s="28">
        <v>1090.53</v>
      </c>
      <c r="G500" s="28"/>
      <c r="H500" s="28">
        <f>F500+G500</f>
        <v>1090.53</v>
      </c>
      <c r="I500" s="28"/>
      <c r="J500" s="28"/>
      <c r="K500" s="28">
        <f t="shared" si="95"/>
        <v>30.2925</v>
      </c>
      <c r="L500" s="28"/>
      <c r="M500" s="28">
        <f t="shared" si="96"/>
        <v>30.2925</v>
      </c>
    </row>
    <row r="501" spans="1:13" ht="18" customHeight="1">
      <c r="A501" s="35" t="s">
        <v>46</v>
      </c>
      <c r="B501" s="26" t="s">
        <v>47</v>
      </c>
      <c r="C501" s="28">
        <v>693040</v>
      </c>
      <c r="D501" s="28"/>
      <c r="E501" s="28">
        <f t="shared" si="97"/>
        <v>693040</v>
      </c>
      <c r="F501" s="28">
        <v>631117</v>
      </c>
      <c r="G501" s="28"/>
      <c r="H501" s="28">
        <f t="shared" si="98"/>
        <v>631117</v>
      </c>
      <c r="I501" s="28"/>
      <c r="J501" s="28"/>
      <c r="K501" s="28">
        <f t="shared" si="95"/>
        <v>91.06501789218515</v>
      </c>
      <c r="L501" s="28"/>
      <c r="M501" s="28">
        <f t="shared" si="96"/>
        <v>91.06501789218515</v>
      </c>
    </row>
    <row r="502" spans="1:13" ht="18" customHeight="1">
      <c r="A502" s="35" t="s">
        <v>54</v>
      </c>
      <c r="B502" s="26" t="s">
        <v>55</v>
      </c>
      <c r="C502" s="28">
        <v>1228</v>
      </c>
      <c r="D502" s="28"/>
      <c r="E502" s="28">
        <f t="shared" si="97"/>
        <v>1228</v>
      </c>
      <c r="F502" s="28">
        <v>881</v>
      </c>
      <c r="G502" s="28"/>
      <c r="H502" s="28">
        <f t="shared" si="98"/>
        <v>881</v>
      </c>
      <c r="I502" s="28"/>
      <c r="J502" s="28"/>
      <c r="K502" s="28">
        <f t="shared" si="95"/>
        <v>71.74267100977198</v>
      </c>
      <c r="L502" s="28"/>
      <c r="M502" s="28">
        <f t="shared" si="96"/>
        <v>71.74267100977198</v>
      </c>
    </row>
    <row r="503" spans="1:13" ht="18" customHeight="1">
      <c r="A503" s="90" t="s">
        <v>313</v>
      </c>
      <c r="B503" s="26" t="s">
        <v>290</v>
      </c>
      <c r="C503" s="28">
        <v>10300</v>
      </c>
      <c r="D503" s="28"/>
      <c r="E503" s="33">
        <f>SUM(C503:D503)</f>
        <v>10300</v>
      </c>
      <c r="F503" s="28">
        <v>3906</v>
      </c>
      <c r="G503" s="28"/>
      <c r="H503" s="28">
        <f t="shared" si="98"/>
        <v>3906</v>
      </c>
      <c r="I503" s="28"/>
      <c r="J503" s="28"/>
      <c r="K503" s="28">
        <f t="shared" si="95"/>
        <v>37.92233009708738</v>
      </c>
      <c r="L503" s="28"/>
      <c r="M503" s="28">
        <f t="shared" si="96"/>
        <v>37.92233009708738</v>
      </c>
    </row>
    <row r="504" spans="1:13" ht="18" customHeight="1">
      <c r="A504" s="90" t="s">
        <v>320</v>
      </c>
      <c r="B504" s="26" t="s">
        <v>291</v>
      </c>
      <c r="C504" s="28">
        <v>15800</v>
      </c>
      <c r="D504" s="28"/>
      <c r="E504" s="33">
        <f>SUM(C504:D504)</f>
        <v>15800</v>
      </c>
      <c r="F504" s="28">
        <v>1624.23</v>
      </c>
      <c r="G504" s="28"/>
      <c r="H504" s="28">
        <f t="shared" si="98"/>
        <v>1624.23</v>
      </c>
      <c r="I504" s="28"/>
      <c r="J504" s="28"/>
      <c r="K504" s="28">
        <f t="shared" si="95"/>
        <v>10.27993670886076</v>
      </c>
      <c r="L504" s="28"/>
      <c r="M504" s="28">
        <f t="shared" si="96"/>
        <v>10.27993670886076</v>
      </c>
    </row>
    <row r="505" spans="1:13" ht="18" customHeight="1">
      <c r="A505" s="90" t="s">
        <v>321</v>
      </c>
      <c r="B505" s="26" t="s">
        <v>292</v>
      </c>
      <c r="C505" s="28">
        <v>33600</v>
      </c>
      <c r="D505" s="28"/>
      <c r="E505" s="33">
        <f>SUM(C505:D505)</f>
        <v>33600</v>
      </c>
      <c r="F505" s="28">
        <v>22917.4</v>
      </c>
      <c r="G505" s="28"/>
      <c r="H505" s="28">
        <f t="shared" si="98"/>
        <v>22917.4</v>
      </c>
      <c r="I505" s="28"/>
      <c r="J505" s="28"/>
      <c r="K505" s="28">
        <f t="shared" si="95"/>
        <v>68.20654761904763</v>
      </c>
      <c r="L505" s="28"/>
      <c r="M505" s="28">
        <f t="shared" si="96"/>
        <v>68.20654761904763</v>
      </c>
    </row>
    <row r="506" spans="1:13" ht="18" customHeight="1">
      <c r="A506" s="35" t="s">
        <v>62</v>
      </c>
      <c r="B506" s="26" t="s">
        <v>63</v>
      </c>
      <c r="C506" s="28">
        <v>250000</v>
      </c>
      <c r="D506" s="28"/>
      <c r="E506" s="28">
        <f>C506+D506</f>
        <v>250000</v>
      </c>
      <c r="F506" s="28">
        <v>21106</v>
      </c>
      <c r="G506" s="28"/>
      <c r="H506" s="28">
        <f t="shared" si="98"/>
        <v>21106</v>
      </c>
      <c r="I506" s="28"/>
      <c r="J506" s="28"/>
      <c r="K506" s="28">
        <f t="shared" si="95"/>
        <v>8.4424</v>
      </c>
      <c r="L506" s="25"/>
      <c r="M506" s="28">
        <f t="shared" si="96"/>
        <v>8.4424</v>
      </c>
    </row>
    <row r="507" spans="1:13" ht="18" customHeight="1">
      <c r="A507" s="35" t="s">
        <v>137</v>
      </c>
      <c r="B507" s="26" t="s">
        <v>49</v>
      </c>
      <c r="C507" s="28">
        <v>6000</v>
      </c>
      <c r="D507" s="28"/>
      <c r="E507" s="28">
        <f>C507+D507</f>
        <v>6000</v>
      </c>
      <c r="F507" s="28"/>
      <c r="G507" s="28"/>
      <c r="H507" s="28">
        <f>F507+G507</f>
        <v>0</v>
      </c>
      <c r="I507" s="28"/>
      <c r="J507" s="28"/>
      <c r="K507" s="28">
        <f t="shared" si="95"/>
        <v>0</v>
      </c>
      <c r="L507" s="28"/>
      <c r="M507" s="28">
        <f t="shared" si="96"/>
        <v>0</v>
      </c>
    </row>
    <row r="508" spans="1:13" ht="18" customHeight="1">
      <c r="A508" s="26"/>
      <c r="B508" s="26"/>
      <c r="C508" s="28"/>
      <c r="D508" s="28" t="s">
        <v>370</v>
      </c>
      <c r="E508" s="28"/>
      <c r="F508" s="28"/>
      <c r="G508" s="28"/>
      <c r="H508" s="28"/>
      <c r="I508" s="28"/>
      <c r="J508" s="28"/>
      <c r="K508" s="31"/>
      <c r="L508" s="31"/>
      <c r="M508" s="28"/>
    </row>
    <row r="509" spans="1:13" s="29" customFormat="1" ht="18" customHeight="1">
      <c r="A509" s="24" t="s">
        <v>138</v>
      </c>
      <c r="B509" s="36">
        <v>80114</v>
      </c>
      <c r="C509" s="25">
        <f>SUM(C510:C512)</f>
        <v>730100</v>
      </c>
      <c r="D509" s="25">
        <f>SUM(D510:D511)</f>
        <v>0</v>
      </c>
      <c r="E509" s="25">
        <f>C509+D509</f>
        <v>730100</v>
      </c>
      <c r="F509" s="25">
        <f>SUM(F510:F512)</f>
        <v>380845.12</v>
      </c>
      <c r="G509" s="25">
        <f>SUM(G510:G511)</f>
        <v>0</v>
      </c>
      <c r="H509" s="25">
        <f>F509+G509</f>
        <v>380845.12</v>
      </c>
      <c r="I509" s="25">
        <f>SUM(I510:I512)</f>
        <v>14776.5</v>
      </c>
      <c r="J509" s="25">
        <f>SUM(J510:J511)</f>
        <v>0</v>
      </c>
      <c r="K509" s="25">
        <f aca="true" t="shared" si="99" ref="K509:K530">F509/C509*100</f>
        <v>52.163418709765786</v>
      </c>
      <c r="L509" s="25">
        <v>0</v>
      </c>
      <c r="M509" s="25">
        <f aca="true" t="shared" si="100" ref="M509:M530">H509/E509*100</f>
        <v>52.163418709765786</v>
      </c>
    </row>
    <row r="510" spans="1:13" s="18" customFormat="1" ht="18" customHeight="1">
      <c r="A510" s="16" t="s">
        <v>12</v>
      </c>
      <c r="B510" s="15"/>
      <c r="C510" s="17">
        <f>SUM(C514:C518)</f>
        <v>510158</v>
      </c>
      <c r="D510" s="17">
        <f>SUM(D514:D518)</f>
        <v>0</v>
      </c>
      <c r="E510" s="17">
        <f>SUM(C510:D510)</f>
        <v>510158</v>
      </c>
      <c r="F510" s="17">
        <f>SUM(F514:F518)</f>
        <v>266282.02</v>
      </c>
      <c r="G510" s="17">
        <f>SUM(G514:G518)</f>
        <v>0</v>
      </c>
      <c r="H510" s="17">
        <f>SUM(F510:G510)</f>
        <v>266282.02</v>
      </c>
      <c r="I510" s="17">
        <f>SUM(I514:I518)</f>
        <v>14651.5</v>
      </c>
      <c r="J510" s="17">
        <f>SUM(J514:J518)</f>
        <v>0</v>
      </c>
      <c r="K510" s="17">
        <f t="shared" si="99"/>
        <v>52.19599026184045</v>
      </c>
      <c r="L510" s="17"/>
      <c r="M510" s="17">
        <f t="shared" si="100"/>
        <v>52.19599026184045</v>
      </c>
    </row>
    <row r="511" spans="1:13" s="18" customFormat="1" ht="18" customHeight="1">
      <c r="A511" s="16" t="s">
        <v>14</v>
      </c>
      <c r="B511" s="15"/>
      <c r="C511" s="17">
        <f>SUM(C519:C529)+C513</f>
        <v>216092</v>
      </c>
      <c r="D511" s="17">
        <f>SUM(D519:D529)+D513</f>
        <v>0</v>
      </c>
      <c r="E511" s="17">
        <f>SUM(C511:D511)</f>
        <v>216092</v>
      </c>
      <c r="F511" s="17">
        <f>SUM(F519:F529)+F513</f>
        <v>110713.09999999999</v>
      </c>
      <c r="G511" s="17">
        <f>SUM(G519:G529)+G513</f>
        <v>0</v>
      </c>
      <c r="H511" s="17">
        <f>SUM(F511:G511)</f>
        <v>110713.09999999999</v>
      </c>
      <c r="I511" s="17">
        <f>SUM(I519:I529)+I513</f>
        <v>125</v>
      </c>
      <c r="J511" s="17">
        <f>SUM(J519:J529)+J513</f>
        <v>0</v>
      </c>
      <c r="K511" s="17">
        <f t="shared" si="99"/>
        <v>51.23424282250152</v>
      </c>
      <c r="L511" s="17"/>
      <c r="M511" s="17">
        <f>H511/E511*100</f>
        <v>51.23424282250152</v>
      </c>
    </row>
    <row r="512" spans="1:13" s="18" customFormat="1" ht="18" customHeight="1">
      <c r="A512" s="16" t="s">
        <v>401</v>
      </c>
      <c r="B512" s="15"/>
      <c r="C512" s="17">
        <f>C530</f>
        <v>3850</v>
      </c>
      <c r="D512" s="17">
        <f>D530</f>
        <v>0</v>
      </c>
      <c r="E512" s="17">
        <f>SUM(C512:D512)</f>
        <v>3850</v>
      </c>
      <c r="F512" s="17">
        <f>F530</f>
        <v>3850</v>
      </c>
      <c r="G512" s="17">
        <f>G530</f>
        <v>0</v>
      </c>
      <c r="H512" s="17">
        <f>SUM(F512:G512)</f>
        <v>3850</v>
      </c>
      <c r="I512" s="17">
        <f>I530</f>
        <v>0</v>
      </c>
      <c r="J512" s="17">
        <f>J530</f>
        <v>0</v>
      </c>
      <c r="K512" s="17">
        <f t="shared" si="99"/>
        <v>100</v>
      </c>
      <c r="L512" s="17"/>
      <c r="M512" s="17">
        <f>H512/E512*100</f>
        <v>100</v>
      </c>
    </row>
    <row r="513" spans="1:13" s="18" customFormat="1" ht="18" customHeight="1">
      <c r="A513" s="37" t="s">
        <v>345</v>
      </c>
      <c r="B513" s="26" t="s">
        <v>51</v>
      </c>
      <c r="C513" s="33">
        <v>700</v>
      </c>
      <c r="D513" s="33"/>
      <c r="E513" s="33">
        <f>SUM(C513:D513)</f>
        <v>700</v>
      </c>
      <c r="F513" s="33">
        <v>115.05</v>
      </c>
      <c r="G513" s="33"/>
      <c r="H513" s="33">
        <f>SUM(F513:G513)</f>
        <v>115.05</v>
      </c>
      <c r="I513" s="33"/>
      <c r="J513" s="33"/>
      <c r="K513" s="33">
        <f t="shared" si="99"/>
        <v>16.435714285714283</v>
      </c>
      <c r="L513" s="33"/>
      <c r="M513" s="33">
        <f t="shared" si="100"/>
        <v>16.435714285714283</v>
      </c>
    </row>
    <row r="514" spans="1:13" ht="18" customHeight="1">
      <c r="A514" s="35" t="s">
        <v>38</v>
      </c>
      <c r="B514" s="26" t="s">
        <v>39</v>
      </c>
      <c r="C514" s="28">
        <v>403800</v>
      </c>
      <c r="D514" s="28"/>
      <c r="E514" s="28">
        <f aca="true" t="shared" si="101" ref="E514:E530">C514+D514</f>
        <v>403800</v>
      </c>
      <c r="F514" s="28">
        <v>194930.42</v>
      </c>
      <c r="G514" s="28"/>
      <c r="H514" s="28">
        <f aca="true" t="shared" si="102" ref="H514:H530">F514+G514</f>
        <v>194930.42</v>
      </c>
      <c r="I514" s="28">
        <v>8946.08</v>
      </c>
      <c r="J514" s="28"/>
      <c r="K514" s="28">
        <f t="shared" si="99"/>
        <v>48.274001981178806</v>
      </c>
      <c r="L514" s="28"/>
      <c r="M514" s="17">
        <f t="shared" si="100"/>
        <v>48.274001981178806</v>
      </c>
    </row>
    <row r="515" spans="1:13" ht="18" customHeight="1">
      <c r="A515" s="35" t="s">
        <v>40</v>
      </c>
      <c r="B515" s="26" t="s">
        <v>41</v>
      </c>
      <c r="C515" s="28">
        <v>30058</v>
      </c>
      <c r="D515" s="28"/>
      <c r="E515" s="28">
        <f t="shared" si="101"/>
        <v>30058</v>
      </c>
      <c r="F515" s="28">
        <v>30057.27</v>
      </c>
      <c r="G515" s="28"/>
      <c r="H515" s="28">
        <f t="shared" si="102"/>
        <v>30057.27</v>
      </c>
      <c r="I515" s="28"/>
      <c r="J515" s="28"/>
      <c r="K515" s="28">
        <f t="shared" si="99"/>
        <v>99.9975713620334</v>
      </c>
      <c r="L515" s="28"/>
      <c r="M515" s="28">
        <f t="shared" si="100"/>
        <v>99.9975713620334</v>
      </c>
    </row>
    <row r="516" spans="1:13" ht="18" customHeight="1">
      <c r="A516" s="37" t="s">
        <v>27</v>
      </c>
      <c r="B516" s="26" t="s">
        <v>28</v>
      </c>
      <c r="C516" s="28">
        <v>63000</v>
      </c>
      <c r="D516" s="28"/>
      <c r="E516" s="28">
        <f t="shared" si="101"/>
        <v>63000</v>
      </c>
      <c r="F516" s="28">
        <v>36495.62</v>
      </c>
      <c r="G516" s="28"/>
      <c r="H516" s="28">
        <f t="shared" si="102"/>
        <v>36495.62</v>
      </c>
      <c r="I516" s="28">
        <v>4924.07</v>
      </c>
      <c r="J516" s="28"/>
      <c r="K516" s="28">
        <f t="shared" si="99"/>
        <v>57.92955555555556</v>
      </c>
      <c r="L516" s="28"/>
      <c r="M516" s="28">
        <f t="shared" si="100"/>
        <v>57.92955555555556</v>
      </c>
    </row>
    <row r="517" spans="1:13" ht="18" customHeight="1">
      <c r="A517" s="35" t="s">
        <v>29</v>
      </c>
      <c r="B517" s="26" t="s">
        <v>30</v>
      </c>
      <c r="C517" s="28">
        <v>10300</v>
      </c>
      <c r="D517" s="28"/>
      <c r="E517" s="28">
        <f t="shared" si="101"/>
        <v>10300</v>
      </c>
      <c r="F517" s="28">
        <v>4798.71</v>
      </c>
      <c r="G517" s="28"/>
      <c r="H517" s="28">
        <f t="shared" si="102"/>
        <v>4798.71</v>
      </c>
      <c r="I517" s="28">
        <v>781.35</v>
      </c>
      <c r="J517" s="28"/>
      <c r="K517" s="28">
        <f t="shared" si="99"/>
        <v>46.589417475728155</v>
      </c>
      <c r="L517" s="28"/>
      <c r="M517" s="28">
        <f t="shared" si="100"/>
        <v>46.589417475728155</v>
      </c>
    </row>
    <row r="518" spans="1:13" ht="18" customHeight="1">
      <c r="A518" s="37" t="s">
        <v>31</v>
      </c>
      <c r="B518" s="26" t="s">
        <v>32</v>
      </c>
      <c r="C518" s="28">
        <v>3000</v>
      </c>
      <c r="D518" s="28"/>
      <c r="E518" s="28">
        <f>C518+D518</f>
        <v>3000</v>
      </c>
      <c r="F518" s="28"/>
      <c r="G518" s="28"/>
      <c r="H518" s="28">
        <f>F518+G518</f>
        <v>0</v>
      </c>
      <c r="I518" s="28"/>
      <c r="J518" s="28"/>
      <c r="K518" s="28">
        <f t="shared" si="99"/>
        <v>0</v>
      </c>
      <c r="L518" s="28"/>
      <c r="M518" s="28">
        <f t="shared" si="100"/>
        <v>0</v>
      </c>
    </row>
    <row r="519" spans="1:13" ht="18" customHeight="1">
      <c r="A519" s="37" t="s">
        <v>42</v>
      </c>
      <c r="B519" s="26" t="s">
        <v>43</v>
      </c>
      <c r="C519" s="28">
        <v>36940</v>
      </c>
      <c r="D519" s="28"/>
      <c r="E519" s="28">
        <f t="shared" si="101"/>
        <v>36940</v>
      </c>
      <c r="F519" s="28">
        <v>12077.16</v>
      </c>
      <c r="G519" s="28"/>
      <c r="H519" s="28">
        <f t="shared" si="102"/>
        <v>12077.16</v>
      </c>
      <c r="I519" s="28"/>
      <c r="J519" s="28"/>
      <c r="K519" s="28">
        <f t="shared" si="99"/>
        <v>32.693990254466705</v>
      </c>
      <c r="L519" s="28"/>
      <c r="M519" s="28">
        <f t="shared" si="100"/>
        <v>32.693990254466705</v>
      </c>
    </row>
    <row r="520" spans="1:13" ht="18" customHeight="1">
      <c r="A520" s="35" t="s">
        <v>52</v>
      </c>
      <c r="B520" s="26" t="s">
        <v>53</v>
      </c>
      <c r="C520" s="28">
        <v>14542</v>
      </c>
      <c r="D520" s="28"/>
      <c r="E520" s="28">
        <f t="shared" si="101"/>
        <v>14542</v>
      </c>
      <c r="F520" s="28">
        <v>2583.75</v>
      </c>
      <c r="G520" s="28"/>
      <c r="H520" s="28">
        <f t="shared" si="102"/>
        <v>2583.75</v>
      </c>
      <c r="I520" s="28"/>
      <c r="J520" s="28"/>
      <c r="K520" s="28">
        <f t="shared" si="99"/>
        <v>17.76750103149498</v>
      </c>
      <c r="L520" s="28"/>
      <c r="M520" s="28">
        <f t="shared" si="100"/>
        <v>17.76750103149498</v>
      </c>
    </row>
    <row r="521" spans="1:13" ht="18" customHeight="1">
      <c r="A521" s="37" t="s">
        <v>44</v>
      </c>
      <c r="B521" s="26" t="s">
        <v>45</v>
      </c>
      <c r="C521" s="28">
        <v>33900</v>
      </c>
      <c r="D521" s="28"/>
      <c r="E521" s="28">
        <f t="shared" si="101"/>
        <v>33900</v>
      </c>
      <c r="F521" s="28">
        <v>24314.53</v>
      </c>
      <c r="G521" s="28"/>
      <c r="H521" s="28">
        <f t="shared" si="102"/>
        <v>24314.53</v>
      </c>
      <c r="I521" s="28"/>
      <c r="J521" s="28"/>
      <c r="K521" s="28">
        <f t="shared" si="99"/>
        <v>71.72427728613569</v>
      </c>
      <c r="L521" s="28"/>
      <c r="M521" s="28">
        <f t="shared" si="100"/>
        <v>71.72427728613569</v>
      </c>
    </row>
    <row r="522" spans="1:13" ht="18" customHeight="1">
      <c r="A522" s="37" t="s">
        <v>277</v>
      </c>
      <c r="B522" s="26" t="s">
        <v>229</v>
      </c>
      <c r="C522" s="28">
        <v>500</v>
      </c>
      <c r="D522" s="28"/>
      <c r="E522" s="28">
        <f t="shared" si="101"/>
        <v>500</v>
      </c>
      <c r="F522" s="28"/>
      <c r="G522" s="28"/>
      <c r="H522" s="28">
        <f t="shared" si="102"/>
        <v>0</v>
      </c>
      <c r="I522" s="28"/>
      <c r="J522" s="28"/>
      <c r="K522" s="28">
        <f t="shared" si="99"/>
        <v>0</v>
      </c>
      <c r="L522" s="28"/>
      <c r="M522" s="28">
        <f t="shared" si="100"/>
        <v>0</v>
      </c>
    </row>
    <row r="523" spans="1:13" ht="18" customHeight="1">
      <c r="A523" s="35" t="s">
        <v>33</v>
      </c>
      <c r="B523" s="26" t="s">
        <v>34</v>
      </c>
      <c r="C523" s="28">
        <v>64000</v>
      </c>
      <c r="D523" s="28"/>
      <c r="E523" s="28">
        <f t="shared" si="101"/>
        <v>64000</v>
      </c>
      <c r="F523" s="28">
        <v>22473.32</v>
      </c>
      <c r="G523" s="28"/>
      <c r="H523" s="28">
        <f t="shared" si="102"/>
        <v>22473.32</v>
      </c>
      <c r="I523" s="28"/>
      <c r="J523" s="28"/>
      <c r="K523" s="28">
        <f t="shared" si="99"/>
        <v>35.114562500000005</v>
      </c>
      <c r="L523" s="28"/>
      <c r="M523" s="28">
        <f t="shared" si="100"/>
        <v>35.114562500000005</v>
      </c>
    </row>
    <row r="524" spans="1:13" ht="18" customHeight="1">
      <c r="A524" s="35" t="s">
        <v>78</v>
      </c>
      <c r="B524" s="26" t="s">
        <v>79</v>
      </c>
      <c r="C524" s="28">
        <v>3000</v>
      </c>
      <c r="D524" s="28"/>
      <c r="E524" s="28">
        <f>C524+D524</f>
        <v>3000</v>
      </c>
      <c r="F524" s="28">
        <v>378</v>
      </c>
      <c r="G524" s="28"/>
      <c r="H524" s="28">
        <f>F524+G524</f>
        <v>378</v>
      </c>
      <c r="I524" s="28"/>
      <c r="J524" s="28"/>
      <c r="K524" s="28">
        <f t="shared" si="99"/>
        <v>12.6</v>
      </c>
      <c r="L524" s="28"/>
      <c r="M524" s="28">
        <f t="shared" si="100"/>
        <v>12.6</v>
      </c>
    </row>
    <row r="525" spans="1:13" ht="18" customHeight="1">
      <c r="A525" s="91" t="s">
        <v>319</v>
      </c>
      <c r="B525" s="26" t="s">
        <v>286</v>
      </c>
      <c r="C525" s="28">
        <v>14000</v>
      </c>
      <c r="D525" s="28"/>
      <c r="E525" s="28">
        <f>C525+D525</f>
        <v>14000</v>
      </c>
      <c r="F525" s="28">
        <v>7531.66</v>
      </c>
      <c r="G525" s="28"/>
      <c r="H525" s="28">
        <f>F525+G525</f>
        <v>7531.66</v>
      </c>
      <c r="I525" s="28"/>
      <c r="J525" s="28"/>
      <c r="K525" s="28">
        <f t="shared" si="99"/>
        <v>53.79757142857142</v>
      </c>
      <c r="L525" s="28"/>
      <c r="M525" s="28">
        <f t="shared" si="100"/>
        <v>53.79757142857142</v>
      </c>
    </row>
    <row r="526" spans="1:13" ht="18" customHeight="1">
      <c r="A526" s="35" t="s">
        <v>46</v>
      </c>
      <c r="B526" s="26" t="s">
        <v>47</v>
      </c>
      <c r="C526" s="28">
        <v>35510</v>
      </c>
      <c r="D526" s="28"/>
      <c r="E526" s="28">
        <f t="shared" si="101"/>
        <v>35510</v>
      </c>
      <c r="F526" s="28">
        <v>35300</v>
      </c>
      <c r="G526" s="28"/>
      <c r="H526" s="28">
        <f t="shared" si="102"/>
        <v>35300</v>
      </c>
      <c r="I526" s="28"/>
      <c r="J526" s="28"/>
      <c r="K526" s="28">
        <f t="shared" si="99"/>
        <v>99.40861729090396</v>
      </c>
      <c r="L526" s="28"/>
      <c r="M526" s="28">
        <f t="shared" si="100"/>
        <v>99.40861729090396</v>
      </c>
    </row>
    <row r="527" spans="1:13" ht="18" customHeight="1">
      <c r="A527" s="90" t="s">
        <v>313</v>
      </c>
      <c r="B527" s="26" t="s">
        <v>290</v>
      </c>
      <c r="C527" s="28">
        <v>2000</v>
      </c>
      <c r="D527" s="28"/>
      <c r="E527" s="28">
        <f t="shared" si="101"/>
        <v>2000</v>
      </c>
      <c r="F527" s="28">
        <v>190</v>
      </c>
      <c r="G527" s="28"/>
      <c r="H527" s="28">
        <f t="shared" si="102"/>
        <v>190</v>
      </c>
      <c r="I527" s="28"/>
      <c r="J527" s="28"/>
      <c r="K527" s="28">
        <f t="shared" si="99"/>
        <v>9.5</v>
      </c>
      <c r="L527" s="28"/>
      <c r="M527" s="28">
        <f t="shared" si="100"/>
        <v>9.5</v>
      </c>
    </row>
    <row r="528" spans="1:13" ht="18" customHeight="1">
      <c r="A528" s="90" t="s">
        <v>320</v>
      </c>
      <c r="B528" s="26" t="s">
        <v>291</v>
      </c>
      <c r="C528" s="28">
        <v>3000</v>
      </c>
      <c r="D528" s="28"/>
      <c r="E528" s="28">
        <f t="shared" si="101"/>
        <v>3000</v>
      </c>
      <c r="F528" s="28">
        <v>790.56</v>
      </c>
      <c r="G528" s="28"/>
      <c r="H528" s="28">
        <f t="shared" si="102"/>
        <v>790.56</v>
      </c>
      <c r="I528" s="28"/>
      <c r="J528" s="28"/>
      <c r="K528" s="28">
        <f t="shared" si="99"/>
        <v>26.351999999999997</v>
      </c>
      <c r="L528" s="28"/>
      <c r="M528" s="28">
        <f t="shared" si="100"/>
        <v>26.351999999999997</v>
      </c>
    </row>
    <row r="529" spans="1:13" ht="18" customHeight="1">
      <c r="A529" s="90" t="s">
        <v>321</v>
      </c>
      <c r="B529" s="26" t="s">
        <v>292</v>
      </c>
      <c r="C529" s="28">
        <v>8000</v>
      </c>
      <c r="D529" s="28"/>
      <c r="E529" s="28">
        <f t="shared" si="101"/>
        <v>8000</v>
      </c>
      <c r="F529" s="28">
        <v>4959.07</v>
      </c>
      <c r="G529" s="28"/>
      <c r="H529" s="28">
        <f t="shared" si="102"/>
        <v>4959.07</v>
      </c>
      <c r="I529" s="28">
        <v>125</v>
      </c>
      <c r="J529" s="28"/>
      <c r="K529" s="28">
        <f t="shared" si="99"/>
        <v>61.988375</v>
      </c>
      <c r="L529" s="28"/>
      <c r="M529" s="28">
        <f t="shared" si="100"/>
        <v>61.988375</v>
      </c>
    </row>
    <row r="530" spans="1:13" ht="19.5" customHeight="1">
      <c r="A530" s="90" t="s">
        <v>48</v>
      </c>
      <c r="B530" s="26" t="s">
        <v>49</v>
      </c>
      <c r="C530" s="28">
        <v>3850</v>
      </c>
      <c r="D530" s="28"/>
      <c r="E530" s="28">
        <f t="shared" si="101"/>
        <v>3850</v>
      </c>
      <c r="F530" s="28">
        <v>3850</v>
      </c>
      <c r="G530" s="28"/>
      <c r="H530" s="28">
        <f t="shared" si="102"/>
        <v>3850</v>
      </c>
      <c r="I530" s="28"/>
      <c r="J530" s="28"/>
      <c r="K530" s="28">
        <f t="shared" si="99"/>
        <v>100</v>
      </c>
      <c r="L530" s="28"/>
      <c r="M530" s="28">
        <f t="shared" si="100"/>
        <v>100</v>
      </c>
    </row>
    <row r="531" spans="1:13" ht="9.75" customHeight="1">
      <c r="A531" s="26"/>
      <c r="B531" s="26"/>
      <c r="C531" s="28"/>
      <c r="D531" s="28"/>
      <c r="E531" s="28"/>
      <c r="F531" s="28"/>
      <c r="G531" s="28"/>
      <c r="H531" s="28"/>
      <c r="I531" s="28"/>
      <c r="J531" s="28"/>
      <c r="K531" s="31"/>
      <c r="L531" s="31"/>
      <c r="M531" s="28"/>
    </row>
    <row r="532" spans="1:13" s="29" customFormat="1" ht="18" customHeight="1">
      <c r="A532" s="39" t="s">
        <v>139</v>
      </c>
      <c r="B532" s="36">
        <v>80146</v>
      </c>
      <c r="C532" s="25">
        <f>SUM(C533:C534)</f>
        <v>373612</v>
      </c>
      <c r="D532" s="25">
        <f>SUM(D533:D534)</f>
        <v>0</v>
      </c>
      <c r="E532" s="25">
        <f aca="true" t="shared" si="103" ref="E532:E542">C532+D532</f>
        <v>373612</v>
      </c>
      <c r="F532" s="25">
        <f>SUM(F533:F534)</f>
        <v>82089.22</v>
      </c>
      <c r="G532" s="25">
        <f>SUM(G533:G534)</f>
        <v>0</v>
      </c>
      <c r="H532" s="25">
        <f aca="true" t="shared" si="104" ref="H532:H542">F532+G532</f>
        <v>82089.22</v>
      </c>
      <c r="I532" s="25">
        <f>SUM(I533:I534)</f>
        <v>3440.9200000000005</v>
      </c>
      <c r="J532" s="25">
        <f>SUM(J533:J534)</f>
        <v>0</v>
      </c>
      <c r="K532" s="25">
        <f aca="true" t="shared" si="105" ref="K532:K542">F532/C532*100</f>
        <v>21.97178356155584</v>
      </c>
      <c r="L532" s="25">
        <v>0</v>
      </c>
      <c r="M532" s="25">
        <f aca="true" t="shared" si="106" ref="M532:M564">H532/E532*100</f>
        <v>21.97178356155584</v>
      </c>
    </row>
    <row r="533" spans="1:13" s="18" customFormat="1" ht="18" customHeight="1">
      <c r="A533" s="16" t="s">
        <v>12</v>
      </c>
      <c r="B533" s="15"/>
      <c r="C533" s="17">
        <f>SUM(C536:C539)</f>
        <v>117010</v>
      </c>
      <c r="D533" s="17">
        <f>SUM(D536:D539)</f>
        <v>0</v>
      </c>
      <c r="E533" s="17">
        <f>SUM(C533:D533)</f>
        <v>117010</v>
      </c>
      <c r="F533" s="17">
        <f>SUM(F536:F539)</f>
        <v>60570.219999999994</v>
      </c>
      <c r="G533" s="17">
        <f>SUM(G536:G539)</f>
        <v>0</v>
      </c>
      <c r="H533" s="17">
        <f>SUM(F533:G533)</f>
        <v>60570.219999999994</v>
      </c>
      <c r="I533" s="17">
        <f>SUM(I536:I539)</f>
        <v>3390.9200000000005</v>
      </c>
      <c r="J533" s="17">
        <f>SUM(J536:J539)</f>
        <v>0</v>
      </c>
      <c r="K533" s="17">
        <f t="shared" si="105"/>
        <v>51.76499444491923</v>
      </c>
      <c r="L533" s="17"/>
      <c r="M533" s="17">
        <f t="shared" si="106"/>
        <v>51.76499444491923</v>
      </c>
    </row>
    <row r="534" spans="1:13" s="18" customFormat="1" ht="18" customHeight="1">
      <c r="A534" s="16" t="s">
        <v>14</v>
      </c>
      <c r="B534" s="15"/>
      <c r="C534" s="17">
        <f>SUM(C540:C542)+C535</f>
        <v>256602</v>
      </c>
      <c r="D534" s="17">
        <f>SUM(D540:D542)+D535</f>
        <v>0</v>
      </c>
      <c r="E534" s="17">
        <f>SUM(C534:D534)</f>
        <v>256602</v>
      </c>
      <c r="F534" s="17">
        <f>SUM(F540:F542)+F535</f>
        <v>21519</v>
      </c>
      <c r="G534" s="17">
        <f>SUM(G540:G542)+G535</f>
        <v>0</v>
      </c>
      <c r="H534" s="17">
        <f>SUM(F534:G534)</f>
        <v>21519</v>
      </c>
      <c r="I534" s="17">
        <f>SUM(I540:I542)+I535</f>
        <v>50</v>
      </c>
      <c r="J534" s="17">
        <f>SUM(J540:J542)</f>
        <v>0</v>
      </c>
      <c r="K534" s="17">
        <f t="shared" si="105"/>
        <v>8.38613884537143</v>
      </c>
      <c r="L534" s="17"/>
      <c r="M534" s="17">
        <f t="shared" si="106"/>
        <v>8.38613884537143</v>
      </c>
    </row>
    <row r="535" spans="1:13" s="18" customFormat="1" ht="18" customHeight="1">
      <c r="A535" s="116" t="s">
        <v>402</v>
      </c>
      <c r="B535" s="26" t="s">
        <v>51</v>
      </c>
      <c r="C535" s="28">
        <v>130</v>
      </c>
      <c r="D535" s="17"/>
      <c r="E535" s="28">
        <f t="shared" si="103"/>
        <v>130</v>
      </c>
      <c r="F535" s="17"/>
      <c r="G535" s="17"/>
      <c r="H535" s="33">
        <f>SUM(F535:G535)</f>
        <v>0</v>
      </c>
      <c r="I535" s="33"/>
      <c r="J535" s="33"/>
      <c r="K535" s="33">
        <f t="shared" si="105"/>
        <v>0</v>
      </c>
      <c r="L535" s="33"/>
      <c r="M535" s="33">
        <f t="shared" si="106"/>
        <v>0</v>
      </c>
    </row>
    <row r="536" spans="1:13" ht="18" customHeight="1">
      <c r="A536" s="35" t="s">
        <v>38</v>
      </c>
      <c r="B536" s="26" t="s">
        <v>39</v>
      </c>
      <c r="C536" s="28">
        <v>92951</v>
      </c>
      <c r="D536" s="28"/>
      <c r="E536" s="28">
        <f t="shared" si="103"/>
        <v>92951</v>
      </c>
      <c r="F536" s="28">
        <v>45031.96</v>
      </c>
      <c r="G536" s="28"/>
      <c r="H536" s="28">
        <f t="shared" si="104"/>
        <v>45031.96</v>
      </c>
      <c r="I536" s="28">
        <v>2229.11</v>
      </c>
      <c r="J536" s="28"/>
      <c r="K536" s="28">
        <f t="shared" si="105"/>
        <v>48.446988198082856</v>
      </c>
      <c r="L536" s="28"/>
      <c r="M536" s="28">
        <f t="shared" si="106"/>
        <v>48.446988198082856</v>
      </c>
    </row>
    <row r="537" spans="1:13" ht="18" customHeight="1">
      <c r="A537" s="35" t="s">
        <v>40</v>
      </c>
      <c r="B537" s="26" t="s">
        <v>41</v>
      </c>
      <c r="C537" s="28">
        <v>6899</v>
      </c>
      <c r="D537" s="28"/>
      <c r="E537" s="28">
        <f t="shared" si="103"/>
        <v>6899</v>
      </c>
      <c r="F537" s="28">
        <v>6788.13</v>
      </c>
      <c r="G537" s="28"/>
      <c r="H537" s="28">
        <f t="shared" si="104"/>
        <v>6788.13</v>
      </c>
      <c r="I537" s="28"/>
      <c r="J537" s="28"/>
      <c r="K537" s="28">
        <f t="shared" si="105"/>
        <v>98.39295550079721</v>
      </c>
      <c r="L537" s="28"/>
      <c r="M537" s="28">
        <f t="shared" si="106"/>
        <v>98.39295550079721</v>
      </c>
    </row>
    <row r="538" spans="1:13" ht="18" customHeight="1">
      <c r="A538" s="37" t="s">
        <v>27</v>
      </c>
      <c r="B538" s="26" t="s">
        <v>28</v>
      </c>
      <c r="C538" s="28">
        <v>14900</v>
      </c>
      <c r="D538" s="28"/>
      <c r="E538" s="28">
        <f t="shared" si="103"/>
        <v>14900</v>
      </c>
      <c r="F538" s="28">
        <v>7595.03</v>
      </c>
      <c r="G538" s="28"/>
      <c r="H538" s="28">
        <f t="shared" si="104"/>
        <v>7595.03</v>
      </c>
      <c r="I538" s="28">
        <v>995.78</v>
      </c>
      <c r="J538" s="28"/>
      <c r="K538" s="28">
        <f t="shared" si="105"/>
        <v>50.97335570469799</v>
      </c>
      <c r="L538" s="28"/>
      <c r="M538" s="28">
        <f t="shared" si="106"/>
        <v>50.97335570469799</v>
      </c>
    </row>
    <row r="539" spans="1:13" ht="18" customHeight="1">
      <c r="A539" s="35" t="s">
        <v>29</v>
      </c>
      <c r="B539" s="26" t="s">
        <v>30</v>
      </c>
      <c r="C539" s="28">
        <v>2260</v>
      </c>
      <c r="D539" s="28"/>
      <c r="E539" s="28">
        <f t="shared" si="103"/>
        <v>2260</v>
      </c>
      <c r="F539" s="28">
        <v>1155.1</v>
      </c>
      <c r="G539" s="28"/>
      <c r="H539" s="28">
        <f t="shared" si="104"/>
        <v>1155.1</v>
      </c>
      <c r="I539" s="28">
        <v>166.03</v>
      </c>
      <c r="J539" s="28"/>
      <c r="K539" s="28">
        <f t="shared" si="105"/>
        <v>51.11061946902654</v>
      </c>
      <c r="L539" s="28"/>
      <c r="M539" s="28">
        <f t="shared" si="106"/>
        <v>51.11061946902654</v>
      </c>
    </row>
    <row r="540" spans="1:13" ht="18" customHeight="1">
      <c r="A540" s="35" t="s">
        <v>33</v>
      </c>
      <c r="B540" s="26" t="s">
        <v>34</v>
      </c>
      <c r="C540" s="28">
        <v>198422</v>
      </c>
      <c r="D540" s="28"/>
      <c r="E540" s="28">
        <f t="shared" si="103"/>
        <v>198422</v>
      </c>
      <c r="F540" s="28">
        <v>7406</v>
      </c>
      <c r="G540" s="28"/>
      <c r="H540" s="28">
        <f t="shared" si="104"/>
        <v>7406</v>
      </c>
      <c r="I540" s="28"/>
      <c r="J540" s="28"/>
      <c r="K540" s="28">
        <f t="shared" si="105"/>
        <v>3.7324490227898117</v>
      </c>
      <c r="L540" s="28"/>
      <c r="M540" s="28">
        <f t="shared" si="106"/>
        <v>3.7324490227898117</v>
      </c>
    </row>
    <row r="541" spans="1:13" ht="18" customHeight="1">
      <c r="A541" s="35" t="s">
        <v>46</v>
      </c>
      <c r="B541" s="26" t="s">
        <v>47</v>
      </c>
      <c r="C541" s="28">
        <v>2280</v>
      </c>
      <c r="D541" s="28"/>
      <c r="E541" s="28">
        <f t="shared" si="103"/>
        <v>2280</v>
      </c>
      <c r="F541" s="28">
        <v>2280</v>
      </c>
      <c r="G541" s="28"/>
      <c r="H541" s="28">
        <f t="shared" si="104"/>
        <v>2280</v>
      </c>
      <c r="I541" s="28"/>
      <c r="J541" s="28"/>
      <c r="K541" s="28">
        <f t="shared" si="105"/>
        <v>100</v>
      </c>
      <c r="L541" s="28"/>
      <c r="M541" s="28">
        <f t="shared" si="106"/>
        <v>100</v>
      </c>
    </row>
    <row r="542" spans="1:20" ht="18" customHeight="1">
      <c r="A542" s="90" t="s">
        <v>326</v>
      </c>
      <c r="B542" s="26" t="s">
        <v>290</v>
      </c>
      <c r="C542" s="28">
        <v>55770</v>
      </c>
      <c r="D542" s="28"/>
      <c r="E542" s="28">
        <f t="shared" si="103"/>
        <v>55770</v>
      </c>
      <c r="F542" s="28">
        <v>11833</v>
      </c>
      <c r="G542" s="28"/>
      <c r="H542" s="28">
        <f t="shared" si="104"/>
        <v>11833</v>
      </c>
      <c r="I542" s="28">
        <v>50</v>
      </c>
      <c r="J542" s="28"/>
      <c r="K542" s="28">
        <f t="shared" si="105"/>
        <v>21.21750044826968</v>
      </c>
      <c r="L542" s="28"/>
      <c r="M542" s="28">
        <f t="shared" si="106"/>
        <v>21.21750044826968</v>
      </c>
      <c r="N542" s="55"/>
      <c r="O542" s="55"/>
      <c r="P542" s="55"/>
      <c r="Q542" s="55"/>
      <c r="R542" s="55"/>
      <c r="S542" s="55"/>
      <c r="T542" s="55"/>
    </row>
    <row r="543" spans="1:20" ht="15" customHeight="1">
      <c r="A543" s="90"/>
      <c r="B543" s="26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2"/>
      <c r="O543" s="22"/>
      <c r="P543" s="22"/>
      <c r="Q543" s="22"/>
      <c r="R543" s="22"/>
      <c r="S543" s="22"/>
      <c r="T543" s="22"/>
    </row>
    <row r="544" spans="1:13" ht="18" customHeight="1">
      <c r="A544" s="24" t="s">
        <v>458</v>
      </c>
      <c r="B544" s="36">
        <v>80148</v>
      </c>
      <c r="C544" s="25">
        <f>SUM(C545:C547)</f>
        <v>2368913</v>
      </c>
      <c r="D544" s="25">
        <f>SUM(D545:D547)</f>
        <v>0</v>
      </c>
      <c r="E544" s="25">
        <f>C544+D544</f>
        <v>2368913</v>
      </c>
      <c r="F544" s="25">
        <f>SUM(F545:F547)</f>
        <v>1177008.83</v>
      </c>
      <c r="G544" s="25">
        <f>SUM(G545:G547)</f>
        <v>0</v>
      </c>
      <c r="H544" s="25">
        <f>F544+G544</f>
        <v>1177008.83</v>
      </c>
      <c r="I544" s="25">
        <f>SUM(I545:I547)</f>
        <v>32484.170000000002</v>
      </c>
      <c r="J544" s="25">
        <f>SUM(J545:J547)</f>
        <v>0</v>
      </c>
      <c r="K544" s="25">
        <f>F544/C544*100</f>
        <v>49.68560812490793</v>
      </c>
      <c r="L544" s="28"/>
      <c r="M544" s="28">
        <f t="shared" si="106"/>
        <v>49.68560812490793</v>
      </c>
    </row>
    <row r="545" spans="1:13" ht="18" customHeight="1">
      <c r="A545" s="16" t="s">
        <v>12</v>
      </c>
      <c r="B545" s="15"/>
      <c r="C545" s="17">
        <f>SUM(C549:C552)</f>
        <v>1011534</v>
      </c>
      <c r="D545" s="17">
        <f>SUM(D549:D552)</f>
        <v>0</v>
      </c>
      <c r="E545" s="17">
        <f>SUM(C545:D545)</f>
        <v>1011534</v>
      </c>
      <c r="F545" s="17">
        <f>SUM(F549:F552)</f>
        <v>511955.75</v>
      </c>
      <c r="G545" s="17">
        <f>SUM(G549:G552)</f>
        <v>0</v>
      </c>
      <c r="H545" s="17">
        <f>SUM(F545:G545)</f>
        <v>511955.75</v>
      </c>
      <c r="I545" s="17">
        <f>SUM(I549:I552)</f>
        <v>23140.61</v>
      </c>
      <c r="J545" s="17">
        <f>SUM(J550:J554)</f>
        <v>0</v>
      </c>
      <c r="K545" s="17">
        <f>F545/C545*100</f>
        <v>50.611818287867735</v>
      </c>
      <c r="L545" s="28"/>
      <c r="M545" s="21">
        <f t="shared" si="106"/>
        <v>50.611818287867735</v>
      </c>
    </row>
    <row r="546" spans="1:13" ht="18" customHeight="1">
      <c r="A546" s="16" t="s">
        <v>14</v>
      </c>
      <c r="B546" s="15"/>
      <c r="C546" s="17">
        <f>SUM(C553:C562)+C548</f>
        <v>1334279</v>
      </c>
      <c r="D546" s="17">
        <f>SUM(D553:D562)+D548</f>
        <v>0</v>
      </c>
      <c r="E546" s="17">
        <f>SUM(C546:D546)</f>
        <v>1334279</v>
      </c>
      <c r="F546" s="17">
        <f>SUM(F553:F562)+F548</f>
        <v>665053.0800000001</v>
      </c>
      <c r="G546" s="17">
        <f>SUM(G553:G562)+G548</f>
        <v>0</v>
      </c>
      <c r="H546" s="17">
        <f>SUM(F546:G546)</f>
        <v>665053.0800000001</v>
      </c>
      <c r="I546" s="17">
        <f>SUM(I553:I562)+I548</f>
        <v>9343.560000000001</v>
      </c>
      <c r="J546" s="17">
        <f>SUM(J555:J564)+J549+J565+J566</f>
        <v>0</v>
      </c>
      <c r="K546" s="17">
        <f>F546/C546*100</f>
        <v>49.843629405843906</v>
      </c>
      <c r="L546" s="28"/>
      <c r="M546" s="21">
        <f t="shared" si="106"/>
        <v>49.843629405843906</v>
      </c>
    </row>
    <row r="547" spans="1:13" ht="18" customHeight="1">
      <c r="A547" s="16" t="s">
        <v>15</v>
      </c>
      <c r="B547" s="15"/>
      <c r="C547" s="17">
        <f>SUM(C563:C564)</f>
        <v>23100</v>
      </c>
      <c r="D547" s="17">
        <f>SUM(D563:D564)</f>
        <v>0</v>
      </c>
      <c r="E547" s="17">
        <f>SUM(C547:D547)</f>
        <v>23100</v>
      </c>
      <c r="F547" s="17">
        <f>SUM(F563:F564)</f>
        <v>0</v>
      </c>
      <c r="G547" s="17">
        <f>SUM(G563:G564)</f>
        <v>0</v>
      </c>
      <c r="H547" s="17">
        <f>SUM(F547:G547)</f>
        <v>0</v>
      </c>
      <c r="I547" s="17">
        <f>SUM(I563:I564)</f>
        <v>0</v>
      </c>
      <c r="J547" s="17">
        <f>SUM(J567:J568)</f>
        <v>0</v>
      </c>
      <c r="K547" s="17">
        <f>F547/C547*100</f>
        <v>0</v>
      </c>
      <c r="L547" s="28"/>
      <c r="M547" s="21">
        <f t="shared" si="106"/>
        <v>0</v>
      </c>
    </row>
    <row r="548" spans="1:13" ht="18" customHeight="1">
      <c r="A548" s="116" t="s">
        <v>402</v>
      </c>
      <c r="B548" s="26" t="s">
        <v>51</v>
      </c>
      <c r="C548" s="28">
        <v>4294</v>
      </c>
      <c r="D548" s="28"/>
      <c r="E548" s="28">
        <f>C548+D548</f>
        <v>4294</v>
      </c>
      <c r="F548" s="28">
        <v>477.64</v>
      </c>
      <c r="G548" s="28"/>
      <c r="H548" s="28">
        <f>F548+G548</f>
        <v>477.64</v>
      </c>
      <c r="I548" s="28"/>
      <c r="J548" s="28"/>
      <c r="K548" s="33">
        <f aca="true" t="shared" si="107" ref="K548:K564">F548/C548*100</f>
        <v>11.12342803912436</v>
      </c>
      <c r="L548" s="28"/>
      <c r="M548" s="28">
        <f t="shared" si="106"/>
        <v>11.12342803912436</v>
      </c>
    </row>
    <row r="549" spans="1:13" ht="18" customHeight="1">
      <c r="A549" s="35" t="s">
        <v>38</v>
      </c>
      <c r="B549" s="26" t="s">
        <v>39</v>
      </c>
      <c r="C549" s="28">
        <v>788591</v>
      </c>
      <c r="D549" s="28"/>
      <c r="E549" s="28">
        <f aca="true" t="shared" si="108" ref="E549:E564">C549+D549</f>
        <v>788591</v>
      </c>
      <c r="F549" s="28">
        <v>379187.8</v>
      </c>
      <c r="G549" s="28"/>
      <c r="H549" s="28">
        <f aca="true" t="shared" si="109" ref="H549:H564">F549+G549</f>
        <v>379187.8</v>
      </c>
      <c r="I549" s="28">
        <v>15487.23</v>
      </c>
      <c r="J549" s="28"/>
      <c r="K549" s="33">
        <f t="shared" si="107"/>
        <v>48.08421602579791</v>
      </c>
      <c r="L549" s="28"/>
      <c r="M549" s="28">
        <f t="shared" si="106"/>
        <v>48.08421602579791</v>
      </c>
    </row>
    <row r="550" spans="1:13" ht="18" customHeight="1">
      <c r="A550" s="35" t="s">
        <v>40</v>
      </c>
      <c r="B550" s="26" t="s">
        <v>41</v>
      </c>
      <c r="C550" s="28">
        <v>59533</v>
      </c>
      <c r="D550" s="28"/>
      <c r="E550" s="28">
        <f t="shared" si="108"/>
        <v>59533</v>
      </c>
      <c r="F550" s="28">
        <v>58797.3</v>
      </c>
      <c r="G550" s="28"/>
      <c r="H550" s="28">
        <f t="shared" si="109"/>
        <v>58797.3</v>
      </c>
      <c r="I550" s="28"/>
      <c r="J550" s="28"/>
      <c r="K550" s="33">
        <f t="shared" si="107"/>
        <v>98.76421480523408</v>
      </c>
      <c r="L550" s="28"/>
      <c r="M550" s="28">
        <f t="shared" si="106"/>
        <v>98.76421480523408</v>
      </c>
    </row>
    <row r="551" spans="1:13" ht="18" customHeight="1">
      <c r="A551" s="37" t="s">
        <v>27</v>
      </c>
      <c r="B551" s="26" t="s">
        <v>28</v>
      </c>
      <c r="C551" s="28">
        <v>142336</v>
      </c>
      <c r="D551" s="28"/>
      <c r="E551" s="28">
        <f t="shared" si="108"/>
        <v>142336</v>
      </c>
      <c r="F551" s="28">
        <v>64345.94</v>
      </c>
      <c r="G551" s="28"/>
      <c r="H551" s="28">
        <f t="shared" si="109"/>
        <v>64345.94</v>
      </c>
      <c r="I551" s="28">
        <v>6221.98</v>
      </c>
      <c r="J551" s="28"/>
      <c r="K551" s="33">
        <f t="shared" si="107"/>
        <v>45.20707340377698</v>
      </c>
      <c r="L551" s="28"/>
      <c r="M551" s="28">
        <f t="shared" si="106"/>
        <v>45.20707340377698</v>
      </c>
    </row>
    <row r="552" spans="1:13" ht="18" customHeight="1">
      <c r="A552" s="35" t="s">
        <v>29</v>
      </c>
      <c r="B552" s="26" t="s">
        <v>30</v>
      </c>
      <c r="C552" s="28">
        <v>21074</v>
      </c>
      <c r="D552" s="28"/>
      <c r="E552" s="28">
        <f t="shared" si="108"/>
        <v>21074</v>
      </c>
      <c r="F552" s="28">
        <v>9624.71</v>
      </c>
      <c r="G552" s="28"/>
      <c r="H552" s="28">
        <f t="shared" si="109"/>
        <v>9624.71</v>
      </c>
      <c r="I552" s="28">
        <v>1431.4</v>
      </c>
      <c r="J552" s="28"/>
      <c r="K552" s="33">
        <f t="shared" si="107"/>
        <v>45.671016418335384</v>
      </c>
      <c r="L552" s="28"/>
      <c r="M552" s="28">
        <f t="shared" si="106"/>
        <v>45.671016418335384</v>
      </c>
    </row>
    <row r="553" spans="1:13" ht="18" customHeight="1">
      <c r="A553" s="90" t="s">
        <v>404</v>
      </c>
      <c r="B553" s="26" t="s">
        <v>43</v>
      </c>
      <c r="C553" s="28">
        <v>46681</v>
      </c>
      <c r="D553" s="28"/>
      <c r="E553" s="28">
        <f t="shared" si="108"/>
        <v>46681</v>
      </c>
      <c r="F553" s="28">
        <v>16774.3</v>
      </c>
      <c r="G553" s="28"/>
      <c r="H553" s="28">
        <f t="shared" si="109"/>
        <v>16774.3</v>
      </c>
      <c r="I553" s="28">
        <v>352.18</v>
      </c>
      <c r="J553" s="28"/>
      <c r="K553" s="33">
        <f t="shared" si="107"/>
        <v>35.933891733253354</v>
      </c>
      <c r="L553" s="28"/>
      <c r="M553" s="28">
        <f t="shared" si="106"/>
        <v>35.933891733253354</v>
      </c>
    </row>
    <row r="554" spans="1:13" ht="18" customHeight="1">
      <c r="A554" s="90" t="s">
        <v>405</v>
      </c>
      <c r="B554" s="26" t="s">
        <v>135</v>
      </c>
      <c r="C554" s="28">
        <v>994960</v>
      </c>
      <c r="D554" s="28"/>
      <c r="E554" s="28">
        <f t="shared" si="108"/>
        <v>994960</v>
      </c>
      <c r="F554" s="28">
        <v>512631.25</v>
      </c>
      <c r="G554" s="28"/>
      <c r="H554" s="28">
        <f t="shared" si="109"/>
        <v>512631.25</v>
      </c>
      <c r="I554" s="28"/>
      <c r="J554" s="28"/>
      <c r="K554" s="33">
        <f t="shared" si="107"/>
        <v>51.52279991155423</v>
      </c>
      <c r="L554" s="28"/>
      <c r="M554" s="28">
        <f t="shared" si="106"/>
        <v>51.52279991155423</v>
      </c>
    </row>
    <row r="555" spans="1:13" ht="18" customHeight="1">
      <c r="A555" s="90" t="s">
        <v>52</v>
      </c>
      <c r="B555" s="26" t="s">
        <v>53</v>
      </c>
      <c r="C555" s="28">
        <v>154186</v>
      </c>
      <c r="D555" s="28"/>
      <c r="E555" s="28">
        <f t="shared" si="108"/>
        <v>154186</v>
      </c>
      <c r="F555" s="28">
        <v>75603.58</v>
      </c>
      <c r="G555" s="28"/>
      <c r="H555" s="28">
        <f t="shared" si="109"/>
        <v>75603.58</v>
      </c>
      <c r="I555" s="28">
        <v>7719.76</v>
      </c>
      <c r="J555" s="28"/>
      <c r="K555" s="33">
        <f t="shared" si="107"/>
        <v>49.0340108699882</v>
      </c>
      <c r="L555" s="28"/>
      <c r="M555" s="28">
        <f t="shared" si="106"/>
        <v>49.0340108699882</v>
      </c>
    </row>
    <row r="556" spans="1:13" ht="18" customHeight="1">
      <c r="A556" s="90" t="s">
        <v>413</v>
      </c>
      <c r="B556" s="26" t="s">
        <v>45</v>
      </c>
      <c r="C556" s="28">
        <v>36700</v>
      </c>
      <c r="D556" s="28"/>
      <c r="E556" s="28">
        <f t="shared" si="108"/>
        <v>36700</v>
      </c>
      <c r="F556" s="28">
        <v>3642.17</v>
      </c>
      <c r="G556" s="28"/>
      <c r="H556" s="28">
        <f t="shared" si="109"/>
        <v>3642.17</v>
      </c>
      <c r="I556" s="28"/>
      <c r="J556" s="28"/>
      <c r="K556" s="33">
        <f t="shared" si="107"/>
        <v>9.9241689373297</v>
      </c>
      <c r="L556" s="28"/>
      <c r="M556" s="28">
        <f t="shared" si="106"/>
        <v>9.9241689373297</v>
      </c>
    </row>
    <row r="557" spans="1:13" ht="18" customHeight="1">
      <c r="A557" s="90" t="s">
        <v>277</v>
      </c>
      <c r="B557" s="26" t="s">
        <v>229</v>
      </c>
      <c r="C557" s="28">
        <v>1910</v>
      </c>
      <c r="D557" s="28"/>
      <c r="E557" s="28">
        <f t="shared" si="108"/>
        <v>1910</v>
      </c>
      <c r="F557" s="28">
        <v>187</v>
      </c>
      <c r="G557" s="28"/>
      <c r="H557" s="28">
        <f t="shared" si="109"/>
        <v>187</v>
      </c>
      <c r="I557" s="28"/>
      <c r="J557" s="28"/>
      <c r="K557" s="33">
        <f t="shared" si="107"/>
        <v>9.790575916230367</v>
      </c>
      <c r="L557" s="28"/>
      <c r="M557" s="28">
        <f t="shared" si="106"/>
        <v>9.790575916230367</v>
      </c>
    </row>
    <row r="558" spans="1:13" ht="18" customHeight="1">
      <c r="A558" s="90" t="s">
        <v>407</v>
      </c>
      <c r="B558" s="26" t="s">
        <v>34</v>
      </c>
      <c r="C558" s="28">
        <v>50625</v>
      </c>
      <c r="D558" s="28"/>
      <c r="E558" s="28">
        <f t="shared" si="108"/>
        <v>50625</v>
      </c>
      <c r="F558" s="28">
        <v>18239.13</v>
      </c>
      <c r="G558" s="28"/>
      <c r="H558" s="28">
        <f t="shared" si="109"/>
        <v>18239.13</v>
      </c>
      <c r="I558" s="28">
        <v>1271.62</v>
      </c>
      <c r="J558" s="28"/>
      <c r="K558" s="33">
        <f t="shared" si="107"/>
        <v>36.02791111111111</v>
      </c>
      <c r="L558" s="28"/>
      <c r="M558" s="28">
        <f t="shared" si="106"/>
        <v>36.02791111111111</v>
      </c>
    </row>
    <row r="559" spans="1:13" ht="21" customHeight="1">
      <c r="A559" s="90" t="s">
        <v>408</v>
      </c>
      <c r="B559" s="26" t="s">
        <v>286</v>
      </c>
      <c r="C559" s="28">
        <v>500</v>
      </c>
      <c r="D559" s="28"/>
      <c r="E559" s="28">
        <f t="shared" si="108"/>
        <v>500</v>
      </c>
      <c r="F559" s="28">
        <v>214.51</v>
      </c>
      <c r="G559" s="28"/>
      <c r="H559" s="28">
        <f t="shared" si="109"/>
        <v>214.51</v>
      </c>
      <c r="I559" s="28"/>
      <c r="J559" s="28"/>
      <c r="K559" s="33">
        <f t="shared" si="107"/>
        <v>42.901999999999994</v>
      </c>
      <c r="L559" s="28"/>
      <c r="M559" s="28">
        <f t="shared" si="106"/>
        <v>42.901999999999994</v>
      </c>
    </row>
    <row r="560" spans="1:13" ht="21.75" customHeight="1">
      <c r="A560" s="90" t="s">
        <v>409</v>
      </c>
      <c r="B560" s="26" t="s">
        <v>287</v>
      </c>
      <c r="C560" s="28">
        <v>1230</v>
      </c>
      <c r="D560" s="28"/>
      <c r="E560" s="28">
        <f t="shared" si="108"/>
        <v>1230</v>
      </c>
      <c r="F560" s="28"/>
      <c r="G560" s="28"/>
      <c r="H560" s="28">
        <f t="shared" si="109"/>
        <v>0</v>
      </c>
      <c r="I560" s="28"/>
      <c r="J560" s="28"/>
      <c r="K560" s="33">
        <f t="shared" si="107"/>
        <v>0</v>
      </c>
      <c r="L560" s="28"/>
      <c r="M560" s="28">
        <f t="shared" si="106"/>
        <v>0</v>
      </c>
    </row>
    <row r="561" spans="1:13" ht="18" customHeight="1">
      <c r="A561" s="90" t="s">
        <v>46</v>
      </c>
      <c r="B561" s="26" t="s">
        <v>47</v>
      </c>
      <c r="C561" s="28">
        <v>42013</v>
      </c>
      <c r="D561" s="28"/>
      <c r="E561" s="28">
        <f t="shared" si="108"/>
        <v>42013</v>
      </c>
      <c r="F561" s="28">
        <v>36853.5</v>
      </c>
      <c r="G561" s="28"/>
      <c r="H561" s="28">
        <f t="shared" si="109"/>
        <v>36853.5</v>
      </c>
      <c r="I561" s="28"/>
      <c r="J561" s="28"/>
      <c r="K561" s="33">
        <f t="shared" si="107"/>
        <v>87.7192773665294</v>
      </c>
      <c r="L561" s="28"/>
      <c r="M561" s="28">
        <f t="shared" si="106"/>
        <v>87.7192773665294</v>
      </c>
    </row>
    <row r="562" spans="1:13" ht="18.75" customHeight="1">
      <c r="A562" s="90" t="s">
        <v>410</v>
      </c>
      <c r="B562" s="26" t="s">
        <v>290</v>
      </c>
      <c r="C562" s="28">
        <v>1180</v>
      </c>
      <c r="D562" s="28"/>
      <c r="E562" s="28">
        <f t="shared" si="108"/>
        <v>1180</v>
      </c>
      <c r="F562" s="28">
        <v>430</v>
      </c>
      <c r="G562" s="28"/>
      <c r="H562" s="28">
        <f t="shared" si="109"/>
        <v>430</v>
      </c>
      <c r="I562" s="28"/>
      <c r="J562" s="28"/>
      <c r="K562" s="33">
        <f t="shared" si="107"/>
        <v>36.440677966101696</v>
      </c>
      <c r="L562" s="28"/>
      <c r="M562" s="28">
        <f t="shared" si="106"/>
        <v>36.440677966101696</v>
      </c>
    </row>
    <row r="563" spans="1:13" ht="18" customHeight="1">
      <c r="A563" s="90" t="s">
        <v>411</v>
      </c>
      <c r="B563" s="26" t="s">
        <v>63</v>
      </c>
      <c r="C563" s="28">
        <v>12100</v>
      </c>
      <c r="D563" s="28"/>
      <c r="E563" s="28">
        <f t="shared" si="108"/>
        <v>12100</v>
      </c>
      <c r="F563" s="28"/>
      <c r="G563" s="28"/>
      <c r="H563" s="28">
        <f t="shared" si="109"/>
        <v>0</v>
      </c>
      <c r="I563" s="28"/>
      <c r="J563" s="28"/>
      <c r="K563" s="33">
        <f t="shared" si="107"/>
        <v>0</v>
      </c>
      <c r="L563" s="28"/>
      <c r="M563" s="28">
        <f t="shared" si="106"/>
        <v>0</v>
      </c>
    </row>
    <row r="564" spans="1:13" ht="16.5" customHeight="1">
      <c r="A564" s="90" t="s">
        <v>412</v>
      </c>
      <c r="B564" s="26" t="s">
        <v>49</v>
      </c>
      <c r="C564" s="28">
        <v>11000</v>
      </c>
      <c r="D564" s="28"/>
      <c r="E564" s="28">
        <f t="shared" si="108"/>
        <v>11000</v>
      </c>
      <c r="F564" s="28"/>
      <c r="G564" s="28"/>
      <c r="H564" s="28">
        <f t="shared" si="109"/>
        <v>0</v>
      </c>
      <c r="I564" s="28"/>
      <c r="J564" s="28"/>
      <c r="K564" s="33">
        <f t="shared" si="107"/>
        <v>0</v>
      </c>
      <c r="L564" s="28"/>
      <c r="M564" s="28">
        <f t="shared" si="106"/>
        <v>0</v>
      </c>
    </row>
    <row r="565" spans="1:13" ht="18" customHeight="1">
      <c r="A565" s="90"/>
      <c r="B565" s="26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</row>
    <row r="566" spans="1:13" s="29" customFormat="1" ht="18" customHeight="1">
      <c r="A566" s="24" t="s">
        <v>140</v>
      </c>
      <c r="B566" s="36">
        <v>80195</v>
      </c>
      <c r="C566" s="25">
        <f>SUM(C567:C568)</f>
        <v>536735</v>
      </c>
      <c r="D566" s="25">
        <f>SUM(D567:D568)</f>
        <v>56391</v>
      </c>
      <c r="E566" s="25">
        <f>C566+D566</f>
        <v>593126</v>
      </c>
      <c r="F566" s="25">
        <f>SUM(F567:F568)</f>
        <v>266510.56</v>
      </c>
      <c r="G566" s="25">
        <f>SUM(G567:G568)</f>
        <v>51567.37</v>
      </c>
      <c r="H566" s="25">
        <f>F566+G566</f>
        <v>318077.93</v>
      </c>
      <c r="I566" s="25">
        <f>SUM(I567:I568)</f>
        <v>7876.76</v>
      </c>
      <c r="J566" s="25">
        <f>SUM(J567:J568)</f>
        <v>0</v>
      </c>
      <c r="K566" s="25">
        <f aca="true" t="shared" si="110" ref="K566:M574">F566/C566*100</f>
        <v>49.654030387435135</v>
      </c>
      <c r="L566" s="25">
        <f t="shared" si="110"/>
        <v>91.44609955489351</v>
      </c>
      <c r="M566" s="25">
        <f t="shared" si="110"/>
        <v>53.62737934266918</v>
      </c>
    </row>
    <row r="567" spans="1:13" s="18" customFormat="1" ht="18" customHeight="1">
      <c r="A567" s="16" t="s">
        <v>12</v>
      </c>
      <c r="B567" s="15"/>
      <c r="C567" s="17">
        <f>SUM(C570:C572)</f>
        <v>344441</v>
      </c>
      <c r="D567" s="17">
        <f>SUM(D570:D572)</f>
        <v>0</v>
      </c>
      <c r="E567" s="17">
        <f>SUM(C567:D567)</f>
        <v>344441</v>
      </c>
      <c r="F567" s="17">
        <f>SUM(F570:F572)</f>
        <v>240997.57</v>
      </c>
      <c r="G567" s="17">
        <f>SUM(G570:G572)</f>
        <v>0</v>
      </c>
      <c r="H567" s="17">
        <f>SUM(F567:G567)</f>
        <v>240997.57</v>
      </c>
      <c r="I567" s="17">
        <f>SUM(I570:I572)</f>
        <v>7876.76</v>
      </c>
      <c r="J567" s="17">
        <f>SUM(J570:J572)</f>
        <v>0</v>
      </c>
      <c r="K567" s="21">
        <f t="shared" si="110"/>
        <v>69.9677361289742</v>
      </c>
      <c r="L567" s="21"/>
      <c r="M567" s="21">
        <f t="shared" si="110"/>
        <v>69.9677361289742</v>
      </c>
    </row>
    <row r="568" spans="1:13" s="18" customFormat="1" ht="18" customHeight="1">
      <c r="A568" s="16" t="s">
        <v>14</v>
      </c>
      <c r="B568" s="15"/>
      <c r="C568" s="17">
        <f>SUM(C573:C577)+C569</f>
        <v>192294</v>
      </c>
      <c r="D568" s="17">
        <f>SUM(D573:D577)+D569</f>
        <v>56391</v>
      </c>
      <c r="E568" s="17">
        <f>SUM(C568:D568)</f>
        <v>248685</v>
      </c>
      <c r="F568" s="17">
        <f>SUM(F573:F577)+F569</f>
        <v>25512.989999999998</v>
      </c>
      <c r="G568" s="17">
        <f>SUM(G573:G577)+G569</f>
        <v>51567.37</v>
      </c>
      <c r="H568" s="17">
        <f>SUM(F568:G568)</f>
        <v>77080.36</v>
      </c>
      <c r="I568" s="17">
        <f>SUM(I573:I577)+I569</f>
        <v>0</v>
      </c>
      <c r="J568" s="17">
        <f>SUM(J573:J577)+J569</f>
        <v>0</v>
      </c>
      <c r="K568" s="21">
        <f t="shared" si="110"/>
        <v>13.267699460201566</v>
      </c>
      <c r="L568" s="21">
        <f t="shared" si="110"/>
        <v>91.44609955489351</v>
      </c>
      <c r="M568" s="21">
        <f t="shared" si="110"/>
        <v>30.995178639644532</v>
      </c>
    </row>
    <row r="569" spans="1:13" s="18" customFormat="1" ht="18" customHeight="1">
      <c r="A569" s="32" t="s">
        <v>403</v>
      </c>
      <c r="B569" s="26" t="s">
        <v>51</v>
      </c>
      <c r="C569" s="17">
        <v>3000</v>
      </c>
      <c r="D569" s="17"/>
      <c r="E569" s="28">
        <f aca="true" t="shared" si="111" ref="E569:E577">C569+D569</f>
        <v>3000</v>
      </c>
      <c r="F569" s="17"/>
      <c r="G569" s="17"/>
      <c r="H569" s="17">
        <f>SUM(F569:G569)</f>
        <v>0</v>
      </c>
      <c r="I569" s="17"/>
      <c r="J569" s="17"/>
      <c r="K569" s="21">
        <f t="shared" si="110"/>
        <v>0</v>
      </c>
      <c r="L569" s="21"/>
      <c r="M569" s="21">
        <f t="shared" si="110"/>
        <v>0</v>
      </c>
    </row>
    <row r="570" spans="1:13" ht="18" customHeight="1">
      <c r="A570" s="37" t="s">
        <v>27</v>
      </c>
      <c r="B570" s="26" t="s">
        <v>28</v>
      </c>
      <c r="C570" s="28">
        <v>52961</v>
      </c>
      <c r="D570" s="28"/>
      <c r="E570" s="28">
        <f t="shared" si="111"/>
        <v>52961</v>
      </c>
      <c r="F570" s="28">
        <v>29528.23</v>
      </c>
      <c r="G570" s="28"/>
      <c r="H570" s="28">
        <f aca="true" t="shared" si="112" ref="H570:H577">F570+G570</f>
        <v>29528.23</v>
      </c>
      <c r="I570" s="28">
        <v>2637.21</v>
      </c>
      <c r="J570" s="28"/>
      <c r="K570" s="33">
        <f t="shared" si="110"/>
        <v>55.75466852967278</v>
      </c>
      <c r="L570" s="33"/>
      <c r="M570" s="33">
        <f t="shared" si="110"/>
        <v>55.75466852967278</v>
      </c>
    </row>
    <row r="571" spans="1:13" ht="18" customHeight="1">
      <c r="A571" s="35" t="s">
        <v>29</v>
      </c>
      <c r="B571" s="26" t="s">
        <v>30</v>
      </c>
      <c r="C571" s="28">
        <v>7157</v>
      </c>
      <c r="D571" s="28"/>
      <c r="E571" s="28">
        <f t="shared" si="111"/>
        <v>7157</v>
      </c>
      <c r="F571" s="28">
        <v>4722.17</v>
      </c>
      <c r="G571" s="28"/>
      <c r="H571" s="28">
        <f t="shared" si="112"/>
        <v>4722.17</v>
      </c>
      <c r="I571" s="28">
        <v>422.86</v>
      </c>
      <c r="J571" s="28"/>
      <c r="K571" s="33">
        <f t="shared" si="110"/>
        <v>65.97974011457315</v>
      </c>
      <c r="L571" s="33"/>
      <c r="M571" s="33">
        <f t="shared" si="110"/>
        <v>65.97974011457315</v>
      </c>
    </row>
    <row r="572" spans="1:13" ht="18" customHeight="1">
      <c r="A572" s="37" t="s">
        <v>31</v>
      </c>
      <c r="B572" s="26" t="s">
        <v>32</v>
      </c>
      <c r="C572" s="28">
        <v>284323</v>
      </c>
      <c r="D572" s="28"/>
      <c r="E572" s="28">
        <f t="shared" si="111"/>
        <v>284323</v>
      </c>
      <c r="F572" s="28">
        <v>206747.17</v>
      </c>
      <c r="G572" s="28"/>
      <c r="H572" s="28">
        <f t="shared" si="112"/>
        <v>206747.17</v>
      </c>
      <c r="I572" s="28">
        <v>4816.69</v>
      </c>
      <c r="J572" s="28"/>
      <c r="K572" s="33">
        <f t="shared" si="110"/>
        <v>72.71559810497217</v>
      </c>
      <c r="L572" s="33"/>
      <c r="M572" s="33">
        <f t="shared" si="110"/>
        <v>72.71559810497217</v>
      </c>
    </row>
    <row r="573" spans="1:13" ht="18" customHeight="1">
      <c r="A573" s="37" t="s">
        <v>42</v>
      </c>
      <c r="B573" s="26" t="s">
        <v>43</v>
      </c>
      <c r="C573" s="28">
        <v>17087</v>
      </c>
      <c r="D573" s="28"/>
      <c r="E573" s="28">
        <f t="shared" si="111"/>
        <v>17087</v>
      </c>
      <c r="F573" s="28">
        <v>6889.38</v>
      </c>
      <c r="G573" s="28"/>
      <c r="H573" s="28">
        <f t="shared" si="112"/>
        <v>6889.38</v>
      </c>
      <c r="I573" s="28"/>
      <c r="J573" s="28"/>
      <c r="K573" s="33">
        <f t="shared" si="110"/>
        <v>40.31942412360274</v>
      </c>
      <c r="L573" s="33"/>
      <c r="M573" s="33">
        <f t="shared" si="110"/>
        <v>40.31942412360274</v>
      </c>
    </row>
    <row r="574" spans="1:13" ht="18" customHeight="1">
      <c r="A574" s="35" t="s">
        <v>413</v>
      </c>
      <c r="B574" s="26" t="s">
        <v>45</v>
      </c>
      <c r="C574" s="28">
        <v>130000</v>
      </c>
      <c r="D574" s="28"/>
      <c r="E574" s="28">
        <f t="shared" si="111"/>
        <v>130000</v>
      </c>
      <c r="F574" s="28"/>
      <c r="G574" s="28"/>
      <c r="H574" s="28">
        <f t="shared" si="112"/>
        <v>0</v>
      </c>
      <c r="I574" s="28"/>
      <c r="J574" s="28"/>
      <c r="K574" s="33">
        <f t="shared" si="110"/>
        <v>0</v>
      </c>
      <c r="L574" s="28"/>
      <c r="M574" s="33">
        <f t="shared" si="110"/>
        <v>0</v>
      </c>
    </row>
    <row r="575" spans="1:13" ht="18" customHeight="1">
      <c r="A575" s="35" t="s">
        <v>33</v>
      </c>
      <c r="B575" s="26" t="s">
        <v>34</v>
      </c>
      <c r="C575" s="28">
        <v>34130</v>
      </c>
      <c r="D575" s="28">
        <v>56391</v>
      </c>
      <c r="E575" s="28">
        <f t="shared" si="111"/>
        <v>90521</v>
      </c>
      <c r="F575" s="28">
        <v>10943.24</v>
      </c>
      <c r="G575" s="28">
        <v>51567.37</v>
      </c>
      <c r="H575" s="28">
        <f t="shared" si="112"/>
        <v>62510.61</v>
      </c>
      <c r="I575" s="28"/>
      <c r="J575" s="28"/>
      <c r="K575" s="33">
        <f>F575/C575*100</f>
        <v>32.06340462935833</v>
      </c>
      <c r="L575" s="33">
        <f>G575/D575*100</f>
        <v>91.44609955489351</v>
      </c>
      <c r="M575" s="33">
        <f>H575/E575*100</f>
        <v>69.05647308359386</v>
      </c>
    </row>
    <row r="576" spans="1:13" ht="20.25" customHeight="1">
      <c r="A576" s="90" t="s">
        <v>320</v>
      </c>
      <c r="B576" s="26" t="s">
        <v>291</v>
      </c>
      <c r="C576" s="28">
        <v>393</v>
      </c>
      <c r="D576" s="28"/>
      <c r="E576" s="28">
        <f t="shared" si="111"/>
        <v>393</v>
      </c>
      <c r="F576" s="28"/>
      <c r="G576" s="28"/>
      <c r="H576" s="28">
        <f t="shared" si="112"/>
        <v>0</v>
      </c>
      <c r="I576" s="28"/>
      <c r="J576" s="28"/>
      <c r="K576" s="33">
        <f>F576/C576*100</f>
        <v>0</v>
      </c>
      <c r="L576" s="33"/>
      <c r="M576" s="33">
        <f>H576/E576*100</f>
        <v>0</v>
      </c>
    </row>
    <row r="577" spans="1:13" ht="24.75" customHeight="1">
      <c r="A577" s="90" t="s">
        <v>414</v>
      </c>
      <c r="B577" s="26" t="s">
        <v>292</v>
      </c>
      <c r="C577" s="28">
        <v>7684</v>
      </c>
      <c r="D577" s="28"/>
      <c r="E577" s="28">
        <f t="shared" si="111"/>
        <v>7684</v>
      </c>
      <c r="F577" s="28">
        <v>7680.37</v>
      </c>
      <c r="G577" s="28"/>
      <c r="H577" s="28">
        <f t="shared" si="112"/>
        <v>7680.37</v>
      </c>
      <c r="I577" s="28"/>
      <c r="J577" s="28"/>
      <c r="K577" s="33"/>
      <c r="L577" s="33"/>
      <c r="M577" s="33"/>
    </row>
    <row r="578" spans="1:13" ht="16.5" customHeight="1">
      <c r="A578" s="38"/>
      <c r="B578" s="31"/>
      <c r="C578" s="28"/>
      <c r="D578" s="28"/>
      <c r="E578" s="28"/>
      <c r="F578" s="28"/>
      <c r="G578" s="28"/>
      <c r="H578" s="28"/>
      <c r="I578" s="28"/>
      <c r="J578" s="28"/>
      <c r="K578" s="31"/>
      <c r="L578" s="31"/>
      <c r="M578" s="28"/>
    </row>
    <row r="579" spans="1:13" ht="18" customHeight="1">
      <c r="A579" s="24" t="s">
        <v>142</v>
      </c>
      <c r="B579" s="5" t="s">
        <v>143</v>
      </c>
      <c r="C579" s="25">
        <f>SUM(C580:C583)</f>
        <v>1212300</v>
      </c>
      <c r="D579" s="25">
        <f>SUM(D580:D583)</f>
        <v>0</v>
      </c>
      <c r="E579" s="25">
        <f>C579+D579</f>
        <v>1212300</v>
      </c>
      <c r="F579" s="25">
        <f>SUM(F580:F583)</f>
        <v>396936.16</v>
      </c>
      <c r="G579" s="25">
        <f>SUM(G580:G583)</f>
        <v>0</v>
      </c>
      <c r="H579" s="25">
        <f>F579+G579</f>
        <v>396936.16</v>
      </c>
      <c r="I579" s="25">
        <f>SUM(I580:I583)</f>
        <v>10382.27</v>
      </c>
      <c r="J579" s="25">
        <f>SUM(J580:J583)</f>
        <v>0</v>
      </c>
      <c r="K579" s="25">
        <f>F579/C579*100</f>
        <v>32.74240369545492</v>
      </c>
      <c r="L579" s="25">
        <v>0</v>
      </c>
      <c r="M579" s="25">
        <f>H579/E579*100</f>
        <v>32.74240369545492</v>
      </c>
    </row>
    <row r="580" spans="1:13" s="18" customFormat="1" ht="18" customHeight="1">
      <c r="A580" s="16" t="s">
        <v>12</v>
      </c>
      <c r="B580" s="15"/>
      <c r="C580" s="17">
        <f>C586+C601</f>
        <v>170250</v>
      </c>
      <c r="D580" s="17">
        <f>D586+D601</f>
        <v>0</v>
      </c>
      <c r="E580" s="17">
        <f>SUM(C580:D580)</f>
        <v>170250</v>
      </c>
      <c r="F580" s="17">
        <f>SUM(F601+F586)</f>
        <v>63459.549999999996</v>
      </c>
      <c r="G580" s="17">
        <f>SUM(G601+G586)</f>
        <v>0</v>
      </c>
      <c r="H580" s="17">
        <f>SUM(F580:G580)</f>
        <v>63459.549999999996</v>
      </c>
      <c r="I580" s="17">
        <f>SUM(I601+I586)</f>
        <v>7582.27</v>
      </c>
      <c r="J580" s="17">
        <f>SUM(J601+J586)</f>
        <v>0</v>
      </c>
      <c r="K580" s="17">
        <f>F580/C580*100</f>
        <v>37.274331864904546</v>
      </c>
      <c r="L580" s="21"/>
      <c r="M580" s="17">
        <f>H580/E580*100</f>
        <v>37.274331864904546</v>
      </c>
    </row>
    <row r="581" spans="1:13" s="18" customFormat="1" ht="18" customHeight="1">
      <c r="A581" s="43" t="s">
        <v>13</v>
      </c>
      <c r="B581" s="15"/>
      <c r="C581" s="17">
        <f>C602</f>
        <v>455000</v>
      </c>
      <c r="D581" s="17">
        <f>D602</f>
        <v>0</v>
      </c>
      <c r="E581" s="17">
        <f>SUM(C581:D581)</f>
        <v>455000</v>
      </c>
      <c r="F581" s="17">
        <f>F602</f>
        <v>268285</v>
      </c>
      <c r="G581" s="17">
        <f>G602</f>
        <v>0</v>
      </c>
      <c r="H581" s="17">
        <f>SUM(F581:G581)</f>
        <v>268285</v>
      </c>
      <c r="I581" s="17">
        <f>I602</f>
        <v>0</v>
      </c>
      <c r="J581" s="17">
        <f>J602</f>
        <v>0</v>
      </c>
      <c r="K581" s="17">
        <f>F581/C581*100</f>
        <v>58.963736263736266</v>
      </c>
      <c r="L581" s="21"/>
      <c r="M581" s="17">
        <f>H581/E581*100</f>
        <v>58.963736263736266</v>
      </c>
    </row>
    <row r="582" spans="1:13" s="18" customFormat="1" ht="18" customHeight="1">
      <c r="A582" s="16" t="s">
        <v>14</v>
      </c>
      <c r="B582" s="15"/>
      <c r="C582" s="17">
        <f>SUM(C603+C620+C587)</f>
        <v>265050</v>
      </c>
      <c r="D582" s="17">
        <f>SUM(D603+D620+D587)</f>
        <v>0</v>
      </c>
      <c r="E582" s="17">
        <f>SUM(C582:D582)</f>
        <v>265050</v>
      </c>
      <c r="F582" s="17">
        <f>SUM(F603+F620+F587)</f>
        <v>40189.759999999995</v>
      </c>
      <c r="G582" s="17">
        <f>SUM(G603+G620+G587)</f>
        <v>0</v>
      </c>
      <c r="H582" s="17">
        <f>SUM(F582:G582)</f>
        <v>40189.759999999995</v>
      </c>
      <c r="I582" s="17">
        <f>SUM(I603+I620+I587)</f>
        <v>2800</v>
      </c>
      <c r="J582" s="17">
        <f>SUM(J603+J620+J587)</f>
        <v>0</v>
      </c>
      <c r="K582" s="17">
        <f>F582/C582*100</f>
        <v>15.163086210149027</v>
      </c>
      <c r="L582" s="21"/>
      <c r="M582" s="17">
        <f>H582/E582*100</f>
        <v>15.163086210149027</v>
      </c>
    </row>
    <row r="583" spans="1:13" s="18" customFormat="1" ht="18" customHeight="1">
      <c r="A583" s="16" t="s">
        <v>15</v>
      </c>
      <c r="B583" s="15"/>
      <c r="C583" s="17">
        <f>C604</f>
        <v>322000</v>
      </c>
      <c r="D583" s="17">
        <f>D604</f>
        <v>0</v>
      </c>
      <c r="E583" s="17">
        <f>SUM(C583:D583)</f>
        <v>322000</v>
      </c>
      <c r="F583" s="17">
        <f>F604</f>
        <v>25001.85</v>
      </c>
      <c r="G583" s="17">
        <f>G604</f>
        <v>0</v>
      </c>
      <c r="H583" s="17">
        <f>SUM(F583:G583)</f>
        <v>25001.85</v>
      </c>
      <c r="I583" s="17">
        <f>I587</f>
        <v>0</v>
      </c>
      <c r="J583" s="17">
        <f>J587</f>
        <v>0</v>
      </c>
      <c r="K583" s="17">
        <f>F583/C583*100</f>
        <v>7.764549689440993</v>
      </c>
      <c r="L583" s="25"/>
      <c r="M583" s="17">
        <f>H583/E583*100</f>
        <v>7.764549689440993</v>
      </c>
    </row>
    <row r="584" spans="1:13" ht="15" customHeight="1">
      <c r="A584" s="27"/>
      <c r="B584" s="5"/>
      <c r="C584" s="25"/>
      <c r="D584" s="25"/>
      <c r="E584" s="25"/>
      <c r="F584" s="25"/>
      <c r="G584" s="25"/>
      <c r="H584" s="25"/>
      <c r="I584" s="25"/>
      <c r="J584" s="25"/>
      <c r="K584" s="24"/>
      <c r="L584" s="24"/>
      <c r="M584" s="25"/>
    </row>
    <row r="585" spans="1:13" s="29" customFormat="1" ht="18" customHeight="1">
      <c r="A585" s="24" t="s">
        <v>145</v>
      </c>
      <c r="B585" s="36">
        <v>85153</v>
      </c>
      <c r="C585" s="25">
        <f>SUM(C586:C587)</f>
        <v>75000</v>
      </c>
      <c r="D585" s="25">
        <f>SUM(D586:D587)</f>
        <v>0</v>
      </c>
      <c r="E585" s="25">
        <f>SUM(C585:D585)</f>
        <v>75000</v>
      </c>
      <c r="F585" s="25">
        <f>SUM(F586:F587)</f>
        <v>19830.55</v>
      </c>
      <c r="G585" s="25">
        <f>SUM(G586:G587)</f>
        <v>0</v>
      </c>
      <c r="H585" s="25">
        <f>F585+G585</f>
        <v>19830.55</v>
      </c>
      <c r="I585" s="25">
        <f>SUM(I586:I587)</f>
        <v>4227.52</v>
      </c>
      <c r="J585" s="25">
        <f>SUM(J586:J587)</f>
        <v>0</v>
      </c>
      <c r="K585" s="25">
        <f aca="true" t="shared" si="113" ref="K585:K598">F585/C585*100</f>
        <v>26.440733333333334</v>
      </c>
      <c r="L585" s="25">
        <v>0</v>
      </c>
      <c r="M585" s="25">
        <f aca="true" t="shared" si="114" ref="M585:M598">H585/E585*100</f>
        <v>26.440733333333334</v>
      </c>
    </row>
    <row r="586" spans="1:13" s="18" customFormat="1" ht="18" customHeight="1">
      <c r="A586" s="16" t="s">
        <v>12</v>
      </c>
      <c r="B586" s="15"/>
      <c r="C586" s="17">
        <f>SUM(C588:C590)</f>
        <v>39500</v>
      </c>
      <c r="D586" s="17">
        <f>SUM(D588:D590)</f>
        <v>0</v>
      </c>
      <c r="E586" s="17">
        <f>SUM(C586:D586)</f>
        <v>39500</v>
      </c>
      <c r="F586" s="17">
        <f>SUM(F588:F590)</f>
        <v>9803.74</v>
      </c>
      <c r="G586" s="17">
        <f>SUM(G588:G590)</f>
        <v>0</v>
      </c>
      <c r="H586" s="17">
        <f>SUM(F586:G586)</f>
        <v>9803.74</v>
      </c>
      <c r="I586" s="17">
        <f>SUM(I588:I590)</f>
        <v>4227.52</v>
      </c>
      <c r="J586" s="17">
        <f>SUM(J588:J590)</f>
        <v>0</v>
      </c>
      <c r="K586" s="17">
        <f t="shared" si="113"/>
        <v>24.81959493670886</v>
      </c>
      <c r="L586" s="17"/>
      <c r="M586" s="17">
        <f t="shared" si="114"/>
        <v>24.81959493670886</v>
      </c>
    </row>
    <row r="587" spans="1:13" s="18" customFormat="1" ht="18" customHeight="1">
      <c r="A587" s="16" t="s">
        <v>14</v>
      </c>
      <c r="B587" s="15"/>
      <c r="C587" s="17">
        <f>SUM(C591:C598)</f>
        <v>35500</v>
      </c>
      <c r="D587" s="17">
        <f>SUM(D591:D598)</f>
        <v>0</v>
      </c>
      <c r="E587" s="17">
        <f>SUM(C587:D587)</f>
        <v>35500</v>
      </c>
      <c r="F587" s="17">
        <f>SUM(F591:F598)</f>
        <v>10026.81</v>
      </c>
      <c r="G587" s="17">
        <f>SUM(G591:G598)</f>
        <v>0</v>
      </c>
      <c r="H587" s="17">
        <f>SUM(F587:G587)</f>
        <v>10026.81</v>
      </c>
      <c r="I587" s="17">
        <f>SUM(I591:I598)</f>
        <v>0</v>
      </c>
      <c r="J587" s="17">
        <f>SUM(J591:J598)</f>
        <v>0</v>
      </c>
      <c r="K587" s="17">
        <f t="shared" si="113"/>
        <v>28.244535211267603</v>
      </c>
      <c r="L587" s="17"/>
      <c r="M587" s="17">
        <f t="shared" si="114"/>
        <v>28.244535211267603</v>
      </c>
    </row>
    <row r="588" spans="1:13" ht="18" customHeight="1">
      <c r="A588" s="37" t="s">
        <v>27</v>
      </c>
      <c r="B588" s="26" t="s">
        <v>28</v>
      </c>
      <c r="C588" s="28">
        <v>3900</v>
      </c>
      <c r="D588" s="28"/>
      <c r="E588" s="28">
        <f aca="true" t="shared" si="115" ref="E588:E598">C588+D588</f>
        <v>3900</v>
      </c>
      <c r="F588" s="28"/>
      <c r="G588" s="28"/>
      <c r="H588" s="28">
        <f aca="true" t="shared" si="116" ref="H588:H598">F588+G588</f>
        <v>0</v>
      </c>
      <c r="I588" s="28">
        <v>1425.11</v>
      </c>
      <c r="J588" s="28"/>
      <c r="K588" s="28">
        <f t="shared" si="113"/>
        <v>0</v>
      </c>
      <c r="L588" s="28"/>
      <c r="M588" s="28">
        <f t="shared" si="114"/>
        <v>0</v>
      </c>
    </row>
    <row r="589" spans="1:13" ht="18" customHeight="1">
      <c r="A589" s="35" t="s">
        <v>29</v>
      </c>
      <c r="B589" s="26" t="s">
        <v>30</v>
      </c>
      <c r="C589" s="28">
        <v>600</v>
      </c>
      <c r="D589" s="28"/>
      <c r="E589" s="28">
        <f t="shared" si="115"/>
        <v>600</v>
      </c>
      <c r="F589" s="28"/>
      <c r="G589" s="28"/>
      <c r="H589" s="28">
        <f t="shared" si="116"/>
        <v>0</v>
      </c>
      <c r="I589" s="28">
        <v>226.15</v>
      </c>
      <c r="J589" s="28"/>
      <c r="K589" s="28">
        <f t="shared" si="113"/>
        <v>0</v>
      </c>
      <c r="L589" s="28"/>
      <c r="M589" s="28">
        <f t="shared" si="114"/>
        <v>0</v>
      </c>
    </row>
    <row r="590" spans="1:13" ht="18" customHeight="1">
      <c r="A590" s="37" t="s">
        <v>31</v>
      </c>
      <c r="B590" s="26" t="s">
        <v>32</v>
      </c>
      <c r="C590" s="28">
        <v>35000</v>
      </c>
      <c r="D590" s="28"/>
      <c r="E590" s="28">
        <f t="shared" si="115"/>
        <v>35000</v>
      </c>
      <c r="F590" s="28">
        <v>9803.74</v>
      </c>
      <c r="G590" s="28"/>
      <c r="H590" s="28">
        <f t="shared" si="116"/>
        <v>9803.74</v>
      </c>
      <c r="I590" s="28">
        <v>2576.26</v>
      </c>
      <c r="J590" s="28"/>
      <c r="K590" s="28">
        <f t="shared" si="113"/>
        <v>28.010685714285717</v>
      </c>
      <c r="L590" s="28"/>
      <c r="M590" s="28">
        <f t="shared" si="114"/>
        <v>28.010685714285717</v>
      </c>
    </row>
    <row r="591" spans="1:13" ht="18" customHeight="1">
      <c r="A591" s="37" t="s">
        <v>42</v>
      </c>
      <c r="B591" s="26" t="s">
        <v>43</v>
      </c>
      <c r="C591" s="28">
        <v>7100</v>
      </c>
      <c r="D591" s="28"/>
      <c r="E591" s="28">
        <f t="shared" si="115"/>
        <v>7100</v>
      </c>
      <c r="F591" s="28"/>
      <c r="G591" s="28"/>
      <c r="H591" s="28">
        <f t="shared" si="116"/>
        <v>0</v>
      </c>
      <c r="I591" s="28"/>
      <c r="J591" s="28"/>
      <c r="K591" s="28">
        <f t="shared" si="113"/>
        <v>0</v>
      </c>
      <c r="L591" s="28"/>
      <c r="M591" s="28">
        <f t="shared" si="114"/>
        <v>0</v>
      </c>
    </row>
    <row r="592" spans="1:13" ht="18" customHeight="1">
      <c r="A592" s="37" t="s">
        <v>415</v>
      </c>
      <c r="B592" s="26" t="s">
        <v>131</v>
      </c>
      <c r="C592" s="28">
        <v>1000</v>
      </c>
      <c r="D592" s="28"/>
      <c r="E592" s="28">
        <f t="shared" si="115"/>
        <v>1000</v>
      </c>
      <c r="F592" s="28"/>
      <c r="G592" s="28"/>
      <c r="H592" s="28">
        <f t="shared" si="116"/>
        <v>0</v>
      </c>
      <c r="I592" s="28"/>
      <c r="J592" s="28"/>
      <c r="K592" s="28">
        <f t="shared" si="113"/>
        <v>0</v>
      </c>
      <c r="L592" s="28"/>
      <c r="M592" s="28">
        <f t="shared" si="114"/>
        <v>0</v>
      </c>
    </row>
    <row r="593" spans="1:13" ht="18" customHeight="1">
      <c r="A593" s="35" t="s">
        <v>52</v>
      </c>
      <c r="B593" s="26" t="s">
        <v>53</v>
      </c>
      <c r="C593" s="28">
        <v>2200</v>
      </c>
      <c r="D593" s="28"/>
      <c r="E593" s="28">
        <f t="shared" si="115"/>
        <v>2200</v>
      </c>
      <c r="F593" s="28">
        <v>935.72</v>
      </c>
      <c r="G593" s="28"/>
      <c r="H593" s="28">
        <f t="shared" si="116"/>
        <v>935.72</v>
      </c>
      <c r="I593" s="28"/>
      <c r="J593" s="28"/>
      <c r="K593" s="28">
        <f t="shared" si="113"/>
        <v>42.53272727272727</v>
      </c>
      <c r="L593" s="28"/>
      <c r="M593" s="28">
        <f t="shared" si="114"/>
        <v>42.53272727272727</v>
      </c>
    </row>
    <row r="594" spans="1:13" ht="18" customHeight="1">
      <c r="A594" s="35" t="s">
        <v>33</v>
      </c>
      <c r="B594" s="26" t="s">
        <v>34</v>
      </c>
      <c r="C594" s="28">
        <v>18300</v>
      </c>
      <c r="D594" s="28"/>
      <c r="E594" s="28">
        <f t="shared" si="115"/>
        <v>18300</v>
      </c>
      <c r="F594" s="28">
        <v>8041.57</v>
      </c>
      <c r="G594" s="28"/>
      <c r="H594" s="28">
        <f t="shared" si="116"/>
        <v>8041.57</v>
      </c>
      <c r="I594" s="28"/>
      <c r="J594" s="28"/>
      <c r="K594" s="28">
        <f t="shared" si="113"/>
        <v>43.94300546448087</v>
      </c>
      <c r="L594" s="28"/>
      <c r="M594" s="28">
        <f t="shared" si="114"/>
        <v>43.94300546448087</v>
      </c>
    </row>
    <row r="595" spans="1:13" ht="22.5" customHeight="1">
      <c r="A595" s="91" t="s">
        <v>319</v>
      </c>
      <c r="B595" s="26" t="s">
        <v>286</v>
      </c>
      <c r="C595" s="28">
        <v>2500</v>
      </c>
      <c r="D595" s="28"/>
      <c r="E595" s="28">
        <f t="shared" si="115"/>
        <v>2500</v>
      </c>
      <c r="F595" s="28">
        <v>964.52</v>
      </c>
      <c r="G595" s="28"/>
      <c r="H595" s="28">
        <f t="shared" si="116"/>
        <v>964.52</v>
      </c>
      <c r="I595" s="28"/>
      <c r="J595" s="28"/>
      <c r="K595" s="28">
        <f t="shared" si="113"/>
        <v>38.580799999999996</v>
      </c>
      <c r="L595" s="28"/>
      <c r="M595" s="28">
        <f t="shared" si="114"/>
        <v>38.580799999999996</v>
      </c>
    </row>
    <row r="596" spans="1:13" ht="18" customHeight="1">
      <c r="A596" s="90" t="s">
        <v>313</v>
      </c>
      <c r="B596" s="26" t="s">
        <v>290</v>
      </c>
      <c r="C596" s="28">
        <v>3200</v>
      </c>
      <c r="D596" s="28"/>
      <c r="E596" s="33">
        <f>SUM(C596:D596)</f>
        <v>3200</v>
      </c>
      <c r="F596" s="28">
        <v>85</v>
      </c>
      <c r="G596" s="28"/>
      <c r="H596" s="28">
        <f t="shared" si="116"/>
        <v>85</v>
      </c>
      <c r="I596" s="28"/>
      <c r="J596" s="28"/>
      <c r="K596" s="28">
        <f t="shared" si="113"/>
        <v>2.65625</v>
      </c>
      <c r="L596" s="28"/>
      <c r="M596" s="28">
        <f t="shared" si="114"/>
        <v>2.65625</v>
      </c>
    </row>
    <row r="597" spans="1:13" ht="18" customHeight="1">
      <c r="A597" s="90" t="s">
        <v>329</v>
      </c>
      <c r="B597" s="26" t="s">
        <v>291</v>
      </c>
      <c r="C597" s="28">
        <v>200</v>
      </c>
      <c r="D597" s="28"/>
      <c r="E597" s="28">
        <f t="shared" si="115"/>
        <v>200</v>
      </c>
      <c r="F597" s="28"/>
      <c r="G597" s="28"/>
      <c r="H597" s="28">
        <f t="shared" si="116"/>
        <v>0</v>
      </c>
      <c r="I597" s="28"/>
      <c r="J597" s="28"/>
      <c r="K597" s="28">
        <f t="shared" si="113"/>
        <v>0</v>
      </c>
      <c r="L597" s="28"/>
      <c r="M597" s="28">
        <f t="shared" si="114"/>
        <v>0</v>
      </c>
    </row>
    <row r="598" spans="1:13" ht="18" customHeight="1">
      <c r="A598" s="90" t="s">
        <v>321</v>
      </c>
      <c r="B598" s="26" t="s">
        <v>292</v>
      </c>
      <c r="C598" s="28">
        <v>1000</v>
      </c>
      <c r="D598" s="28"/>
      <c r="E598" s="28">
        <f t="shared" si="115"/>
        <v>1000</v>
      </c>
      <c r="F598" s="28"/>
      <c r="G598" s="28"/>
      <c r="H598" s="28">
        <f t="shared" si="116"/>
        <v>0</v>
      </c>
      <c r="I598" s="28"/>
      <c r="J598" s="28"/>
      <c r="K598" s="28">
        <f t="shared" si="113"/>
        <v>0</v>
      </c>
      <c r="L598" s="28"/>
      <c r="M598" s="28">
        <f t="shared" si="114"/>
        <v>0</v>
      </c>
    </row>
    <row r="599" spans="1:13" ht="17.25" customHeight="1">
      <c r="A599" s="31"/>
      <c r="B599" s="31"/>
      <c r="C599" s="28"/>
      <c r="D599" s="28"/>
      <c r="E599" s="28"/>
      <c r="F599" s="28"/>
      <c r="G599" s="28"/>
      <c r="H599" s="28"/>
      <c r="I599" s="28"/>
      <c r="J599" s="28"/>
      <c r="K599" s="31"/>
      <c r="L599" s="31"/>
      <c r="M599" s="28"/>
    </row>
    <row r="600" spans="1:13" s="29" customFormat="1" ht="18" customHeight="1">
      <c r="A600" s="24" t="s">
        <v>146</v>
      </c>
      <c r="B600" s="36">
        <v>85154</v>
      </c>
      <c r="C600" s="25">
        <f>SUM(C601:C604)</f>
        <v>1125000</v>
      </c>
      <c r="D600" s="25">
        <f>SUM(D601:D604)</f>
        <v>0</v>
      </c>
      <c r="E600" s="25">
        <f aca="true" t="shared" si="117" ref="E600:E605">SUM(C600:D600)</f>
        <v>1125000</v>
      </c>
      <c r="F600" s="25">
        <f>SUM(F601:F604)</f>
        <v>376895.61</v>
      </c>
      <c r="G600" s="25">
        <f>SUM(G601:G604)</f>
        <v>0</v>
      </c>
      <c r="H600" s="25">
        <f>F600+G600</f>
        <v>376895.61</v>
      </c>
      <c r="I600" s="25">
        <f>SUM(I601:I604)</f>
        <v>6154.75</v>
      </c>
      <c r="J600" s="25">
        <f>SUM(J601:J604)</f>
        <v>0</v>
      </c>
      <c r="K600" s="25">
        <f aca="true" t="shared" si="118" ref="K600:K617">F600/C600*100</f>
        <v>33.501832</v>
      </c>
      <c r="L600" s="25">
        <v>0</v>
      </c>
      <c r="M600" s="25">
        <f aca="true" t="shared" si="119" ref="M600:M617">H600/E600*100</f>
        <v>33.501832</v>
      </c>
    </row>
    <row r="601" spans="1:13" s="18" customFormat="1" ht="18" customHeight="1">
      <c r="A601" s="16" t="s">
        <v>12</v>
      </c>
      <c r="B601" s="15"/>
      <c r="C601" s="17">
        <f>SUM(C607:C609)</f>
        <v>130750</v>
      </c>
      <c r="D601" s="17">
        <f>SUM(D607:D609)</f>
        <v>0</v>
      </c>
      <c r="E601" s="17">
        <f t="shared" si="117"/>
        <v>130750</v>
      </c>
      <c r="F601" s="17">
        <f>SUM(F607:F609)</f>
        <v>53655.81</v>
      </c>
      <c r="G601" s="17">
        <f>SUM(G607:G609)</f>
        <v>0</v>
      </c>
      <c r="H601" s="17">
        <f>SUM(F601:G601)</f>
        <v>53655.81</v>
      </c>
      <c r="I601" s="17">
        <f>SUM(I607:I609)</f>
        <v>3354.75</v>
      </c>
      <c r="J601" s="17">
        <f>SUM(J607:J609)</f>
        <v>0</v>
      </c>
      <c r="K601" s="17">
        <f t="shared" si="118"/>
        <v>41.03694837476099</v>
      </c>
      <c r="L601" s="17"/>
      <c r="M601" s="17">
        <f t="shared" si="119"/>
        <v>41.03694837476099</v>
      </c>
    </row>
    <row r="602" spans="1:13" s="18" customFormat="1" ht="18" customHeight="1">
      <c r="A602" s="43" t="s">
        <v>13</v>
      </c>
      <c r="B602" s="15"/>
      <c r="C602" s="17">
        <f>SUM(C605:C606)</f>
        <v>455000</v>
      </c>
      <c r="D602" s="17">
        <f>SUM(D605:D606)</f>
        <v>0</v>
      </c>
      <c r="E602" s="17">
        <f t="shared" si="117"/>
        <v>455000</v>
      </c>
      <c r="F602" s="17">
        <f>SUM(F605:F606)</f>
        <v>268285</v>
      </c>
      <c r="G602" s="17">
        <f>SUM(G605:G606)</f>
        <v>0</v>
      </c>
      <c r="H602" s="17">
        <f>SUM(F602:G602)</f>
        <v>268285</v>
      </c>
      <c r="I602" s="17">
        <f>SUM(I605:I606)</f>
        <v>0</v>
      </c>
      <c r="J602" s="17">
        <f>SUM(J605:J606)</f>
        <v>0</v>
      </c>
      <c r="K602" s="17">
        <f t="shared" si="118"/>
        <v>58.963736263736266</v>
      </c>
      <c r="L602" s="17"/>
      <c r="M602" s="17">
        <f t="shared" si="119"/>
        <v>58.963736263736266</v>
      </c>
    </row>
    <row r="603" spans="1:13" s="18" customFormat="1" ht="18" customHeight="1">
      <c r="A603" s="16" t="s">
        <v>14</v>
      </c>
      <c r="B603" s="15"/>
      <c r="C603" s="17">
        <f>SUM(C610:C615)</f>
        <v>217250</v>
      </c>
      <c r="D603" s="17">
        <f>SUM(D610:D615)</f>
        <v>0</v>
      </c>
      <c r="E603" s="17">
        <f t="shared" si="117"/>
        <v>217250</v>
      </c>
      <c r="F603" s="17">
        <f>SUM(F610:F615)</f>
        <v>29952.949999999997</v>
      </c>
      <c r="G603" s="17">
        <f>SUM(G610:G615)</f>
        <v>0</v>
      </c>
      <c r="H603" s="17">
        <f>SUM(F603:G603)</f>
        <v>29952.949999999997</v>
      </c>
      <c r="I603" s="17">
        <f>SUM(I610:I615)</f>
        <v>2800</v>
      </c>
      <c r="J603" s="17">
        <f>SUM(J610:J615)</f>
        <v>0</v>
      </c>
      <c r="K603" s="17">
        <f t="shared" si="118"/>
        <v>13.787318757192175</v>
      </c>
      <c r="L603" s="17"/>
      <c r="M603" s="17">
        <f t="shared" si="119"/>
        <v>13.787318757192175</v>
      </c>
    </row>
    <row r="604" spans="1:13" s="18" customFormat="1" ht="18" customHeight="1">
      <c r="A604" s="16" t="s">
        <v>15</v>
      </c>
      <c r="B604" s="15"/>
      <c r="C604" s="17">
        <f>C616+C617</f>
        <v>322000</v>
      </c>
      <c r="D604" s="17">
        <f>D616+D617</f>
        <v>0</v>
      </c>
      <c r="E604" s="17">
        <f t="shared" si="117"/>
        <v>322000</v>
      </c>
      <c r="F604" s="17">
        <f>F616+F617</f>
        <v>25001.85</v>
      </c>
      <c r="G604" s="17">
        <f>G616+G617</f>
        <v>0</v>
      </c>
      <c r="H604" s="17">
        <f>SUM(F604:G604)</f>
        <v>25001.85</v>
      </c>
      <c r="I604" s="17">
        <f>I616+I617</f>
        <v>0</v>
      </c>
      <c r="J604" s="17">
        <f>J616</f>
        <v>0</v>
      </c>
      <c r="K604" s="17">
        <f>F604/C604*100</f>
        <v>7.764549689440993</v>
      </c>
      <c r="L604" s="17"/>
      <c r="M604" s="17">
        <f t="shared" si="119"/>
        <v>7.764549689440993</v>
      </c>
    </row>
    <row r="605" spans="1:13" ht="18" customHeight="1">
      <c r="A605" s="35" t="s">
        <v>352</v>
      </c>
      <c r="B605" s="26" t="s">
        <v>144</v>
      </c>
      <c r="C605" s="28">
        <v>50000</v>
      </c>
      <c r="D605" s="28"/>
      <c r="E605" s="28">
        <f t="shared" si="117"/>
        <v>50000</v>
      </c>
      <c r="F605" s="28">
        <v>37500</v>
      </c>
      <c r="G605" s="28"/>
      <c r="H605" s="28">
        <f>F605+G605</f>
        <v>37500</v>
      </c>
      <c r="I605" s="28"/>
      <c r="J605" s="28"/>
      <c r="K605" s="28">
        <f t="shared" si="118"/>
        <v>75</v>
      </c>
      <c r="L605" s="28"/>
      <c r="M605" s="28">
        <f t="shared" si="119"/>
        <v>75</v>
      </c>
    </row>
    <row r="606" spans="1:13" ht="18" customHeight="1">
      <c r="A606" s="35" t="s">
        <v>147</v>
      </c>
      <c r="B606" s="26" t="s">
        <v>148</v>
      </c>
      <c r="C606" s="28">
        <v>405000</v>
      </c>
      <c r="D606" s="28"/>
      <c r="E606" s="28">
        <f aca="true" t="shared" si="120" ref="E606:E615">C606+D606</f>
        <v>405000</v>
      </c>
      <c r="F606" s="28">
        <v>230785</v>
      </c>
      <c r="G606" s="28"/>
      <c r="H606" s="28">
        <f aca="true" t="shared" si="121" ref="H606:H615">F606+G606</f>
        <v>230785</v>
      </c>
      <c r="I606" s="28"/>
      <c r="J606" s="28"/>
      <c r="K606" s="28">
        <f t="shared" si="118"/>
        <v>56.98395061728395</v>
      </c>
      <c r="L606" s="28"/>
      <c r="M606" s="28">
        <f t="shared" si="119"/>
        <v>56.98395061728395</v>
      </c>
    </row>
    <row r="607" spans="1:13" ht="18" customHeight="1">
      <c r="A607" s="37" t="s">
        <v>27</v>
      </c>
      <c r="B607" s="26" t="s">
        <v>28</v>
      </c>
      <c r="C607" s="28">
        <v>1200</v>
      </c>
      <c r="D607" s="28"/>
      <c r="E607" s="28">
        <f t="shared" si="120"/>
        <v>1200</v>
      </c>
      <c r="F607" s="28">
        <v>435.07</v>
      </c>
      <c r="G607" s="28"/>
      <c r="H607" s="28">
        <f t="shared" si="121"/>
        <v>435.07</v>
      </c>
      <c r="I607" s="28">
        <v>152.68</v>
      </c>
      <c r="J607" s="28"/>
      <c r="K607" s="28">
        <f t="shared" si="118"/>
        <v>36.25583333333333</v>
      </c>
      <c r="L607" s="28"/>
      <c r="M607" s="28">
        <f t="shared" si="119"/>
        <v>36.25583333333333</v>
      </c>
    </row>
    <row r="608" spans="1:13" ht="18" customHeight="1">
      <c r="A608" s="35" t="s">
        <v>29</v>
      </c>
      <c r="B608" s="26" t="s">
        <v>30</v>
      </c>
      <c r="C608" s="28">
        <v>200</v>
      </c>
      <c r="D608" s="28"/>
      <c r="E608" s="28">
        <f t="shared" si="120"/>
        <v>200</v>
      </c>
      <c r="F608" s="28">
        <v>48.02</v>
      </c>
      <c r="G608" s="28"/>
      <c r="H608" s="28">
        <f t="shared" si="121"/>
        <v>48.02</v>
      </c>
      <c r="I608" s="28">
        <v>10.29</v>
      </c>
      <c r="J608" s="28"/>
      <c r="K608" s="28">
        <f t="shared" si="118"/>
        <v>24.01</v>
      </c>
      <c r="L608" s="28"/>
      <c r="M608" s="28">
        <f t="shared" si="119"/>
        <v>24.01</v>
      </c>
    </row>
    <row r="609" spans="1:13" ht="18" customHeight="1">
      <c r="A609" s="37" t="s">
        <v>31</v>
      </c>
      <c r="B609" s="26" t="s">
        <v>32</v>
      </c>
      <c r="C609" s="28">
        <v>129350</v>
      </c>
      <c r="D609" s="28"/>
      <c r="E609" s="28">
        <f>C609+D609</f>
        <v>129350</v>
      </c>
      <c r="F609" s="28">
        <v>53172.72</v>
      </c>
      <c r="G609" s="28"/>
      <c r="H609" s="28">
        <f>F609+G609</f>
        <v>53172.72</v>
      </c>
      <c r="I609" s="28">
        <v>3191.78</v>
      </c>
      <c r="J609" s="28"/>
      <c r="K609" s="28">
        <f t="shared" si="118"/>
        <v>41.10763045999227</v>
      </c>
      <c r="L609" s="28"/>
      <c r="M609" s="28">
        <f t="shared" si="119"/>
        <v>41.10763045999227</v>
      </c>
    </row>
    <row r="610" spans="1:13" ht="18" customHeight="1">
      <c r="A610" s="37" t="s">
        <v>42</v>
      </c>
      <c r="B610" s="26" t="s">
        <v>43</v>
      </c>
      <c r="C610" s="28">
        <v>29200</v>
      </c>
      <c r="D610" s="28"/>
      <c r="E610" s="28">
        <f t="shared" si="120"/>
        <v>29200</v>
      </c>
      <c r="F610" s="28">
        <v>11024.55</v>
      </c>
      <c r="G610" s="28"/>
      <c r="H610" s="28">
        <f t="shared" si="121"/>
        <v>11024.55</v>
      </c>
      <c r="I610" s="28">
        <v>2800</v>
      </c>
      <c r="J610" s="28"/>
      <c r="K610" s="28">
        <f t="shared" si="118"/>
        <v>37.75530821917808</v>
      </c>
      <c r="L610" s="28"/>
      <c r="M610" s="28">
        <f t="shared" si="119"/>
        <v>37.75530821917808</v>
      </c>
    </row>
    <row r="611" spans="1:13" ht="18" customHeight="1">
      <c r="A611" s="35" t="s">
        <v>324</v>
      </c>
      <c r="B611" s="26" t="s">
        <v>131</v>
      </c>
      <c r="C611" s="28">
        <v>35000</v>
      </c>
      <c r="D611" s="28"/>
      <c r="E611" s="28">
        <f t="shared" si="120"/>
        <v>35000</v>
      </c>
      <c r="F611" s="28">
        <v>120</v>
      </c>
      <c r="G611" s="28"/>
      <c r="H611" s="28">
        <f t="shared" si="121"/>
        <v>120</v>
      </c>
      <c r="I611" s="28"/>
      <c r="J611" s="28"/>
      <c r="K611" s="28">
        <f t="shared" si="118"/>
        <v>0.34285714285714286</v>
      </c>
      <c r="L611" s="28"/>
      <c r="M611" s="28">
        <f t="shared" si="119"/>
        <v>0.34285714285714286</v>
      </c>
    </row>
    <row r="612" spans="1:13" ht="18" customHeight="1">
      <c r="A612" s="35" t="s">
        <v>52</v>
      </c>
      <c r="B612" s="26" t="s">
        <v>53</v>
      </c>
      <c r="C612" s="28">
        <v>2000</v>
      </c>
      <c r="D612" s="28"/>
      <c r="E612" s="28">
        <f t="shared" si="120"/>
        <v>2000</v>
      </c>
      <c r="F612" s="28">
        <v>311.64</v>
      </c>
      <c r="G612" s="28"/>
      <c r="H612" s="28">
        <f t="shared" si="121"/>
        <v>311.64</v>
      </c>
      <c r="I612" s="28"/>
      <c r="J612" s="28"/>
      <c r="K612" s="28">
        <f t="shared" si="118"/>
        <v>15.581999999999999</v>
      </c>
      <c r="L612" s="28"/>
      <c r="M612" s="28">
        <f t="shared" si="119"/>
        <v>15.581999999999999</v>
      </c>
    </row>
    <row r="613" spans="1:13" ht="18" customHeight="1">
      <c r="A613" s="35" t="s">
        <v>33</v>
      </c>
      <c r="B613" s="26" t="s">
        <v>34</v>
      </c>
      <c r="C613" s="28">
        <v>149450</v>
      </c>
      <c r="D613" s="28"/>
      <c r="E613" s="28">
        <f t="shared" si="120"/>
        <v>149450</v>
      </c>
      <c r="F613" s="28">
        <v>18001.1</v>
      </c>
      <c r="G613" s="28"/>
      <c r="H613" s="28">
        <f t="shared" si="121"/>
        <v>18001.1</v>
      </c>
      <c r="I613" s="28"/>
      <c r="J613" s="28"/>
      <c r="K613" s="28">
        <f t="shared" si="118"/>
        <v>12.044897959183674</v>
      </c>
      <c r="L613" s="28"/>
      <c r="M613" s="28">
        <f t="shared" si="119"/>
        <v>12.044897959183674</v>
      </c>
    </row>
    <row r="614" spans="1:13" ht="23.25" customHeight="1">
      <c r="A614" s="91" t="s">
        <v>319</v>
      </c>
      <c r="B614" s="26" t="s">
        <v>286</v>
      </c>
      <c r="C614" s="28">
        <v>1500</v>
      </c>
      <c r="D614" s="28"/>
      <c r="E614" s="28">
        <f t="shared" si="120"/>
        <v>1500</v>
      </c>
      <c r="F614" s="28">
        <v>495.66</v>
      </c>
      <c r="G614" s="28"/>
      <c r="H614" s="28">
        <f t="shared" si="121"/>
        <v>495.66</v>
      </c>
      <c r="I614" s="28"/>
      <c r="J614" s="28"/>
      <c r="K614" s="28">
        <f t="shared" si="118"/>
        <v>33.044000000000004</v>
      </c>
      <c r="L614" s="28"/>
      <c r="M614" s="28">
        <f t="shared" si="119"/>
        <v>33.044000000000004</v>
      </c>
    </row>
    <row r="615" spans="1:13" ht="21.75" customHeight="1">
      <c r="A615" s="91" t="s">
        <v>303</v>
      </c>
      <c r="B615" s="26" t="s">
        <v>291</v>
      </c>
      <c r="C615" s="28">
        <v>100</v>
      </c>
      <c r="D615" s="28"/>
      <c r="E615" s="28">
        <f t="shared" si="120"/>
        <v>100</v>
      </c>
      <c r="F615" s="28"/>
      <c r="G615" s="28"/>
      <c r="H615" s="28">
        <f t="shared" si="121"/>
        <v>0</v>
      </c>
      <c r="I615" s="28"/>
      <c r="J615" s="28"/>
      <c r="K615" s="28">
        <f t="shared" si="118"/>
        <v>0</v>
      </c>
      <c r="L615" s="28"/>
      <c r="M615" s="28">
        <f t="shared" si="119"/>
        <v>0</v>
      </c>
    </row>
    <row r="616" spans="1:13" ht="21" customHeight="1">
      <c r="A616" s="35" t="s">
        <v>371</v>
      </c>
      <c r="B616" s="26" t="s">
        <v>63</v>
      </c>
      <c r="C616" s="28">
        <v>200000</v>
      </c>
      <c r="D616" s="28"/>
      <c r="E616" s="28">
        <f>C616+D616</f>
        <v>200000</v>
      </c>
      <c r="F616" s="28">
        <v>1.85</v>
      </c>
      <c r="G616" s="28"/>
      <c r="H616" s="28">
        <f>F616+G616</f>
        <v>1.85</v>
      </c>
      <c r="I616" s="28"/>
      <c r="J616" s="28"/>
      <c r="K616" s="28">
        <f t="shared" si="118"/>
        <v>0.0009250000000000001</v>
      </c>
      <c r="L616" s="28"/>
      <c r="M616" s="28">
        <f t="shared" si="119"/>
        <v>0.0009250000000000001</v>
      </c>
    </row>
    <row r="617" spans="1:13" ht="18" customHeight="1">
      <c r="A617" s="35" t="s">
        <v>412</v>
      </c>
      <c r="B617" s="26" t="s">
        <v>49</v>
      </c>
      <c r="C617" s="28">
        <v>122000</v>
      </c>
      <c r="D617" s="28"/>
      <c r="E617" s="28">
        <f>C617+D617</f>
        <v>122000</v>
      </c>
      <c r="F617" s="28">
        <v>25000</v>
      </c>
      <c r="G617" s="28"/>
      <c r="H617" s="28">
        <f>F617+G617</f>
        <v>25000</v>
      </c>
      <c r="I617" s="28"/>
      <c r="J617" s="28"/>
      <c r="K617" s="28">
        <f t="shared" si="118"/>
        <v>20.491803278688526</v>
      </c>
      <c r="L617" s="28"/>
      <c r="M617" s="28">
        <f t="shared" si="119"/>
        <v>20.491803278688526</v>
      </c>
    </row>
    <row r="618" spans="1:13" ht="20.25" customHeight="1">
      <c r="A618" s="31"/>
      <c r="B618" s="31"/>
      <c r="C618" s="28"/>
      <c r="D618" s="28"/>
      <c r="E618" s="28"/>
      <c r="F618" s="28"/>
      <c r="G618" s="28"/>
      <c r="H618" s="28"/>
      <c r="I618" s="28"/>
      <c r="J618" s="28"/>
      <c r="K618" s="31"/>
      <c r="L618" s="31"/>
      <c r="M618" s="28"/>
    </row>
    <row r="619" spans="1:13" s="29" customFormat="1" ht="18" customHeight="1">
      <c r="A619" s="24" t="s">
        <v>149</v>
      </c>
      <c r="B619" s="36">
        <v>85195</v>
      </c>
      <c r="C619" s="25">
        <f>SUM(C620)</f>
        <v>12300</v>
      </c>
      <c r="D619" s="25">
        <f>SUM(D620)</f>
        <v>0</v>
      </c>
      <c r="E619" s="25">
        <f>C619+D619</f>
        <v>12300</v>
      </c>
      <c r="F619" s="25">
        <f>SUM(F620)</f>
        <v>210</v>
      </c>
      <c r="G619" s="25">
        <f>SUM(G620)</f>
        <v>0</v>
      </c>
      <c r="H619" s="25">
        <f>F619+G619</f>
        <v>210</v>
      </c>
      <c r="I619" s="25">
        <f>SUM(I620)</f>
        <v>0</v>
      </c>
      <c r="J619" s="25">
        <f>SUM(J620)</f>
        <v>0</v>
      </c>
      <c r="K619" s="25">
        <f aca="true" t="shared" si="122" ref="K619:M622">F619/C619*100</f>
        <v>1.707317073170732</v>
      </c>
      <c r="L619" s="25">
        <v>0</v>
      </c>
      <c r="M619" s="25">
        <f t="shared" si="122"/>
        <v>1.707317073170732</v>
      </c>
    </row>
    <row r="620" spans="1:13" s="18" customFormat="1" ht="18" customHeight="1">
      <c r="A620" s="16" t="s">
        <v>14</v>
      </c>
      <c r="B620" s="15"/>
      <c r="C620" s="17">
        <f>SUM(C621:C623)</f>
        <v>12300</v>
      </c>
      <c r="D620" s="17">
        <f>SUM(D621:D623)</f>
        <v>0</v>
      </c>
      <c r="E620" s="17">
        <f>SUM(C620:D620)</f>
        <v>12300</v>
      </c>
      <c r="F620" s="17">
        <f>SUM(F621:F623)</f>
        <v>210</v>
      </c>
      <c r="G620" s="17">
        <f>SUM(G621:G623)</f>
        <v>0</v>
      </c>
      <c r="H620" s="17">
        <f>SUM(F620:G620)</f>
        <v>210</v>
      </c>
      <c r="I620" s="17">
        <f>SUM(I621:I623)</f>
        <v>0</v>
      </c>
      <c r="J620" s="17">
        <f>SUM(J621:J623)</f>
        <v>0</v>
      </c>
      <c r="K620" s="17">
        <f t="shared" si="122"/>
        <v>1.707317073170732</v>
      </c>
      <c r="L620" s="17">
        <v>0</v>
      </c>
      <c r="M620" s="17">
        <f t="shared" si="122"/>
        <v>1.707317073170732</v>
      </c>
    </row>
    <row r="621" spans="1:13" s="18" customFormat="1" ht="18" customHeight="1">
      <c r="A621" s="32" t="s">
        <v>416</v>
      </c>
      <c r="B621" s="26" t="s">
        <v>43</v>
      </c>
      <c r="C621" s="33">
        <v>3300</v>
      </c>
      <c r="D621" s="17"/>
      <c r="E621" s="28">
        <f>C621+D621</f>
        <v>3300</v>
      </c>
      <c r="F621" s="17"/>
      <c r="G621" s="17"/>
      <c r="H621" s="33">
        <f>SUM(F621:G621)</f>
        <v>0</v>
      </c>
      <c r="I621" s="33"/>
      <c r="J621" s="33"/>
      <c r="K621" s="33">
        <f t="shared" si="122"/>
        <v>0</v>
      </c>
      <c r="L621" s="33"/>
      <c r="M621" s="33">
        <f t="shared" si="122"/>
        <v>0</v>
      </c>
    </row>
    <row r="622" spans="1:13" s="18" customFormat="1" ht="18" customHeight="1">
      <c r="A622" s="32" t="s">
        <v>386</v>
      </c>
      <c r="B622" s="26" t="s">
        <v>34</v>
      </c>
      <c r="C622" s="17">
        <v>7000</v>
      </c>
      <c r="D622" s="17"/>
      <c r="E622" s="28">
        <f>C622+D622</f>
        <v>7000</v>
      </c>
      <c r="F622" s="17"/>
      <c r="G622" s="17"/>
      <c r="H622" s="33">
        <f>SUM(F622:G622)</f>
        <v>0</v>
      </c>
      <c r="I622" s="33"/>
      <c r="J622" s="33"/>
      <c r="K622" s="33">
        <f t="shared" si="122"/>
        <v>0</v>
      </c>
      <c r="L622" s="33"/>
      <c r="M622" s="33">
        <f t="shared" si="122"/>
        <v>0</v>
      </c>
    </row>
    <row r="623" spans="1:13" ht="18" customHeight="1">
      <c r="A623" s="37" t="s">
        <v>60</v>
      </c>
      <c r="B623" s="26" t="s">
        <v>61</v>
      </c>
      <c r="C623" s="28">
        <v>2000</v>
      </c>
      <c r="D623" s="28"/>
      <c r="E623" s="28">
        <f>C623+D623</f>
        <v>2000</v>
      </c>
      <c r="F623" s="28">
        <v>210</v>
      </c>
      <c r="G623" s="28"/>
      <c r="H623" s="28">
        <f>F623+G623</f>
        <v>210</v>
      </c>
      <c r="I623" s="28"/>
      <c r="J623" s="28"/>
      <c r="K623" s="33">
        <f>F623/C623*100</f>
        <v>10.5</v>
      </c>
      <c r="L623" s="33"/>
      <c r="M623" s="33">
        <f>H623/E623*100</f>
        <v>10.5</v>
      </c>
    </row>
    <row r="624" spans="1:13" ht="18.75" customHeight="1">
      <c r="A624" s="31"/>
      <c r="B624" s="31"/>
      <c r="C624" s="28"/>
      <c r="D624" s="28"/>
      <c r="E624" s="28"/>
      <c r="F624" s="28"/>
      <c r="G624" s="28"/>
      <c r="H624" s="28"/>
      <c r="I624" s="28"/>
      <c r="J624" s="28"/>
      <c r="K624" s="31"/>
      <c r="L624" s="31"/>
      <c r="M624" s="28"/>
    </row>
    <row r="625" spans="1:13" ht="18" customHeight="1">
      <c r="A625" s="97" t="s">
        <v>150</v>
      </c>
      <c r="B625" s="5" t="s">
        <v>151</v>
      </c>
      <c r="C625" s="25">
        <f>SUM(C626:C629)</f>
        <v>11979528</v>
      </c>
      <c r="D625" s="25">
        <f>SUM(D626:D629)</f>
        <v>24758427</v>
      </c>
      <c r="E625" s="25">
        <f>C625+D625</f>
        <v>36737955</v>
      </c>
      <c r="F625" s="25">
        <f>SUM(F626:F629)</f>
        <v>5157880.4399999995</v>
      </c>
      <c r="G625" s="25">
        <f>SUM(G626:G629)</f>
        <v>12211156.31</v>
      </c>
      <c r="H625" s="25">
        <f>F625+G625</f>
        <v>17369036.75</v>
      </c>
      <c r="I625" s="25">
        <f>SUM(I626:I629)</f>
        <v>299201.19</v>
      </c>
      <c r="J625" s="25">
        <f>SUM(J626:J629)</f>
        <v>0</v>
      </c>
      <c r="K625" s="25">
        <f aca="true" t="shared" si="123" ref="K625:M627">F625/C625*100</f>
        <v>43.05579017804374</v>
      </c>
      <c r="L625" s="25">
        <f t="shared" si="123"/>
        <v>49.32121216747736</v>
      </c>
      <c r="M625" s="25">
        <f t="shared" si="123"/>
        <v>47.278180698952895</v>
      </c>
    </row>
    <row r="626" spans="1:13" s="18" customFormat="1" ht="18" customHeight="1">
      <c r="A626" s="16" t="s">
        <v>12</v>
      </c>
      <c r="B626" s="15"/>
      <c r="C626" s="17">
        <f>SUM(C632+C662+C698+C725)+C738</f>
        <v>3198111</v>
      </c>
      <c r="D626" s="17">
        <f>SUM(D632+D662+D698+D725)+D738</f>
        <v>2134209</v>
      </c>
      <c r="E626" s="17">
        <f>SUM(C626:D626)</f>
        <v>5332320</v>
      </c>
      <c r="F626" s="17">
        <f>SUM(F632+F662+F698+F725)+F738</f>
        <v>1344759.1</v>
      </c>
      <c r="G626" s="17">
        <f>SUM(G632+G662+G698+G725)+G738</f>
        <v>1056598.1</v>
      </c>
      <c r="H626" s="17">
        <f>SUM(F626:G626)</f>
        <v>2401357.2</v>
      </c>
      <c r="I626" s="17">
        <f>SUM(I632+I662+I698+I725)+I738</f>
        <v>170102.58000000002</v>
      </c>
      <c r="J626" s="17">
        <f>SUM(J632+J662+J698+J725)+J738</f>
        <v>0</v>
      </c>
      <c r="K626" s="17">
        <f t="shared" si="123"/>
        <v>42.04854365592689</v>
      </c>
      <c r="L626" s="17">
        <f t="shared" si="123"/>
        <v>49.50771456778601</v>
      </c>
      <c r="M626" s="17">
        <f t="shared" si="123"/>
        <v>45.03400396075254</v>
      </c>
    </row>
    <row r="627" spans="1:13" s="18" customFormat="1" ht="18" customHeight="1">
      <c r="A627" s="43" t="s">
        <v>13</v>
      </c>
      <c r="B627" s="15"/>
      <c r="C627" s="17">
        <f>SUM(C633)</f>
        <v>100000</v>
      </c>
      <c r="D627" s="17">
        <f>SUM(D633)</f>
        <v>0</v>
      </c>
      <c r="E627" s="17">
        <f>SUM(C627:D627)</f>
        <v>100000</v>
      </c>
      <c r="F627" s="17">
        <f>SUM(F633)</f>
        <v>50000</v>
      </c>
      <c r="G627" s="17">
        <f>SUM(G633)</f>
        <v>0</v>
      </c>
      <c r="H627" s="17">
        <f>SUM(F627:G627)</f>
        <v>50000</v>
      </c>
      <c r="I627" s="17">
        <f>SUM(I633)</f>
        <v>0</v>
      </c>
      <c r="J627" s="17">
        <f>SUM(J633)</f>
        <v>0</v>
      </c>
      <c r="K627" s="17">
        <f>F627/C627*100</f>
        <v>50</v>
      </c>
      <c r="L627" s="17">
        <v>0</v>
      </c>
      <c r="M627" s="17">
        <f t="shared" si="123"/>
        <v>50</v>
      </c>
    </row>
    <row r="628" spans="1:13" s="18" customFormat="1" ht="18" customHeight="1">
      <c r="A628" s="16" t="s">
        <v>14</v>
      </c>
      <c r="B628" s="15"/>
      <c r="C628" s="17">
        <f>SUM(C634+C663+C684+C689+C694+C699+C726+C739)</f>
        <v>8631417</v>
      </c>
      <c r="D628" s="17">
        <f>SUM(D634+D663+D684+D689+D694+D699+D726+D739)</f>
        <v>22624218</v>
      </c>
      <c r="E628" s="17">
        <f>SUM(C628:D628)</f>
        <v>31255635</v>
      </c>
      <c r="F628" s="17">
        <f>SUM(F634+F663+F684+F689+F694+F699+F726+F739)</f>
        <v>3763121.34</v>
      </c>
      <c r="G628" s="17">
        <f>SUM(G634+G663+G684+G689+G694+G699+G726+G739)</f>
        <v>11154558.21</v>
      </c>
      <c r="H628" s="17">
        <f>SUM(F628:G628)</f>
        <v>14917679.55</v>
      </c>
      <c r="I628" s="17">
        <f>SUM(I634+I663+I684+I689+I694+I699+I726+I739)</f>
        <v>129098.61</v>
      </c>
      <c r="J628" s="17">
        <f>SUM(J634+J663+J684+J689+J694+J699+J726+J739)</f>
        <v>0</v>
      </c>
      <c r="K628" s="17">
        <f>F628/C628*100</f>
        <v>43.59795546895718</v>
      </c>
      <c r="L628" s="17">
        <f>G628/D628*100</f>
        <v>49.30361884773211</v>
      </c>
      <c r="M628" s="17">
        <f>H628/E628*100</f>
        <v>47.72796825276466</v>
      </c>
    </row>
    <row r="629" spans="1:13" s="18" customFormat="1" ht="18" customHeight="1">
      <c r="A629" s="16" t="s">
        <v>15</v>
      </c>
      <c r="B629" s="15"/>
      <c r="C629" s="63">
        <f>SUM(C700)+C635</f>
        <v>50000</v>
      </c>
      <c r="D629" s="63">
        <f>SUM(D700)+D635</f>
        <v>0</v>
      </c>
      <c r="E629" s="17">
        <f>SUM(C629:D629)</f>
        <v>50000</v>
      </c>
      <c r="F629" s="63">
        <f>SUM(F700)+F635</f>
        <v>0</v>
      </c>
      <c r="G629" s="63">
        <f>SUM(G700)+G635</f>
        <v>0</v>
      </c>
      <c r="H629" s="17">
        <f>SUM(F629:G629)</f>
        <v>0</v>
      </c>
      <c r="I629" s="63">
        <f>SUM(I700)+I635</f>
        <v>0</v>
      </c>
      <c r="J629" s="63">
        <f>SUM(J700)+J635</f>
        <v>0</v>
      </c>
      <c r="K629" s="17">
        <f>F629/C629*100</f>
        <v>0</v>
      </c>
      <c r="L629" s="17">
        <v>0</v>
      </c>
      <c r="M629" s="17">
        <f>H629/E629*100</f>
        <v>0</v>
      </c>
    </row>
    <row r="630" spans="1:13" ht="20.25" customHeight="1">
      <c r="A630" s="26"/>
      <c r="B630" s="26"/>
      <c r="C630" s="28"/>
      <c r="D630" s="28"/>
      <c r="E630" s="28"/>
      <c r="F630" s="28"/>
      <c r="G630" s="28"/>
      <c r="H630" s="28"/>
      <c r="I630" s="28"/>
      <c r="J630" s="28"/>
      <c r="K630" s="31"/>
      <c r="L630" s="31"/>
      <c r="M630" s="28"/>
    </row>
    <row r="631" spans="1:13" s="29" customFormat="1" ht="18" customHeight="1">
      <c r="A631" s="39" t="s">
        <v>154</v>
      </c>
      <c r="B631" s="5" t="s">
        <v>155</v>
      </c>
      <c r="C631" s="25">
        <f>SUM(C632:C635)</f>
        <v>1182088</v>
      </c>
      <c r="D631" s="25">
        <f>SUM(D632:D635)</f>
        <v>281467</v>
      </c>
      <c r="E631" s="25">
        <f>SUM(C631:D631)</f>
        <v>1463555</v>
      </c>
      <c r="F631" s="25">
        <f>SUM(F632:F635)</f>
        <v>538074.75</v>
      </c>
      <c r="G631" s="25">
        <f>SUM(G632:G635)</f>
        <v>136410.23</v>
      </c>
      <c r="H631" s="25">
        <f>SUM(F631:G631)</f>
        <v>674484.98</v>
      </c>
      <c r="I631" s="25">
        <f>SUM(I632:I635)</f>
        <v>24225.809999999998</v>
      </c>
      <c r="J631" s="25">
        <f>SUM(J632:J635)</f>
        <v>0</v>
      </c>
      <c r="K631" s="25">
        <f>F631/C631*100</f>
        <v>45.51900958304289</v>
      </c>
      <c r="L631" s="25">
        <f>G631/D631*100</f>
        <v>48.464022425364256</v>
      </c>
      <c r="M631" s="25">
        <f>H631/E631*100</f>
        <v>46.08538661000099</v>
      </c>
    </row>
    <row r="632" spans="1:13" s="18" customFormat="1" ht="18" customHeight="1">
      <c r="A632" s="16" t="s">
        <v>12</v>
      </c>
      <c r="B632" s="15"/>
      <c r="C632" s="17">
        <f>SUM(C638:C642)</f>
        <v>673438</v>
      </c>
      <c r="D632" s="17">
        <f>SUM(D638:D642)</f>
        <v>251300</v>
      </c>
      <c r="E632" s="17">
        <f>SUM(C632:D632)</f>
        <v>924738</v>
      </c>
      <c r="F632" s="17">
        <f>SUM(F638:F642)</f>
        <v>302650.11000000004</v>
      </c>
      <c r="G632" s="17">
        <f>SUM(G638:G642)</f>
        <v>116316.52</v>
      </c>
      <c r="H632" s="17">
        <f>SUM(F632:G632)</f>
        <v>418966.63000000006</v>
      </c>
      <c r="I632" s="17">
        <f>SUM(I638:I642)</f>
        <v>23371.44</v>
      </c>
      <c r="J632" s="17">
        <f>SUM(J638:J642)</f>
        <v>0</v>
      </c>
      <c r="K632" s="21">
        <f aca="true" t="shared" si="124" ref="K632:K659">F632/C632*100</f>
        <v>44.94105025258451</v>
      </c>
      <c r="L632" s="21">
        <f aca="true" t="shared" si="125" ref="L632:L655">G632/D632*100</f>
        <v>46.285921209709514</v>
      </c>
      <c r="M632" s="17">
        <f aca="true" t="shared" si="126" ref="M632:M655">H632/E632*100</f>
        <v>45.3065224961016</v>
      </c>
    </row>
    <row r="633" spans="1:13" s="18" customFormat="1" ht="18" customHeight="1">
      <c r="A633" s="43" t="s">
        <v>13</v>
      </c>
      <c r="B633" s="15"/>
      <c r="C633" s="17">
        <f>SUM(C636)</f>
        <v>100000</v>
      </c>
      <c r="D633" s="17">
        <f>SUM(D636)</f>
        <v>0</v>
      </c>
      <c r="E633" s="17">
        <f>SUM(C633:D633)</f>
        <v>100000</v>
      </c>
      <c r="F633" s="17">
        <f>SUM(F636)</f>
        <v>50000</v>
      </c>
      <c r="G633" s="17">
        <f>SUM(G636)</f>
        <v>0</v>
      </c>
      <c r="H633" s="17">
        <f>SUM(F633:G633)</f>
        <v>50000</v>
      </c>
      <c r="I633" s="17">
        <f>SUM(I636)</f>
        <v>0</v>
      </c>
      <c r="J633" s="17">
        <f>SUM(J636)</f>
        <v>0</v>
      </c>
      <c r="K633" s="21">
        <f t="shared" si="124"/>
        <v>50</v>
      </c>
      <c r="L633" s="21"/>
      <c r="M633" s="17">
        <f t="shared" si="126"/>
        <v>50</v>
      </c>
    </row>
    <row r="634" spans="1:13" s="18" customFormat="1" ht="18" customHeight="1">
      <c r="A634" s="16" t="s">
        <v>14</v>
      </c>
      <c r="B634" s="15"/>
      <c r="C634" s="17">
        <f>SUM(C643:C658)+C637</f>
        <v>388650</v>
      </c>
      <c r="D634" s="17">
        <f>SUM(D643:D658)+D637</f>
        <v>30167</v>
      </c>
      <c r="E634" s="17">
        <f>SUM(C634:D634)</f>
        <v>418817</v>
      </c>
      <c r="F634" s="17">
        <f>SUM(F643:F658)+F637</f>
        <v>185424.63999999998</v>
      </c>
      <c r="G634" s="17">
        <f>SUM(G643:G658)+G637</f>
        <v>20093.71</v>
      </c>
      <c r="H634" s="17">
        <f>SUM(F634:G634)</f>
        <v>205518.34999999998</v>
      </c>
      <c r="I634" s="17">
        <f>SUM(I643:I658)+I637</f>
        <v>854.37</v>
      </c>
      <c r="J634" s="17">
        <f>SUM(J643:J658)+J637</f>
        <v>0</v>
      </c>
      <c r="K634" s="21">
        <f t="shared" si="124"/>
        <v>47.709929242248805</v>
      </c>
      <c r="L634" s="21">
        <f t="shared" si="125"/>
        <v>66.6082474226804</v>
      </c>
      <c r="M634" s="17">
        <f t="shared" si="126"/>
        <v>49.07115757001267</v>
      </c>
    </row>
    <row r="635" spans="1:13" s="18" customFormat="1" ht="18" customHeight="1">
      <c r="A635" s="16" t="s">
        <v>15</v>
      </c>
      <c r="B635" s="15"/>
      <c r="C635" s="63">
        <f>C659</f>
        <v>20000</v>
      </c>
      <c r="D635" s="63">
        <f>D659</f>
        <v>0</v>
      </c>
      <c r="E635" s="17">
        <f>SUM(C635:D635)</f>
        <v>20000</v>
      </c>
      <c r="F635" s="63">
        <f>F659</f>
        <v>0</v>
      </c>
      <c r="G635" s="63">
        <f>G659</f>
        <v>0</v>
      </c>
      <c r="H635" s="17">
        <f>SUM(F635:G635)</f>
        <v>0</v>
      </c>
      <c r="I635" s="63">
        <f>I659</f>
        <v>0</v>
      </c>
      <c r="J635" s="63">
        <f>J659</f>
        <v>0</v>
      </c>
      <c r="K635" s="17">
        <f>F635/C635*100</f>
        <v>0</v>
      </c>
      <c r="L635" s="17">
        <v>0</v>
      </c>
      <c r="M635" s="17">
        <f t="shared" si="126"/>
        <v>0</v>
      </c>
    </row>
    <row r="636" spans="1:13" ht="18" customHeight="1">
      <c r="A636" s="35" t="s">
        <v>147</v>
      </c>
      <c r="B636" s="26" t="s">
        <v>148</v>
      </c>
      <c r="C636" s="28">
        <v>100000</v>
      </c>
      <c r="D636" s="28"/>
      <c r="E636" s="28">
        <f>C636+D636</f>
        <v>100000</v>
      </c>
      <c r="F636" s="28">
        <v>50000</v>
      </c>
      <c r="G636" s="28"/>
      <c r="H636" s="28">
        <f>F636+G636</f>
        <v>50000</v>
      </c>
      <c r="I636" s="28"/>
      <c r="J636" s="28"/>
      <c r="K636" s="33">
        <f t="shared" si="124"/>
        <v>50</v>
      </c>
      <c r="L636" s="33"/>
      <c r="M636" s="28">
        <f t="shared" si="126"/>
        <v>50</v>
      </c>
    </row>
    <row r="637" spans="1:13" ht="18" customHeight="1">
      <c r="A637" s="37" t="s">
        <v>345</v>
      </c>
      <c r="B637" s="26" t="s">
        <v>51</v>
      </c>
      <c r="C637" s="28">
        <v>1500</v>
      </c>
      <c r="D637" s="28">
        <v>508</v>
      </c>
      <c r="E637" s="28">
        <f>C637+D637</f>
        <v>2008</v>
      </c>
      <c r="F637" s="28">
        <v>82.44</v>
      </c>
      <c r="G637" s="28"/>
      <c r="H637" s="28">
        <f>F637+G637</f>
        <v>82.44</v>
      </c>
      <c r="I637" s="28"/>
      <c r="J637" s="28"/>
      <c r="K637" s="33">
        <f t="shared" si="124"/>
        <v>5.496</v>
      </c>
      <c r="L637" s="33">
        <f t="shared" si="125"/>
        <v>0</v>
      </c>
      <c r="M637" s="28">
        <f t="shared" si="126"/>
        <v>4.105577689243027</v>
      </c>
    </row>
    <row r="638" spans="1:13" ht="18" customHeight="1">
      <c r="A638" s="35" t="s">
        <v>38</v>
      </c>
      <c r="B638" s="26" t="s">
        <v>39</v>
      </c>
      <c r="C638" s="28">
        <v>530498</v>
      </c>
      <c r="D638" s="28">
        <v>188500</v>
      </c>
      <c r="E638" s="28">
        <f>C638+D638</f>
        <v>718998</v>
      </c>
      <c r="F638" s="28">
        <v>228193.22</v>
      </c>
      <c r="G638" s="28">
        <v>80093.13</v>
      </c>
      <c r="H638" s="28">
        <f aca="true" t="shared" si="127" ref="H638:H681">F638+G638</f>
        <v>308286.35</v>
      </c>
      <c r="I638" s="28">
        <v>15428.08</v>
      </c>
      <c r="J638" s="28"/>
      <c r="K638" s="33">
        <f t="shared" si="124"/>
        <v>43.01490674799905</v>
      </c>
      <c r="L638" s="33">
        <f t="shared" si="125"/>
        <v>42.489724137931034</v>
      </c>
      <c r="M638" s="28">
        <f t="shared" si="126"/>
        <v>42.877219408120745</v>
      </c>
    </row>
    <row r="639" spans="1:13" ht="18" customHeight="1">
      <c r="A639" s="35" t="s">
        <v>40</v>
      </c>
      <c r="B639" s="26" t="s">
        <v>41</v>
      </c>
      <c r="C639" s="28">
        <v>35493</v>
      </c>
      <c r="D639" s="28">
        <v>13386</v>
      </c>
      <c r="E639" s="28">
        <f>C639+D639</f>
        <v>48879</v>
      </c>
      <c r="F639" s="28">
        <v>35492.62</v>
      </c>
      <c r="G639" s="28">
        <v>13385.24</v>
      </c>
      <c r="H639" s="28">
        <f t="shared" si="127"/>
        <v>48877.86</v>
      </c>
      <c r="I639" s="28"/>
      <c r="J639" s="28"/>
      <c r="K639" s="33">
        <f t="shared" si="124"/>
        <v>99.99892936635393</v>
      </c>
      <c r="L639" s="33">
        <f t="shared" si="125"/>
        <v>99.99432242641566</v>
      </c>
      <c r="M639" s="28">
        <f t="shared" si="126"/>
        <v>99.99766771005953</v>
      </c>
    </row>
    <row r="640" spans="1:13" ht="18" customHeight="1">
      <c r="A640" s="37" t="s">
        <v>27</v>
      </c>
      <c r="B640" s="26" t="s">
        <v>28</v>
      </c>
      <c r="C640" s="28">
        <v>90397</v>
      </c>
      <c r="D640" s="28">
        <v>30314</v>
      </c>
      <c r="E640" s="28">
        <f aca="true" t="shared" si="128" ref="E640:E681">C640+D640</f>
        <v>120711</v>
      </c>
      <c r="F640" s="28">
        <v>33759.89</v>
      </c>
      <c r="G640" s="28">
        <v>14843.66</v>
      </c>
      <c r="H640" s="28">
        <f t="shared" si="127"/>
        <v>48603.55</v>
      </c>
      <c r="I640" s="28">
        <v>5215.8</v>
      </c>
      <c r="J640" s="28"/>
      <c r="K640" s="33">
        <f t="shared" si="124"/>
        <v>37.34625042866467</v>
      </c>
      <c r="L640" s="33">
        <f t="shared" si="125"/>
        <v>48.966352180510654</v>
      </c>
      <c r="M640" s="28">
        <f t="shared" si="126"/>
        <v>40.264391811848135</v>
      </c>
    </row>
    <row r="641" spans="1:13" ht="18" customHeight="1">
      <c r="A641" s="35" t="s">
        <v>29</v>
      </c>
      <c r="B641" s="26" t="s">
        <v>30</v>
      </c>
      <c r="C641" s="28">
        <v>13050</v>
      </c>
      <c r="D641" s="28">
        <v>4100</v>
      </c>
      <c r="E641" s="28">
        <f t="shared" si="128"/>
        <v>17150</v>
      </c>
      <c r="F641" s="28">
        <v>5204.38</v>
      </c>
      <c r="G641" s="28">
        <v>2030.09</v>
      </c>
      <c r="H641" s="28">
        <f t="shared" si="127"/>
        <v>7234.47</v>
      </c>
      <c r="I641" s="28">
        <v>1191.96</v>
      </c>
      <c r="J641" s="28"/>
      <c r="K641" s="33">
        <f t="shared" si="124"/>
        <v>39.88030651340996</v>
      </c>
      <c r="L641" s="33">
        <f t="shared" si="125"/>
        <v>49.51439024390244</v>
      </c>
      <c r="M641" s="28">
        <f t="shared" si="126"/>
        <v>42.18349854227406</v>
      </c>
    </row>
    <row r="642" spans="1:13" ht="18" customHeight="1">
      <c r="A642" s="37" t="s">
        <v>31</v>
      </c>
      <c r="B642" s="26" t="s">
        <v>32</v>
      </c>
      <c r="C642" s="28">
        <v>4000</v>
      </c>
      <c r="D642" s="28">
        <v>15000</v>
      </c>
      <c r="E642" s="28">
        <f>C642+D642</f>
        <v>19000</v>
      </c>
      <c r="F642" s="28"/>
      <c r="G642" s="28">
        <v>5964.4</v>
      </c>
      <c r="H642" s="28">
        <f t="shared" si="127"/>
        <v>5964.4</v>
      </c>
      <c r="I642" s="28">
        <v>1535.6</v>
      </c>
      <c r="J642" s="28"/>
      <c r="K642" s="33"/>
      <c r="L642" s="33">
        <f t="shared" si="125"/>
        <v>39.76266666666666</v>
      </c>
      <c r="M642" s="28">
        <f t="shared" si="126"/>
        <v>31.39157894736842</v>
      </c>
    </row>
    <row r="643" spans="1:13" ht="18" customHeight="1">
      <c r="A643" s="37" t="s">
        <v>42</v>
      </c>
      <c r="B643" s="26" t="s">
        <v>43</v>
      </c>
      <c r="C643" s="28">
        <v>23800</v>
      </c>
      <c r="D643" s="28">
        <v>3000</v>
      </c>
      <c r="E643" s="28">
        <f t="shared" si="128"/>
        <v>26800</v>
      </c>
      <c r="F643" s="28">
        <v>11636.17</v>
      </c>
      <c r="G643" s="28">
        <v>1422.45</v>
      </c>
      <c r="H643" s="28">
        <f t="shared" si="127"/>
        <v>13058.62</v>
      </c>
      <c r="I643" s="28">
        <v>136.05</v>
      </c>
      <c r="J643" s="28"/>
      <c r="K643" s="33">
        <f t="shared" si="124"/>
        <v>48.89147058823529</v>
      </c>
      <c r="L643" s="33">
        <f t="shared" si="125"/>
        <v>47.415</v>
      </c>
      <c r="M643" s="28">
        <f t="shared" si="126"/>
        <v>48.72619402985075</v>
      </c>
    </row>
    <row r="644" spans="1:13" ht="18" customHeight="1">
      <c r="A644" s="35" t="s">
        <v>134</v>
      </c>
      <c r="B644" s="26" t="s">
        <v>135</v>
      </c>
      <c r="C644" s="28">
        <v>180000</v>
      </c>
      <c r="D644" s="28"/>
      <c r="E644" s="28">
        <f>C644+D644</f>
        <v>180000</v>
      </c>
      <c r="F644" s="28">
        <v>78579.25</v>
      </c>
      <c r="G644" s="28"/>
      <c r="H644" s="28">
        <f t="shared" si="127"/>
        <v>78579.25</v>
      </c>
      <c r="I644" s="28"/>
      <c r="J644" s="28"/>
      <c r="K644" s="33">
        <f t="shared" si="124"/>
        <v>43.65513888888889</v>
      </c>
      <c r="L644" s="33"/>
      <c r="M644" s="28">
        <f t="shared" si="126"/>
        <v>43.65513888888889</v>
      </c>
    </row>
    <row r="645" spans="1:13" ht="18" customHeight="1">
      <c r="A645" s="35" t="s">
        <v>156</v>
      </c>
      <c r="B645" s="26" t="s">
        <v>157</v>
      </c>
      <c r="C645" s="28">
        <v>3000</v>
      </c>
      <c r="D645" s="28">
        <v>100</v>
      </c>
      <c r="E645" s="28">
        <f t="shared" si="128"/>
        <v>3100</v>
      </c>
      <c r="F645" s="28">
        <v>264.33</v>
      </c>
      <c r="G645" s="28"/>
      <c r="H645" s="28">
        <f t="shared" si="127"/>
        <v>264.33</v>
      </c>
      <c r="I645" s="28"/>
      <c r="J645" s="28"/>
      <c r="K645" s="33">
        <f t="shared" si="124"/>
        <v>8.811</v>
      </c>
      <c r="L645" s="33">
        <f t="shared" si="125"/>
        <v>0</v>
      </c>
      <c r="M645" s="28">
        <f t="shared" si="126"/>
        <v>8.526774193548386</v>
      </c>
    </row>
    <row r="646" spans="1:13" ht="18" customHeight="1">
      <c r="A646" s="35" t="s">
        <v>52</v>
      </c>
      <c r="B646" s="26" t="s">
        <v>53</v>
      </c>
      <c r="C646" s="28">
        <v>81500</v>
      </c>
      <c r="D646" s="28">
        <v>9531</v>
      </c>
      <c r="E646" s="28">
        <f t="shared" si="128"/>
        <v>91031</v>
      </c>
      <c r="F646" s="28">
        <v>42431.42</v>
      </c>
      <c r="G646" s="28">
        <v>7260.74</v>
      </c>
      <c r="H646" s="28">
        <f t="shared" si="127"/>
        <v>49692.159999999996</v>
      </c>
      <c r="I646" s="28">
        <v>40.65</v>
      </c>
      <c r="J646" s="28"/>
      <c r="K646" s="33">
        <f t="shared" si="124"/>
        <v>52.06309202453987</v>
      </c>
      <c r="L646" s="33">
        <f t="shared" si="125"/>
        <v>76.18025390829924</v>
      </c>
      <c r="M646" s="28">
        <f t="shared" si="126"/>
        <v>54.58817325965879</v>
      </c>
    </row>
    <row r="647" spans="1:13" ht="18" customHeight="1">
      <c r="A647" s="37" t="s">
        <v>44</v>
      </c>
      <c r="B647" s="26" t="s">
        <v>45</v>
      </c>
      <c r="C647" s="28">
        <v>3000</v>
      </c>
      <c r="D647" s="28"/>
      <c r="E647" s="28">
        <f t="shared" si="128"/>
        <v>3000</v>
      </c>
      <c r="F647" s="28">
        <v>1802.95</v>
      </c>
      <c r="G647" s="28"/>
      <c r="H647" s="28">
        <f t="shared" si="127"/>
        <v>1802.95</v>
      </c>
      <c r="I647" s="28"/>
      <c r="J647" s="28"/>
      <c r="K647" s="33">
        <f t="shared" si="124"/>
        <v>60.09833333333333</v>
      </c>
      <c r="L647" s="33"/>
      <c r="M647" s="28">
        <f t="shared" si="126"/>
        <v>60.09833333333333</v>
      </c>
    </row>
    <row r="648" spans="1:13" ht="18" customHeight="1">
      <c r="A648" s="37" t="s">
        <v>277</v>
      </c>
      <c r="B648" s="26" t="s">
        <v>229</v>
      </c>
      <c r="C648" s="28">
        <v>1000</v>
      </c>
      <c r="D648" s="28">
        <v>200</v>
      </c>
      <c r="E648" s="28">
        <f t="shared" si="128"/>
        <v>1200</v>
      </c>
      <c r="F648" s="28">
        <v>382</v>
      </c>
      <c r="G648" s="28">
        <v>100</v>
      </c>
      <c r="H648" s="28">
        <f t="shared" si="127"/>
        <v>482</v>
      </c>
      <c r="I648" s="28"/>
      <c r="J648" s="28"/>
      <c r="K648" s="33">
        <f t="shared" si="124"/>
        <v>38.2</v>
      </c>
      <c r="L648" s="28">
        <f>G648/D648*100</f>
        <v>50</v>
      </c>
      <c r="M648" s="28">
        <f t="shared" si="126"/>
        <v>40.166666666666664</v>
      </c>
    </row>
    <row r="649" spans="1:13" ht="18" customHeight="1">
      <c r="A649" s="35" t="s">
        <v>33</v>
      </c>
      <c r="B649" s="26" t="s">
        <v>34</v>
      </c>
      <c r="C649" s="28">
        <v>18800</v>
      </c>
      <c r="D649" s="28">
        <v>4000</v>
      </c>
      <c r="E649" s="28">
        <f t="shared" si="128"/>
        <v>22800</v>
      </c>
      <c r="F649" s="28">
        <v>7758.18</v>
      </c>
      <c r="G649" s="28">
        <v>2701.14</v>
      </c>
      <c r="H649" s="28">
        <f t="shared" si="127"/>
        <v>10459.32</v>
      </c>
      <c r="I649" s="28">
        <v>677.67</v>
      </c>
      <c r="J649" s="28"/>
      <c r="K649" s="33">
        <f t="shared" si="124"/>
        <v>41.26691489361703</v>
      </c>
      <c r="L649" s="33">
        <f t="shared" si="125"/>
        <v>67.5285</v>
      </c>
      <c r="M649" s="28">
        <f t="shared" si="126"/>
        <v>45.87421052631579</v>
      </c>
    </row>
    <row r="650" spans="1:13" ht="18" customHeight="1">
      <c r="A650" s="35" t="s">
        <v>78</v>
      </c>
      <c r="B650" s="26" t="s">
        <v>79</v>
      </c>
      <c r="C650" s="28">
        <v>750</v>
      </c>
      <c r="D650" s="28"/>
      <c r="E650" s="28">
        <f>C650+D650</f>
        <v>750</v>
      </c>
      <c r="F650" s="28">
        <v>470.63</v>
      </c>
      <c r="G650" s="28"/>
      <c r="H650" s="28">
        <f>F650+G650</f>
        <v>470.63</v>
      </c>
      <c r="I650" s="28"/>
      <c r="J650" s="28"/>
      <c r="K650" s="33">
        <f t="shared" si="124"/>
        <v>62.75066666666667</v>
      </c>
      <c r="L650" s="33"/>
      <c r="M650" s="28">
        <f t="shared" si="126"/>
        <v>62.75066666666667</v>
      </c>
    </row>
    <row r="651" spans="1:13" ht="21.75" customHeight="1">
      <c r="A651" s="91" t="s">
        <v>319</v>
      </c>
      <c r="B651" s="26" t="s">
        <v>286</v>
      </c>
      <c r="C651" s="28">
        <v>4000</v>
      </c>
      <c r="D651" s="28">
        <v>2400</v>
      </c>
      <c r="E651" s="28">
        <f>C651+D651</f>
        <v>6400</v>
      </c>
      <c r="F651" s="28">
        <v>2338.5</v>
      </c>
      <c r="G651" s="28">
        <v>1611.07</v>
      </c>
      <c r="H651" s="28">
        <f>F651+G651</f>
        <v>3949.5699999999997</v>
      </c>
      <c r="I651" s="28"/>
      <c r="J651" s="28"/>
      <c r="K651" s="33">
        <f t="shared" si="124"/>
        <v>58.46249999999999</v>
      </c>
      <c r="L651" s="28">
        <f>G651/D651*100</f>
        <v>67.12791666666666</v>
      </c>
      <c r="M651" s="28">
        <f t="shared" si="126"/>
        <v>61.712031249999995</v>
      </c>
    </row>
    <row r="652" spans="1:13" ht="21" customHeight="1">
      <c r="A652" s="91" t="s">
        <v>417</v>
      </c>
      <c r="B652" s="26" t="s">
        <v>288</v>
      </c>
      <c r="C652" s="28">
        <v>47200</v>
      </c>
      <c r="D652" s="28"/>
      <c r="E652" s="28">
        <f>C652+D652</f>
        <v>47200</v>
      </c>
      <c r="F652" s="28">
        <v>23869.35</v>
      </c>
      <c r="G652" s="28"/>
      <c r="H652" s="28">
        <f>F652+G652</f>
        <v>23869.35</v>
      </c>
      <c r="I652" s="28"/>
      <c r="J652" s="28"/>
      <c r="K652" s="33">
        <f t="shared" si="124"/>
        <v>50.570656779661014</v>
      </c>
      <c r="L652" s="28"/>
      <c r="M652" s="28">
        <f t="shared" si="126"/>
        <v>50.570656779661014</v>
      </c>
    </row>
    <row r="653" spans="1:13" ht="18" customHeight="1">
      <c r="A653" s="35" t="s">
        <v>80</v>
      </c>
      <c r="B653" s="26" t="s">
        <v>81</v>
      </c>
      <c r="C653" s="28">
        <v>0</v>
      </c>
      <c r="D653" s="28">
        <v>500</v>
      </c>
      <c r="E653" s="28">
        <f t="shared" si="128"/>
        <v>500</v>
      </c>
      <c r="F653" s="28"/>
      <c r="G653" s="28">
        <v>33.9</v>
      </c>
      <c r="H653" s="28">
        <f t="shared" si="127"/>
        <v>33.9</v>
      </c>
      <c r="I653" s="28"/>
      <c r="J653" s="28"/>
      <c r="K653" s="33"/>
      <c r="L653" s="33">
        <f t="shared" si="125"/>
        <v>6.78</v>
      </c>
      <c r="M653" s="28">
        <f t="shared" si="126"/>
        <v>6.78</v>
      </c>
    </row>
    <row r="654" spans="1:13" ht="18" customHeight="1">
      <c r="A654" s="35" t="s">
        <v>46</v>
      </c>
      <c r="B654" s="26" t="s">
        <v>47</v>
      </c>
      <c r="C654" s="28">
        <v>19000</v>
      </c>
      <c r="D654" s="28">
        <v>7598</v>
      </c>
      <c r="E654" s="28">
        <f t="shared" si="128"/>
        <v>26598</v>
      </c>
      <c r="F654" s="28">
        <v>14250</v>
      </c>
      <c r="G654" s="28">
        <v>5700</v>
      </c>
      <c r="H654" s="28">
        <f t="shared" si="127"/>
        <v>19950</v>
      </c>
      <c r="I654" s="28"/>
      <c r="J654" s="28"/>
      <c r="K654" s="33">
        <f t="shared" si="124"/>
        <v>75</v>
      </c>
      <c r="L654" s="33">
        <f t="shared" si="125"/>
        <v>75.01974203737825</v>
      </c>
      <c r="M654" s="28">
        <f t="shared" si="126"/>
        <v>75.00563952176856</v>
      </c>
    </row>
    <row r="655" spans="1:13" ht="18" customHeight="1">
      <c r="A655" s="35" t="s">
        <v>54</v>
      </c>
      <c r="B655" s="26" t="s">
        <v>55</v>
      </c>
      <c r="C655" s="28"/>
      <c r="D655" s="28">
        <v>1430</v>
      </c>
      <c r="E655" s="28">
        <f t="shared" si="128"/>
        <v>1430</v>
      </c>
      <c r="F655" s="28"/>
      <c r="G655" s="28">
        <v>715</v>
      </c>
      <c r="H655" s="28">
        <f t="shared" si="127"/>
        <v>715</v>
      </c>
      <c r="I655" s="28"/>
      <c r="J655" s="28"/>
      <c r="K655" s="33"/>
      <c r="L655" s="33">
        <f t="shared" si="125"/>
        <v>50</v>
      </c>
      <c r="M655" s="28">
        <f t="shared" si="126"/>
        <v>50</v>
      </c>
    </row>
    <row r="656" spans="1:13" ht="18" customHeight="1">
      <c r="A656" s="90" t="s">
        <v>313</v>
      </c>
      <c r="B656" s="26" t="s">
        <v>290</v>
      </c>
      <c r="C656" s="28">
        <v>2000</v>
      </c>
      <c r="D656" s="28">
        <v>500</v>
      </c>
      <c r="E656" s="28">
        <f t="shared" si="128"/>
        <v>2500</v>
      </c>
      <c r="F656" s="28"/>
      <c r="G656" s="28">
        <v>500</v>
      </c>
      <c r="H656" s="28">
        <f t="shared" si="127"/>
        <v>500</v>
      </c>
      <c r="I656" s="28"/>
      <c r="J656" s="28"/>
      <c r="K656" s="33">
        <f t="shared" si="124"/>
        <v>0</v>
      </c>
      <c r="L656" s="33">
        <f aca="true" t="shared" si="129" ref="L656:M659">G656/D656*100</f>
        <v>100</v>
      </c>
      <c r="M656" s="28">
        <f t="shared" si="129"/>
        <v>20</v>
      </c>
    </row>
    <row r="657" spans="1:13" ht="18" customHeight="1">
      <c r="A657" s="90" t="s">
        <v>330</v>
      </c>
      <c r="B657" s="26" t="s">
        <v>291</v>
      </c>
      <c r="C657" s="28">
        <v>600</v>
      </c>
      <c r="D657" s="28">
        <v>200</v>
      </c>
      <c r="E657" s="28">
        <f t="shared" si="128"/>
        <v>800</v>
      </c>
      <c r="F657" s="28">
        <v>122.49</v>
      </c>
      <c r="G657" s="28">
        <v>49.41</v>
      </c>
      <c r="H657" s="28">
        <f t="shared" si="127"/>
        <v>171.89999999999998</v>
      </c>
      <c r="I657" s="28"/>
      <c r="J657" s="28"/>
      <c r="K657" s="33">
        <f t="shared" si="124"/>
        <v>20.415</v>
      </c>
      <c r="L657" s="33">
        <f t="shared" si="129"/>
        <v>24.705</v>
      </c>
      <c r="M657" s="28">
        <f t="shared" si="129"/>
        <v>21.487499999999997</v>
      </c>
    </row>
    <row r="658" spans="1:13" ht="18" customHeight="1">
      <c r="A658" s="90" t="s">
        <v>321</v>
      </c>
      <c r="B658" s="26" t="s">
        <v>292</v>
      </c>
      <c r="C658" s="28">
        <v>2500</v>
      </c>
      <c r="D658" s="28">
        <v>200</v>
      </c>
      <c r="E658" s="28">
        <f t="shared" si="128"/>
        <v>2700</v>
      </c>
      <c r="F658" s="28">
        <v>1436.93</v>
      </c>
      <c r="G658" s="28">
        <v>0</v>
      </c>
      <c r="H658" s="28">
        <f t="shared" si="127"/>
        <v>1436.93</v>
      </c>
      <c r="I658" s="28"/>
      <c r="J658" s="28"/>
      <c r="K658" s="33">
        <f t="shared" si="124"/>
        <v>57.4772</v>
      </c>
      <c r="L658" s="33">
        <f t="shared" si="129"/>
        <v>0</v>
      </c>
      <c r="M658" s="28">
        <f t="shared" si="129"/>
        <v>53.21962962962963</v>
      </c>
    </row>
    <row r="659" spans="1:13" ht="18" customHeight="1">
      <c r="A659" s="35" t="s">
        <v>303</v>
      </c>
      <c r="B659" s="26" t="s">
        <v>63</v>
      </c>
      <c r="C659" s="28">
        <v>20000</v>
      </c>
      <c r="D659" s="28"/>
      <c r="E659" s="28">
        <f t="shared" si="128"/>
        <v>20000</v>
      </c>
      <c r="F659" s="28"/>
      <c r="G659" s="28"/>
      <c r="H659" s="28">
        <f t="shared" si="127"/>
        <v>0</v>
      </c>
      <c r="I659" s="28"/>
      <c r="J659" s="28"/>
      <c r="K659" s="28">
        <f t="shared" si="124"/>
        <v>0</v>
      </c>
      <c r="L659" s="28"/>
      <c r="M659" s="28">
        <f t="shared" si="129"/>
        <v>0</v>
      </c>
    </row>
    <row r="660" spans="1:13" ht="18" customHeight="1">
      <c r="A660" s="38"/>
      <c r="B660" s="26"/>
      <c r="C660" s="28"/>
      <c r="D660" s="28"/>
      <c r="E660" s="28"/>
      <c r="F660" s="28"/>
      <c r="G660" s="28"/>
      <c r="H660" s="28"/>
      <c r="I660" s="28"/>
      <c r="J660" s="28"/>
      <c r="K660" s="31"/>
      <c r="L660" s="31"/>
      <c r="M660" s="28"/>
    </row>
    <row r="661" spans="1:13" s="29" customFormat="1" ht="18" customHeight="1">
      <c r="A661" s="39" t="s">
        <v>158</v>
      </c>
      <c r="B661" s="42">
        <v>85212</v>
      </c>
      <c r="C661" s="25">
        <f>SUM(C662:C663)</f>
        <v>28828</v>
      </c>
      <c r="D661" s="25">
        <f>SUM(D662:D663)</f>
        <v>17933836</v>
      </c>
      <c r="E661" s="25">
        <f t="shared" si="128"/>
        <v>17962664</v>
      </c>
      <c r="F661" s="25">
        <f>SUM(F662:F663)</f>
        <v>16319.07</v>
      </c>
      <c r="G661" s="25">
        <f>SUM(G662:G663)</f>
        <v>8240222.700000001</v>
      </c>
      <c r="H661" s="25">
        <f t="shared" si="127"/>
        <v>8256541.770000001</v>
      </c>
      <c r="I661" s="25">
        <f>SUM(I662:I663)</f>
        <v>98213.9</v>
      </c>
      <c r="J661" s="25">
        <f>SUM(J662:J663)</f>
        <v>0</v>
      </c>
      <c r="K661" s="25">
        <f aca="true" t="shared" si="130" ref="K661:M663">F661/C661*100</f>
        <v>56.608401554044676</v>
      </c>
      <c r="L661" s="25">
        <f t="shared" si="130"/>
        <v>45.94790930395483</v>
      </c>
      <c r="M661" s="25">
        <f t="shared" si="130"/>
        <v>45.96501816211671</v>
      </c>
    </row>
    <row r="662" spans="1:13" s="18" customFormat="1" ht="18" customHeight="1">
      <c r="A662" s="16" t="s">
        <v>12</v>
      </c>
      <c r="B662" s="15"/>
      <c r="C662" s="17">
        <f>SUM(C666:C669)</f>
        <v>0</v>
      </c>
      <c r="D662" s="17">
        <f>SUM(D666:D669)</f>
        <v>597359</v>
      </c>
      <c r="E662" s="17">
        <f>SUM(C662:D662)</f>
        <v>597359</v>
      </c>
      <c r="F662" s="17">
        <f>SUM(F666:F669)</f>
        <v>0</v>
      </c>
      <c r="G662" s="17">
        <f>SUM(G666:G669)</f>
        <v>229349.53</v>
      </c>
      <c r="H662" s="17">
        <f>SUM(F662:G662)</f>
        <v>229349.53</v>
      </c>
      <c r="I662" s="17">
        <f>SUM(I666:I669)</f>
        <v>22209.230000000003</v>
      </c>
      <c r="J662" s="17">
        <f>SUM(J666:J669)</f>
        <v>0</v>
      </c>
      <c r="K662" s="33">
        <v>0</v>
      </c>
      <c r="L662" s="17">
        <f t="shared" si="130"/>
        <v>38.393918899690135</v>
      </c>
      <c r="M662" s="17">
        <f t="shared" si="130"/>
        <v>38.393918899690135</v>
      </c>
    </row>
    <row r="663" spans="1:13" s="18" customFormat="1" ht="18" customHeight="1">
      <c r="A663" s="16" t="s">
        <v>14</v>
      </c>
      <c r="B663" s="15"/>
      <c r="C663" s="17">
        <f>SUM(C670:C678)+C665+C664+C679+C680+C681</f>
        <v>28828</v>
      </c>
      <c r="D663" s="17">
        <f>SUM(D670:D678)+D665+D664+D679+D680+D681</f>
        <v>17336477</v>
      </c>
      <c r="E663" s="17">
        <f>SUM(C663:D663)</f>
        <v>17365305</v>
      </c>
      <c r="F663" s="17">
        <f>SUM(F670:F678)+F665+F664+F679+F680+F681</f>
        <v>16319.07</v>
      </c>
      <c r="G663" s="17">
        <f>SUM(G670:G678)+G665+G664+G679+G680+G681</f>
        <v>8010873.170000001</v>
      </c>
      <c r="H663" s="17">
        <f>SUM(F663:G663)</f>
        <v>8027192.240000001</v>
      </c>
      <c r="I663" s="17">
        <f>SUM(I670:I678)+I665+I664+I679+I680+I681</f>
        <v>76004.67</v>
      </c>
      <c r="J663" s="17">
        <f>SUM(J670:J678)+J665+J664+J679+J680+J681</f>
        <v>0</v>
      </c>
      <c r="K663" s="17">
        <f t="shared" si="130"/>
        <v>56.608401554044676</v>
      </c>
      <c r="L663" s="17">
        <f t="shared" si="130"/>
        <v>46.208195413635664</v>
      </c>
      <c r="M663" s="17">
        <f t="shared" si="130"/>
        <v>46.22546071030714</v>
      </c>
    </row>
    <row r="664" spans="1:13" s="18" customFormat="1" ht="18" customHeight="1">
      <c r="A664" s="37" t="s">
        <v>159</v>
      </c>
      <c r="B664" s="26" t="s">
        <v>160</v>
      </c>
      <c r="C664" s="28">
        <v>28000</v>
      </c>
      <c r="D664" s="28"/>
      <c r="E664" s="28">
        <f>C664+D664</f>
        <v>28000</v>
      </c>
      <c r="F664" s="28">
        <v>15905.21</v>
      </c>
      <c r="G664" s="28"/>
      <c r="H664" s="28">
        <f>F664+G664</f>
        <v>15905.21</v>
      </c>
      <c r="I664" s="17"/>
      <c r="J664" s="28"/>
      <c r="K664" s="28">
        <f>F664/C664*100</f>
        <v>56.80432142857143</v>
      </c>
      <c r="L664" s="33">
        <v>0</v>
      </c>
      <c r="M664" s="28">
        <f aca="true" t="shared" si="131" ref="M664:M681">H664/E664*100</f>
        <v>56.80432142857143</v>
      </c>
    </row>
    <row r="665" spans="1:13" ht="18" customHeight="1">
      <c r="A665" s="37" t="s">
        <v>161</v>
      </c>
      <c r="B665" s="26" t="s">
        <v>162</v>
      </c>
      <c r="C665" s="28"/>
      <c r="D665" s="28">
        <v>17161237</v>
      </c>
      <c r="E665" s="28">
        <f t="shared" si="128"/>
        <v>17161237</v>
      </c>
      <c r="F665" s="28"/>
      <c r="G665" s="28">
        <v>7943618.32</v>
      </c>
      <c r="H665" s="28">
        <f t="shared" si="127"/>
        <v>7943618.32</v>
      </c>
      <c r="I665" s="28">
        <v>74638.5</v>
      </c>
      <c r="J665" s="28"/>
      <c r="K665" s="28"/>
      <c r="L665" s="28">
        <f aca="true" t="shared" si="132" ref="L665:L681">G665/D665*100</f>
        <v>46.288145312601884</v>
      </c>
      <c r="M665" s="28">
        <f t="shared" si="131"/>
        <v>46.288145312601884</v>
      </c>
    </row>
    <row r="666" spans="1:13" ht="18" customHeight="1">
      <c r="A666" s="35" t="s">
        <v>38</v>
      </c>
      <c r="B666" s="26" t="s">
        <v>39</v>
      </c>
      <c r="C666" s="28"/>
      <c r="D666" s="28">
        <v>280000</v>
      </c>
      <c r="E666" s="28">
        <f t="shared" si="128"/>
        <v>280000</v>
      </c>
      <c r="F666" s="28"/>
      <c r="G666" s="28">
        <v>111529.23</v>
      </c>
      <c r="H666" s="28">
        <f t="shared" si="127"/>
        <v>111529.23</v>
      </c>
      <c r="I666" s="28">
        <v>5776.78</v>
      </c>
      <c r="J666" s="28"/>
      <c r="K666" s="28"/>
      <c r="L666" s="28">
        <f t="shared" si="132"/>
        <v>39.83186785714285</v>
      </c>
      <c r="M666" s="28">
        <f t="shared" si="131"/>
        <v>39.83186785714285</v>
      </c>
    </row>
    <row r="667" spans="1:13" ht="18" customHeight="1">
      <c r="A667" s="35" t="s">
        <v>40</v>
      </c>
      <c r="B667" s="26" t="s">
        <v>41</v>
      </c>
      <c r="C667" s="28"/>
      <c r="D667" s="28">
        <v>15159</v>
      </c>
      <c r="E667" s="28">
        <f t="shared" si="128"/>
        <v>15159</v>
      </c>
      <c r="F667" s="28"/>
      <c r="G667" s="28">
        <v>15158.34</v>
      </c>
      <c r="H667" s="28">
        <f t="shared" si="127"/>
        <v>15158.34</v>
      </c>
      <c r="I667" s="28"/>
      <c r="J667" s="28"/>
      <c r="K667" s="28"/>
      <c r="L667" s="28">
        <f t="shared" si="132"/>
        <v>99.9956461508015</v>
      </c>
      <c r="M667" s="28">
        <f t="shared" si="131"/>
        <v>99.9956461508015</v>
      </c>
    </row>
    <row r="668" spans="1:13" ht="18" customHeight="1">
      <c r="A668" s="37" t="s">
        <v>27</v>
      </c>
      <c r="B668" s="26" t="s">
        <v>28</v>
      </c>
      <c r="C668" s="28"/>
      <c r="D668" s="28">
        <v>295000</v>
      </c>
      <c r="E668" s="28">
        <f t="shared" si="128"/>
        <v>295000</v>
      </c>
      <c r="F668" s="28"/>
      <c r="G668" s="28">
        <v>99922.87</v>
      </c>
      <c r="H668" s="28">
        <f t="shared" si="127"/>
        <v>99922.87</v>
      </c>
      <c r="I668" s="28">
        <v>16001.12</v>
      </c>
      <c r="J668" s="28"/>
      <c r="K668" s="28"/>
      <c r="L668" s="28">
        <f t="shared" si="132"/>
        <v>33.872159322033895</v>
      </c>
      <c r="M668" s="28">
        <f t="shared" si="131"/>
        <v>33.872159322033895</v>
      </c>
    </row>
    <row r="669" spans="1:13" ht="18" customHeight="1">
      <c r="A669" s="35" t="s">
        <v>29</v>
      </c>
      <c r="B669" s="26" t="s">
        <v>30</v>
      </c>
      <c r="C669" s="28"/>
      <c r="D669" s="28">
        <v>7200</v>
      </c>
      <c r="E669" s="28">
        <f t="shared" si="128"/>
        <v>7200</v>
      </c>
      <c r="F669" s="28"/>
      <c r="G669" s="28">
        <v>2739.09</v>
      </c>
      <c r="H669" s="28">
        <f t="shared" si="127"/>
        <v>2739.09</v>
      </c>
      <c r="I669" s="28">
        <v>431.33</v>
      </c>
      <c r="J669" s="28"/>
      <c r="K669" s="28"/>
      <c r="L669" s="28">
        <f t="shared" si="132"/>
        <v>38.04291666666667</v>
      </c>
      <c r="M669" s="28">
        <f t="shared" si="131"/>
        <v>38.04291666666667</v>
      </c>
    </row>
    <row r="670" spans="1:13" ht="18" customHeight="1">
      <c r="A670" s="37" t="s">
        <v>42</v>
      </c>
      <c r="B670" s="26" t="s">
        <v>43</v>
      </c>
      <c r="C670" s="28"/>
      <c r="D670" s="28">
        <v>20000</v>
      </c>
      <c r="E670" s="28">
        <f t="shared" si="128"/>
        <v>20000</v>
      </c>
      <c r="F670" s="28"/>
      <c r="G670" s="28">
        <v>4008.88</v>
      </c>
      <c r="H670" s="28">
        <f t="shared" si="127"/>
        <v>4008.88</v>
      </c>
      <c r="I670" s="28"/>
      <c r="J670" s="28"/>
      <c r="K670" s="28"/>
      <c r="L670" s="28">
        <f t="shared" si="132"/>
        <v>20.0444</v>
      </c>
      <c r="M670" s="28">
        <f t="shared" si="131"/>
        <v>20.0444</v>
      </c>
    </row>
    <row r="671" spans="1:13" ht="18" customHeight="1">
      <c r="A671" s="35" t="s">
        <v>52</v>
      </c>
      <c r="B671" s="26" t="s">
        <v>53</v>
      </c>
      <c r="C671" s="28"/>
      <c r="D671" s="28">
        <v>20000</v>
      </c>
      <c r="E671" s="28">
        <f>C671+D671</f>
        <v>20000</v>
      </c>
      <c r="F671" s="28"/>
      <c r="G671" s="28">
        <v>4942.21</v>
      </c>
      <c r="H671" s="28">
        <f aca="true" t="shared" si="133" ref="H671:H677">F671+G671</f>
        <v>4942.21</v>
      </c>
      <c r="I671" s="28">
        <v>251.15</v>
      </c>
      <c r="J671" s="28"/>
      <c r="K671" s="28"/>
      <c r="L671" s="28">
        <f t="shared" si="132"/>
        <v>24.71105</v>
      </c>
      <c r="M671" s="28">
        <f t="shared" si="131"/>
        <v>24.71105</v>
      </c>
    </row>
    <row r="672" spans="1:13" ht="18" customHeight="1">
      <c r="A672" s="37" t="s">
        <v>277</v>
      </c>
      <c r="B672" s="26" t="s">
        <v>229</v>
      </c>
      <c r="C672" s="28"/>
      <c r="D672" s="28">
        <v>540</v>
      </c>
      <c r="E672" s="28">
        <f>C672+D672</f>
        <v>540</v>
      </c>
      <c r="F672" s="28"/>
      <c r="G672" s="28">
        <v>80</v>
      </c>
      <c r="H672" s="28">
        <f t="shared" si="133"/>
        <v>80</v>
      </c>
      <c r="I672" s="28"/>
      <c r="J672" s="28"/>
      <c r="K672" s="28"/>
      <c r="L672" s="28">
        <f t="shared" si="132"/>
        <v>14.814814814814813</v>
      </c>
      <c r="M672" s="28">
        <f t="shared" si="131"/>
        <v>14.814814814814813</v>
      </c>
    </row>
    <row r="673" spans="1:13" ht="18" customHeight="1">
      <c r="A673" s="35" t="s">
        <v>33</v>
      </c>
      <c r="B673" s="26" t="s">
        <v>34</v>
      </c>
      <c r="C673" s="28"/>
      <c r="D673" s="28">
        <v>83300</v>
      </c>
      <c r="E673" s="28">
        <f t="shared" si="128"/>
        <v>83300</v>
      </c>
      <c r="F673" s="28"/>
      <c r="G673" s="28">
        <v>31410.39</v>
      </c>
      <c r="H673" s="28">
        <f t="shared" si="133"/>
        <v>31410.39</v>
      </c>
      <c r="I673" s="28">
        <v>1115.02</v>
      </c>
      <c r="J673" s="28"/>
      <c r="K673" s="28"/>
      <c r="L673" s="28">
        <f t="shared" si="132"/>
        <v>37.70755102040816</v>
      </c>
      <c r="M673" s="28">
        <f t="shared" si="131"/>
        <v>37.70755102040816</v>
      </c>
    </row>
    <row r="674" spans="1:13" ht="18.75" customHeight="1">
      <c r="A674" s="91" t="s">
        <v>319</v>
      </c>
      <c r="B674" s="26" t="s">
        <v>286</v>
      </c>
      <c r="C674" s="28"/>
      <c r="D674" s="28">
        <v>10000</v>
      </c>
      <c r="E674" s="28">
        <f t="shared" si="128"/>
        <v>10000</v>
      </c>
      <c r="F674" s="28"/>
      <c r="G674" s="28">
        <v>4785.63</v>
      </c>
      <c r="H674" s="28">
        <f t="shared" si="133"/>
        <v>4785.63</v>
      </c>
      <c r="I674" s="28"/>
      <c r="J674" s="28"/>
      <c r="K674" s="28"/>
      <c r="L674" s="28">
        <f t="shared" si="132"/>
        <v>47.856300000000005</v>
      </c>
      <c r="M674" s="28">
        <f t="shared" si="131"/>
        <v>47.856300000000005</v>
      </c>
    </row>
    <row r="675" spans="1:13" ht="18" customHeight="1">
      <c r="A675" s="91" t="s">
        <v>374</v>
      </c>
      <c r="B675" s="26" t="s">
        <v>288</v>
      </c>
      <c r="C675" s="28"/>
      <c r="D675" s="28">
        <v>10000</v>
      </c>
      <c r="E675" s="28">
        <f>C675+D675</f>
        <v>10000</v>
      </c>
      <c r="F675" s="28"/>
      <c r="G675" s="28">
        <v>3119.7</v>
      </c>
      <c r="H675" s="28">
        <f t="shared" si="133"/>
        <v>3119.7</v>
      </c>
      <c r="I675" s="28"/>
      <c r="J675" s="28"/>
      <c r="K675" s="28"/>
      <c r="L675" s="28">
        <f>G675/D675*100</f>
        <v>31.196999999999996</v>
      </c>
      <c r="M675" s="28">
        <f>H675/E675*100</f>
        <v>31.196999999999996</v>
      </c>
    </row>
    <row r="676" spans="1:13" ht="18" customHeight="1">
      <c r="A676" s="35" t="s">
        <v>80</v>
      </c>
      <c r="B676" s="26" t="s">
        <v>81</v>
      </c>
      <c r="C676" s="28"/>
      <c r="D676" s="28">
        <v>1000</v>
      </c>
      <c r="E676" s="28">
        <f>C676+D676</f>
        <v>1000</v>
      </c>
      <c r="F676" s="28"/>
      <c r="G676" s="28">
        <v>302.68</v>
      </c>
      <c r="H676" s="28">
        <f t="shared" si="133"/>
        <v>302.68</v>
      </c>
      <c r="I676" s="28"/>
      <c r="J676" s="28"/>
      <c r="K676" s="28"/>
      <c r="L676" s="28">
        <f t="shared" si="132"/>
        <v>30.268</v>
      </c>
      <c r="M676" s="28">
        <f>H676/E676*100</f>
        <v>30.268</v>
      </c>
    </row>
    <row r="677" spans="1:13" ht="18" customHeight="1">
      <c r="A677" s="35" t="s">
        <v>418</v>
      </c>
      <c r="B677" s="26" t="s">
        <v>72</v>
      </c>
      <c r="C677" s="28">
        <v>828</v>
      </c>
      <c r="D677" s="28"/>
      <c r="E677" s="28">
        <f>C677+D677</f>
        <v>828</v>
      </c>
      <c r="F677" s="28">
        <v>413.86</v>
      </c>
      <c r="G677" s="28"/>
      <c r="H677" s="28">
        <f t="shared" si="133"/>
        <v>413.86</v>
      </c>
      <c r="I677" s="28"/>
      <c r="J677" s="28"/>
      <c r="K677" s="28">
        <f>F677/C677*100</f>
        <v>49.98309178743961</v>
      </c>
      <c r="L677" s="28"/>
      <c r="M677" s="28">
        <f>H677/E677*100</f>
        <v>49.98309178743961</v>
      </c>
    </row>
    <row r="678" spans="1:13" ht="18" customHeight="1">
      <c r="A678" s="35" t="s">
        <v>46</v>
      </c>
      <c r="B678" s="26" t="s">
        <v>47</v>
      </c>
      <c r="C678" s="28"/>
      <c r="D678" s="28">
        <v>9900</v>
      </c>
      <c r="E678" s="28">
        <f t="shared" si="128"/>
        <v>9900</v>
      </c>
      <c r="F678" s="28"/>
      <c r="G678" s="28">
        <v>7425</v>
      </c>
      <c r="H678" s="28">
        <f t="shared" si="127"/>
        <v>7425</v>
      </c>
      <c r="I678" s="28"/>
      <c r="J678" s="28"/>
      <c r="K678" s="28"/>
      <c r="L678" s="28">
        <f t="shared" si="132"/>
        <v>75</v>
      </c>
      <c r="M678" s="28">
        <f t="shared" si="131"/>
        <v>75</v>
      </c>
    </row>
    <row r="679" spans="1:13" ht="18" customHeight="1">
      <c r="A679" s="90" t="s">
        <v>313</v>
      </c>
      <c r="B679" s="26" t="s">
        <v>290</v>
      </c>
      <c r="C679" s="28"/>
      <c r="D679" s="28">
        <v>5500</v>
      </c>
      <c r="E679" s="28">
        <f t="shared" si="128"/>
        <v>5500</v>
      </c>
      <c r="F679" s="28"/>
      <c r="G679" s="28">
        <v>2188.2</v>
      </c>
      <c r="H679" s="28">
        <f t="shared" si="127"/>
        <v>2188.2</v>
      </c>
      <c r="I679" s="28"/>
      <c r="J679" s="28"/>
      <c r="K679" s="28"/>
      <c r="L679" s="28">
        <f t="shared" si="132"/>
        <v>39.78545454545454</v>
      </c>
      <c r="M679" s="28">
        <f t="shared" si="131"/>
        <v>39.78545454545454</v>
      </c>
    </row>
    <row r="680" spans="1:13" ht="18" customHeight="1">
      <c r="A680" s="90" t="s">
        <v>331</v>
      </c>
      <c r="B680" s="26" t="s">
        <v>291</v>
      </c>
      <c r="C680" s="28"/>
      <c r="D680" s="28">
        <v>5000</v>
      </c>
      <c r="E680" s="28">
        <f t="shared" si="128"/>
        <v>5000</v>
      </c>
      <c r="F680" s="28"/>
      <c r="G680" s="28">
        <v>5000</v>
      </c>
      <c r="H680" s="28">
        <f t="shared" si="127"/>
        <v>5000</v>
      </c>
      <c r="I680" s="28"/>
      <c r="J680" s="28"/>
      <c r="K680" s="28"/>
      <c r="L680" s="28">
        <f t="shared" si="132"/>
        <v>100</v>
      </c>
      <c r="M680" s="28">
        <f t="shared" si="131"/>
        <v>100</v>
      </c>
    </row>
    <row r="681" spans="1:13" ht="21" customHeight="1">
      <c r="A681" s="90" t="s">
        <v>321</v>
      </c>
      <c r="B681" s="26" t="s">
        <v>292</v>
      </c>
      <c r="C681" s="28"/>
      <c r="D681" s="28">
        <v>10000</v>
      </c>
      <c r="E681" s="28">
        <f t="shared" si="128"/>
        <v>10000</v>
      </c>
      <c r="F681" s="28"/>
      <c r="G681" s="28">
        <v>3992.16</v>
      </c>
      <c r="H681" s="28">
        <f t="shared" si="127"/>
        <v>3992.16</v>
      </c>
      <c r="I681" s="28"/>
      <c r="J681" s="28"/>
      <c r="K681" s="28"/>
      <c r="L681" s="28">
        <f t="shared" si="132"/>
        <v>39.9216</v>
      </c>
      <c r="M681" s="28">
        <f t="shared" si="131"/>
        <v>39.9216</v>
      </c>
    </row>
    <row r="682" spans="1:13" ht="18" customHeight="1">
      <c r="A682" s="38"/>
      <c r="B682" s="26"/>
      <c r="C682" s="28"/>
      <c r="D682" s="28"/>
      <c r="E682" s="28"/>
      <c r="F682" s="28"/>
      <c r="G682" s="28"/>
      <c r="H682" s="28"/>
      <c r="I682" s="28"/>
      <c r="J682" s="28"/>
      <c r="K682" s="31"/>
      <c r="L682" s="31"/>
      <c r="M682" s="28"/>
    </row>
    <row r="683" spans="1:13" s="29" customFormat="1" ht="18" customHeight="1">
      <c r="A683" s="24" t="s">
        <v>163</v>
      </c>
      <c r="B683" s="5" t="s">
        <v>164</v>
      </c>
      <c r="C683" s="25">
        <f>C684</f>
        <v>1000</v>
      </c>
      <c r="D683" s="25">
        <f>D684</f>
        <v>198000</v>
      </c>
      <c r="E683" s="25">
        <f>C683+D683</f>
        <v>199000</v>
      </c>
      <c r="F683" s="25">
        <f>SUM(F684)</f>
        <v>798.69</v>
      </c>
      <c r="G683" s="25">
        <f>SUM(G686)</f>
        <v>75406.52</v>
      </c>
      <c r="H683" s="25">
        <f>F683+G683</f>
        <v>76205.21</v>
      </c>
      <c r="I683" s="25">
        <f>SUM(I686)</f>
        <v>14978.28</v>
      </c>
      <c r="J683" s="25">
        <f>SUM(J686)</f>
        <v>0</v>
      </c>
      <c r="K683" s="25">
        <v>0</v>
      </c>
      <c r="L683" s="25">
        <f aca="true" t="shared" si="134" ref="L683:M686">G683/D683*100</f>
        <v>38.084101010101016</v>
      </c>
      <c r="M683" s="25">
        <f t="shared" si="134"/>
        <v>38.29407537688442</v>
      </c>
    </row>
    <row r="684" spans="1:13" s="18" customFormat="1" ht="18" customHeight="1">
      <c r="A684" s="16" t="s">
        <v>14</v>
      </c>
      <c r="B684" s="15"/>
      <c r="C684" s="17">
        <f>SUM(C685:C686)</f>
        <v>1000</v>
      </c>
      <c r="D684" s="17">
        <f>SUM(D686)</f>
        <v>198000</v>
      </c>
      <c r="E684" s="17">
        <f>SUM(C684:D684)</f>
        <v>199000</v>
      </c>
      <c r="F684" s="17">
        <f>SUM(F685:F686)</f>
        <v>798.69</v>
      </c>
      <c r="G684" s="17">
        <f>SUM(G686)</f>
        <v>75406.52</v>
      </c>
      <c r="H684" s="17">
        <f>SUM(F684:G684)</f>
        <v>76205.21</v>
      </c>
      <c r="I684" s="17">
        <f>SUM(I686)</f>
        <v>14978.28</v>
      </c>
      <c r="J684" s="17">
        <f>SUM(J686)</f>
        <v>0</v>
      </c>
      <c r="K684" s="21">
        <v>0</v>
      </c>
      <c r="L684" s="17">
        <f t="shared" si="134"/>
        <v>38.084101010101016</v>
      </c>
      <c r="M684" s="17">
        <f t="shared" si="134"/>
        <v>38.29407537688442</v>
      </c>
    </row>
    <row r="685" spans="1:13" s="18" customFormat="1" ht="18" customHeight="1">
      <c r="A685" s="37" t="s">
        <v>159</v>
      </c>
      <c r="B685" s="26" t="s">
        <v>160</v>
      </c>
      <c r="C685" s="28">
        <v>1000</v>
      </c>
      <c r="D685" s="28"/>
      <c r="E685" s="28">
        <f>C685+D685</f>
        <v>1000</v>
      </c>
      <c r="F685" s="28">
        <v>798.69</v>
      </c>
      <c r="G685" s="28"/>
      <c r="H685" s="28">
        <f>F685+G685</f>
        <v>798.69</v>
      </c>
      <c r="I685" s="28"/>
      <c r="J685" s="28"/>
      <c r="K685" s="28">
        <f>F685/C685*100</f>
        <v>79.869</v>
      </c>
      <c r="L685" s="28"/>
      <c r="M685" s="28">
        <f t="shared" si="134"/>
        <v>79.869</v>
      </c>
    </row>
    <row r="686" spans="1:13" ht="18" customHeight="1">
      <c r="A686" s="37" t="s">
        <v>165</v>
      </c>
      <c r="B686" s="26" t="s">
        <v>166</v>
      </c>
      <c r="C686" s="28"/>
      <c r="D686" s="28">
        <v>198000</v>
      </c>
      <c r="E686" s="28">
        <f>C686+D686</f>
        <v>198000</v>
      </c>
      <c r="F686" s="28">
        <v>0</v>
      </c>
      <c r="G686" s="28">
        <v>75406.52</v>
      </c>
      <c r="H686" s="28">
        <f>F686+G686</f>
        <v>75406.52</v>
      </c>
      <c r="I686" s="28">
        <v>14978.28</v>
      </c>
      <c r="J686" s="28"/>
      <c r="K686" s="28"/>
      <c r="L686" s="28">
        <f t="shared" si="134"/>
        <v>38.084101010101016</v>
      </c>
      <c r="M686" s="28">
        <f t="shared" si="134"/>
        <v>38.084101010101016</v>
      </c>
    </row>
    <row r="687" spans="1:13" ht="18" customHeight="1">
      <c r="A687" s="31"/>
      <c r="B687" s="26"/>
      <c r="C687" s="28"/>
      <c r="D687" s="28"/>
      <c r="E687" s="28"/>
      <c r="F687" s="28"/>
      <c r="G687" s="28"/>
      <c r="H687" s="28"/>
      <c r="I687" s="28"/>
      <c r="J687" s="28"/>
      <c r="K687" s="31"/>
      <c r="L687" s="31"/>
      <c r="M687" s="28"/>
    </row>
    <row r="688" spans="1:13" s="29" customFormat="1" ht="18" customHeight="1">
      <c r="A688" s="24" t="s">
        <v>167</v>
      </c>
      <c r="B688" s="5" t="s">
        <v>168</v>
      </c>
      <c r="C688" s="25">
        <f>SUM(C690:C691)</f>
        <v>1521250</v>
      </c>
      <c r="D688" s="25">
        <f>SUM(D690:D691)</f>
        <v>3778616</v>
      </c>
      <c r="E688" s="25">
        <f>SUM(C688:D688)</f>
        <v>5299866</v>
      </c>
      <c r="F688" s="25">
        <f>SUM(F690:F691)</f>
        <v>250748.22</v>
      </c>
      <c r="G688" s="25">
        <f>SUM(G690:G691)</f>
        <v>2107162.5</v>
      </c>
      <c r="H688" s="25">
        <f>SUM(F688:G688)</f>
        <v>2357910.72</v>
      </c>
      <c r="I688" s="25">
        <f>SUM(I690:I691)</f>
        <v>28939.5</v>
      </c>
      <c r="J688" s="25">
        <f>SUM(J690:J691)</f>
        <v>0</v>
      </c>
      <c r="K688" s="25">
        <f aca="true" t="shared" si="135" ref="K688:M689">F688/C688*100</f>
        <v>16.48303829087921</v>
      </c>
      <c r="L688" s="25">
        <f t="shared" si="135"/>
        <v>55.76545751142746</v>
      </c>
      <c r="M688" s="25">
        <f t="shared" si="135"/>
        <v>44.49000635110398</v>
      </c>
    </row>
    <row r="689" spans="1:13" s="18" customFormat="1" ht="18" customHeight="1">
      <c r="A689" s="16" t="s">
        <v>14</v>
      </c>
      <c r="B689" s="15"/>
      <c r="C689" s="17">
        <f>SUM(C690:C691)</f>
        <v>1521250</v>
      </c>
      <c r="D689" s="17">
        <f>SUM(D690:D691)</f>
        <v>3778616</v>
      </c>
      <c r="E689" s="17">
        <f>SUM(C689:D689)</f>
        <v>5299866</v>
      </c>
      <c r="F689" s="17">
        <f>SUM(F690:F691)</f>
        <v>250748.22</v>
      </c>
      <c r="G689" s="17">
        <f>SUM(G690:G691)</f>
        <v>2107162.5</v>
      </c>
      <c r="H689" s="17">
        <f>SUM(F689:G689)</f>
        <v>2357910.72</v>
      </c>
      <c r="I689" s="17">
        <f>SUM(I690:I691)</f>
        <v>28939.5</v>
      </c>
      <c r="J689" s="17">
        <f>SUM(J690:J691)</f>
        <v>0</v>
      </c>
      <c r="K689" s="17">
        <f t="shared" si="135"/>
        <v>16.48303829087921</v>
      </c>
      <c r="L689" s="17">
        <f t="shared" si="135"/>
        <v>55.76545751142746</v>
      </c>
      <c r="M689" s="17">
        <f t="shared" si="135"/>
        <v>44.49000635110398</v>
      </c>
    </row>
    <row r="690" spans="1:13" ht="18" customHeight="1">
      <c r="A690" s="37" t="s">
        <v>159</v>
      </c>
      <c r="B690" s="26" t="s">
        <v>160</v>
      </c>
      <c r="C690" s="28">
        <v>11250</v>
      </c>
      <c r="D690" s="28"/>
      <c r="E690" s="28">
        <f>SUM(C690:D690)</f>
        <v>11250</v>
      </c>
      <c r="F690" s="28">
        <v>11193.78</v>
      </c>
      <c r="G690" s="28"/>
      <c r="H690" s="28">
        <f>SUM(F690:G690)</f>
        <v>11193.78</v>
      </c>
      <c r="I690" s="28"/>
      <c r="J690" s="28"/>
      <c r="K690" s="28">
        <f>F690/C690*100</f>
        <v>99.50026666666668</v>
      </c>
      <c r="L690" s="28"/>
      <c r="M690" s="28">
        <f>H690/E690*100</f>
        <v>99.50026666666668</v>
      </c>
    </row>
    <row r="691" spans="1:13" ht="18" customHeight="1">
      <c r="A691" s="37" t="s">
        <v>161</v>
      </c>
      <c r="B691" s="26" t="s">
        <v>162</v>
      </c>
      <c r="C691" s="28">
        <v>1510000</v>
      </c>
      <c r="D691" s="28">
        <v>3778616</v>
      </c>
      <c r="E691" s="28">
        <f>C691+D691</f>
        <v>5288616</v>
      </c>
      <c r="F691" s="28">
        <v>239554.44</v>
      </c>
      <c r="G691" s="28">
        <v>2107162.5</v>
      </c>
      <c r="H691" s="28">
        <f>F691+G691</f>
        <v>2346716.94</v>
      </c>
      <c r="I691" s="28">
        <v>28939.5</v>
      </c>
      <c r="J691" s="28"/>
      <c r="K691" s="28">
        <f>F691/C691*100</f>
        <v>15.864532450331126</v>
      </c>
      <c r="L691" s="28">
        <f>G691/D691*100</f>
        <v>55.76545751142746</v>
      </c>
      <c r="M691" s="28">
        <f>H691/E691*100</f>
        <v>44.37298794240307</v>
      </c>
    </row>
    <row r="692" spans="1:13" ht="18" customHeight="1">
      <c r="A692" s="38"/>
      <c r="B692" s="26"/>
      <c r="C692" s="28"/>
      <c r="D692" s="28"/>
      <c r="E692" s="28"/>
      <c r="F692" s="28"/>
      <c r="G692" s="28"/>
      <c r="H692" s="28"/>
      <c r="I692" s="28"/>
      <c r="J692" s="28"/>
      <c r="K692" s="31"/>
      <c r="L692" s="31"/>
      <c r="M692" s="28"/>
    </row>
    <row r="693" spans="1:13" s="29" customFormat="1" ht="18" customHeight="1">
      <c r="A693" s="24" t="s">
        <v>169</v>
      </c>
      <c r="B693" s="5" t="s">
        <v>170</v>
      </c>
      <c r="C693" s="25">
        <f>C695</f>
        <v>3928472</v>
      </c>
      <c r="D693" s="25">
        <f>D695</f>
        <v>0</v>
      </c>
      <c r="E693" s="25">
        <f>C693+D693</f>
        <v>3928472</v>
      </c>
      <c r="F693" s="25">
        <f>F695</f>
        <v>1838148.23</v>
      </c>
      <c r="G693" s="25">
        <f>G695</f>
        <v>0</v>
      </c>
      <c r="H693" s="25">
        <f>F693+G693</f>
        <v>1838148.23</v>
      </c>
      <c r="I693" s="25">
        <f>I695</f>
        <v>880.34</v>
      </c>
      <c r="J693" s="25">
        <f>J695</f>
        <v>0</v>
      </c>
      <c r="K693" s="25">
        <f>F693/C693*100</f>
        <v>46.79041189551561</v>
      </c>
      <c r="L693" s="25">
        <v>0</v>
      </c>
      <c r="M693" s="25">
        <f>H693/E693*100</f>
        <v>46.79041189551561</v>
      </c>
    </row>
    <row r="694" spans="1:13" s="18" customFormat="1" ht="18" customHeight="1">
      <c r="A694" s="16" t="s">
        <v>14</v>
      </c>
      <c r="B694" s="15"/>
      <c r="C694" s="17">
        <f>SUM(C695)</f>
        <v>3928472</v>
      </c>
      <c r="D694" s="17">
        <f>SUM(D695)</f>
        <v>0</v>
      </c>
      <c r="E694" s="17">
        <f>SUM(C694:D694)</f>
        <v>3928472</v>
      </c>
      <c r="F694" s="17">
        <f>SUM(F695)</f>
        <v>1838148.23</v>
      </c>
      <c r="G694" s="17">
        <f>SUM(G695)</f>
        <v>0</v>
      </c>
      <c r="H694" s="17">
        <f>SUM(F694:G694)</f>
        <v>1838148.23</v>
      </c>
      <c r="I694" s="17">
        <f>SUM(I695)</f>
        <v>880.34</v>
      </c>
      <c r="J694" s="17">
        <f>SUM(J695)</f>
        <v>0</v>
      </c>
      <c r="K694" s="17">
        <f>F694/C694*100</f>
        <v>46.79041189551561</v>
      </c>
      <c r="L694" s="17"/>
      <c r="M694" s="17">
        <f>H694/E694*100</f>
        <v>46.79041189551561</v>
      </c>
    </row>
    <row r="695" spans="1:13" ht="18" customHeight="1">
      <c r="A695" s="37" t="s">
        <v>161</v>
      </c>
      <c r="B695" s="26" t="s">
        <v>162</v>
      </c>
      <c r="C695" s="28">
        <v>3928472</v>
      </c>
      <c r="D695" s="28"/>
      <c r="E695" s="28">
        <f>C695+D695</f>
        <v>3928472</v>
      </c>
      <c r="F695" s="28">
        <v>1838148.23</v>
      </c>
      <c r="G695" s="28"/>
      <c r="H695" s="28">
        <f>F695+G695</f>
        <v>1838148.23</v>
      </c>
      <c r="I695" s="28">
        <v>880.34</v>
      </c>
      <c r="J695" s="28"/>
      <c r="K695" s="28">
        <f>F695/C695*100</f>
        <v>46.79041189551561</v>
      </c>
      <c r="L695" s="28"/>
      <c r="M695" s="28">
        <f>H695/E695*100</f>
        <v>46.79041189551561</v>
      </c>
    </row>
    <row r="696" spans="1:13" ht="18" customHeight="1">
      <c r="A696" s="26"/>
      <c r="B696" s="26"/>
      <c r="C696" s="28"/>
      <c r="D696" s="28"/>
      <c r="E696" s="28"/>
      <c r="F696" s="28"/>
      <c r="G696" s="28"/>
      <c r="H696" s="28"/>
      <c r="I696" s="28"/>
      <c r="J696" s="28"/>
      <c r="K696" s="31"/>
      <c r="L696" s="31"/>
      <c r="M696" s="28"/>
    </row>
    <row r="697" spans="1:13" s="29" customFormat="1" ht="18" customHeight="1">
      <c r="A697" s="39" t="s">
        <v>171</v>
      </c>
      <c r="B697" s="5" t="s">
        <v>172</v>
      </c>
      <c r="C697" s="25">
        <f>SUM(C698:C700)</f>
        <v>2136242</v>
      </c>
      <c r="D697" s="25">
        <f>SUM(D698:D700)</f>
        <v>1252586</v>
      </c>
      <c r="E697" s="25">
        <f>SUM(C697:D697)</f>
        <v>3388828</v>
      </c>
      <c r="F697" s="25">
        <f>SUM(F698:F700)</f>
        <v>861231.26</v>
      </c>
      <c r="G697" s="25">
        <f>SUM(G698:G700)</f>
        <v>699392.8200000001</v>
      </c>
      <c r="H697" s="25">
        <f>SUM(F697:G697)</f>
        <v>1560624.08</v>
      </c>
      <c r="I697" s="25">
        <f>SUM(I698:I700)</f>
        <v>103547.31000000001</v>
      </c>
      <c r="J697" s="25">
        <f>SUM(J698:J700)</f>
        <v>0</v>
      </c>
      <c r="K697" s="25">
        <f aca="true" t="shared" si="136" ref="K697:M699">F697/C697*100</f>
        <v>40.3152479915665</v>
      </c>
      <c r="L697" s="25">
        <f t="shared" si="136"/>
        <v>55.83591226470678</v>
      </c>
      <c r="M697" s="25">
        <f t="shared" si="136"/>
        <v>46.05202978728929</v>
      </c>
    </row>
    <row r="698" spans="1:13" s="18" customFormat="1" ht="18" customHeight="1">
      <c r="A698" s="16" t="s">
        <v>12</v>
      </c>
      <c r="B698" s="15"/>
      <c r="C698" s="17">
        <f>SUM(C702:C706)</f>
        <v>1833885</v>
      </c>
      <c r="D698" s="17">
        <f>SUM(D702:D706)</f>
        <v>1196550</v>
      </c>
      <c r="E698" s="17">
        <f>SUM(C698:D698)</f>
        <v>3030435</v>
      </c>
      <c r="F698" s="17">
        <f>SUM(F702:F706)</f>
        <v>708743.19</v>
      </c>
      <c r="G698" s="17">
        <f>SUM(G702:G706)</f>
        <v>668123.76</v>
      </c>
      <c r="H698" s="17">
        <f>SUM(F698:G698)</f>
        <v>1376866.95</v>
      </c>
      <c r="I698" s="17">
        <f>SUM(I702:I706)</f>
        <v>101569.46</v>
      </c>
      <c r="J698" s="17">
        <f>SUM(J702:J706)</f>
        <v>0</v>
      </c>
      <c r="K698" s="17">
        <f t="shared" si="136"/>
        <v>38.64709019376896</v>
      </c>
      <c r="L698" s="17">
        <f t="shared" si="136"/>
        <v>55.83751284944215</v>
      </c>
      <c r="M698" s="17">
        <f t="shared" si="136"/>
        <v>45.43463067183424</v>
      </c>
    </row>
    <row r="699" spans="1:13" s="18" customFormat="1" ht="18" customHeight="1">
      <c r="A699" s="16" t="s">
        <v>14</v>
      </c>
      <c r="B699" s="15"/>
      <c r="C699" s="17">
        <f>SUM(C707:C718)+C701+C719+C720+C721</f>
        <v>272357</v>
      </c>
      <c r="D699" s="17">
        <f>SUM(D707:D718)+D701+D719+D720+D721</f>
        <v>56036</v>
      </c>
      <c r="E699" s="17">
        <f>SUM(C699:D699)</f>
        <v>328393</v>
      </c>
      <c r="F699" s="17">
        <f>SUM(F707:F718)+F701+F719+F720+F721</f>
        <v>152488.07</v>
      </c>
      <c r="G699" s="17">
        <f>SUM(G707:G718)+G701+G719+G720+G721</f>
        <v>31269.059999999998</v>
      </c>
      <c r="H699" s="17">
        <f>SUM(F699:G699)</f>
        <v>183757.13</v>
      </c>
      <c r="I699" s="17">
        <f>SUM(I707:I718)+I701+I719+I720+I721</f>
        <v>1977.85</v>
      </c>
      <c r="J699" s="17">
        <f>SUM(J707:J718)+J701+J719+J720+J721</f>
        <v>0</v>
      </c>
      <c r="K699" s="17">
        <f t="shared" si="136"/>
        <v>55.98830578982732</v>
      </c>
      <c r="L699" s="17">
        <f t="shared" si="136"/>
        <v>55.80173459918624</v>
      </c>
      <c r="M699" s="17">
        <f t="shared" si="136"/>
        <v>55.9564698394911</v>
      </c>
    </row>
    <row r="700" spans="1:13" s="18" customFormat="1" ht="18" customHeight="1">
      <c r="A700" s="16" t="s">
        <v>15</v>
      </c>
      <c r="B700" s="15"/>
      <c r="C700" s="63">
        <f>C722</f>
        <v>30000</v>
      </c>
      <c r="D700" s="17">
        <f>D722</f>
        <v>0</v>
      </c>
      <c r="E700" s="17">
        <f>SUM(C700:D700)</f>
        <v>30000</v>
      </c>
      <c r="F700" s="17">
        <f>F722</f>
        <v>0</v>
      </c>
      <c r="G700" s="17">
        <f>G722</f>
        <v>0</v>
      </c>
      <c r="H700" s="17">
        <f>SUM(F700:G700)</f>
        <v>0</v>
      </c>
      <c r="I700" s="17">
        <f>I722</f>
        <v>0</v>
      </c>
      <c r="J700" s="17">
        <f>J722</f>
        <v>0</v>
      </c>
      <c r="K700" s="17">
        <f aca="true" t="shared" si="137" ref="K700:K722">F700/C700*100</f>
        <v>0</v>
      </c>
      <c r="L700" s="17"/>
      <c r="M700" s="17">
        <f aca="true" t="shared" si="138" ref="M700:M722">H700/E700*100</f>
        <v>0</v>
      </c>
    </row>
    <row r="701" spans="1:13" ht="18" customHeight="1">
      <c r="A701" s="37" t="s">
        <v>345</v>
      </c>
      <c r="B701" s="26" t="s">
        <v>51</v>
      </c>
      <c r="C701" s="28">
        <v>10000</v>
      </c>
      <c r="D701" s="28"/>
      <c r="E701" s="28">
        <f aca="true" t="shared" si="139" ref="E701:E722">C701+D701</f>
        <v>10000</v>
      </c>
      <c r="F701" s="28"/>
      <c r="G701" s="28"/>
      <c r="H701" s="28">
        <f>F701+G701</f>
        <v>0</v>
      </c>
      <c r="I701" s="28"/>
      <c r="J701" s="28"/>
      <c r="K701" s="28">
        <f t="shared" si="137"/>
        <v>0</v>
      </c>
      <c r="L701" s="28">
        <v>0</v>
      </c>
      <c r="M701" s="28">
        <f t="shared" si="138"/>
        <v>0</v>
      </c>
    </row>
    <row r="702" spans="1:13" ht="18" customHeight="1">
      <c r="A702" s="35" t="s">
        <v>38</v>
      </c>
      <c r="B702" s="26" t="s">
        <v>39</v>
      </c>
      <c r="C702" s="28">
        <v>1448055</v>
      </c>
      <c r="D702" s="28">
        <v>963000</v>
      </c>
      <c r="E702" s="28">
        <f t="shared" si="139"/>
        <v>2411055</v>
      </c>
      <c r="F702" s="28">
        <v>516395.07</v>
      </c>
      <c r="G702" s="28">
        <v>500891.23</v>
      </c>
      <c r="H702" s="28">
        <f>SUM(F702:G702)</f>
        <v>1017286.3</v>
      </c>
      <c r="I702" s="28">
        <v>72890.92</v>
      </c>
      <c r="J702" s="28"/>
      <c r="K702" s="28">
        <f t="shared" si="137"/>
        <v>35.6612884179123</v>
      </c>
      <c r="L702" s="28">
        <f aca="true" t="shared" si="140" ref="L702:L708">G702/D702*100</f>
        <v>52.01362720664589</v>
      </c>
      <c r="M702" s="28">
        <f t="shared" si="138"/>
        <v>42.192579596898454</v>
      </c>
    </row>
    <row r="703" spans="1:13" ht="18" customHeight="1">
      <c r="A703" s="35" t="s">
        <v>40</v>
      </c>
      <c r="B703" s="26" t="s">
        <v>41</v>
      </c>
      <c r="C703" s="28">
        <v>95972</v>
      </c>
      <c r="D703" s="28">
        <v>70550</v>
      </c>
      <c r="E703" s="28">
        <f t="shared" si="139"/>
        <v>166522</v>
      </c>
      <c r="F703" s="28">
        <v>95971.18</v>
      </c>
      <c r="G703" s="28">
        <v>70550</v>
      </c>
      <c r="H703" s="28">
        <f>SUM(F703:G703)</f>
        <v>166521.18</v>
      </c>
      <c r="I703" s="28"/>
      <c r="J703" s="28"/>
      <c r="K703" s="28">
        <f t="shared" si="137"/>
        <v>99.9991455841287</v>
      </c>
      <c r="L703" s="28">
        <f t="shared" si="140"/>
        <v>100</v>
      </c>
      <c r="M703" s="28">
        <f t="shared" si="138"/>
        <v>99.99950757257298</v>
      </c>
    </row>
    <row r="704" spans="1:13" ht="18" customHeight="1">
      <c r="A704" s="37" t="s">
        <v>27</v>
      </c>
      <c r="B704" s="26" t="s">
        <v>28</v>
      </c>
      <c r="C704" s="28">
        <v>249028</v>
      </c>
      <c r="D704" s="28">
        <v>145000</v>
      </c>
      <c r="E704" s="28">
        <f t="shared" si="139"/>
        <v>394028</v>
      </c>
      <c r="F704" s="28">
        <v>83057.93</v>
      </c>
      <c r="G704" s="28">
        <v>83845.3</v>
      </c>
      <c r="H704" s="28">
        <f>SUM(F704:G704)</f>
        <v>166903.22999999998</v>
      </c>
      <c r="I704" s="28">
        <v>24104.71</v>
      </c>
      <c r="J704" s="28"/>
      <c r="K704" s="28">
        <f t="shared" si="137"/>
        <v>33.352847872528386</v>
      </c>
      <c r="L704" s="28">
        <f t="shared" si="140"/>
        <v>57.8243448275862</v>
      </c>
      <c r="M704" s="28">
        <f t="shared" si="138"/>
        <v>42.35821565980083</v>
      </c>
    </row>
    <row r="705" spans="1:13" ht="18" customHeight="1">
      <c r="A705" s="35" t="s">
        <v>29</v>
      </c>
      <c r="B705" s="26" t="s">
        <v>30</v>
      </c>
      <c r="C705" s="28">
        <v>38000</v>
      </c>
      <c r="D705" s="28">
        <v>18000</v>
      </c>
      <c r="E705" s="28">
        <f t="shared" si="139"/>
        <v>56000</v>
      </c>
      <c r="F705" s="28">
        <v>12894.34</v>
      </c>
      <c r="G705" s="28">
        <v>12837.23</v>
      </c>
      <c r="H705" s="28">
        <f aca="true" t="shared" si="141" ref="H705:H722">F705+G705</f>
        <v>25731.57</v>
      </c>
      <c r="I705" s="28">
        <v>4458.5</v>
      </c>
      <c r="J705" s="28"/>
      <c r="K705" s="28">
        <f t="shared" si="137"/>
        <v>33.93247368421053</v>
      </c>
      <c r="L705" s="28">
        <f t="shared" si="140"/>
        <v>71.31794444444444</v>
      </c>
      <c r="M705" s="28">
        <f t="shared" si="138"/>
        <v>45.94923214285714</v>
      </c>
    </row>
    <row r="706" spans="1:13" ht="18" customHeight="1">
      <c r="A706" s="37" t="s">
        <v>31</v>
      </c>
      <c r="B706" s="26" t="s">
        <v>32</v>
      </c>
      <c r="C706" s="28">
        <v>2830</v>
      </c>
      <c r="D706" s="28"/>
      <c r="E706" s="28">
        <f t="shared" si="139"/>
        <v>2830</v>
      </c>
      <c r="F706" s="28">
        <v>424.67</v>
      </c>
      <c r="G706" s="28"/>
      <c r="H706" s="28">
        <f t="shared" si="141"/>
        <v>424.67</v>
      </c>
      <c r="I706" s="28">
        <v>115.33</v>
      </c>
      <c r="J706" s="28"/>
      <c r="K706" s="28">
        <f t="shared" si="137"/>
        <v>15.00600706713781</v>
      </c>
      <c r="L706" s="28"/>
      <c r="M706" s="28">
        <f t="shared" si="138"/>
        <v>15.00600706713781</v>
      </c>
    </row>
    <row r="707" spans="1:13" ht="18" customHeight="1">
      <c r="A707" s="37" t="s">
        <v>42</v>
      </c>
      <c r="B707" s="26" t="s">
        <v>43</v>
      </c>
      <c r="C707" s="28">
        <v>45000</v>
      </c>
      <c r="D707" s="28">
        <v>5000</v>
      </c>
      <c r="E707" s="28">
        <f t="shared" si="139"/>
        <v>50000</v>
      </c>
      <c r="F707" s="28">
        <v>19640.18</v>
      </c>
      <c r="G707" s="28">
        <v>1889.83</v>
      </c>
      <c r="H707" s="28">
        <f t="shared" si="141"/>
        <v>21530.010000000002</v>
      </c>
      <c r="I707" s="28">
        <v>167.5</v>
      </c>
      <c r="J707" s="28"/>
      <c r="K707" s="28">
        <f t="shared" si="137"/>
        <v>43.644844444444445</v>
      </c>
      <c r="L707" s="28">
        <f t="shared" si="140"/>
        <v>37.7966</v>
      </c>
      <c r="M707" s="28">
        <f t="shared" si="138"/>
        <v>43.06002</v>
      </c>
    </row>
    <row r="708" spans="1:13" ht="18" customHeight="1">
      <c r="A708" s="35" t="s">
        <v>52</v>
      </c>
      <c r="B708" s="26" t="s">
        <v>53</v>
      </c>
      <c r="C708" s="28">
        <v>21500</v>
      </c>
      <c r="D708" s="28">
        <v>14536</v>
      </c>
      <c r="E708" s="28">
        <f t="shared" si="139"/>
        <v>36036</v>
      </c>
      <c r="F708" s="28">
        <v>12306.37</v>
      </c>
      <c r="G708" s="28">
        <v>7448.07</v>
      </c>
      <c r="H708" s="28">
        <f t="shared" si="141"/>
        <v>19754.440000000002</v>
      </c>
      <c r="I708" s="28">
        <v>1302.78</v>
      </c>
      <c r="J708" s="28"/>
      <c r="K708" s="28">
        <f t="shared" si="137"/>
        <v>57.23893023255814</v>
      </c>
      <c r="L708" s="28">
        <f t="shared" si="140"/>
        <v>51.23878646119978</v>
      </c>
      <c r="M708" s="28">
        <f t="shared" si="138"/>
        <v>54.81862581862582</v>
      </c>
    </row>
    <row r="709" spans="1:13" ht="18" customHeight="1">
      <c r="A709" s="37" t="s">
        <v>44</v>
      </c>
      <c r="B709" s="26" t="s">
        <v>45</v>
      </c>
      <c r="C709" s="28">
        <v>30000</v>
      </c>
      <c r="D709" s="28"/>
      <c r="E709" s="28">
        <f>C709+D709</f>
        <v>30000</v>
      </c>
      <c r="F709" s="28">
        <v>12088.54</v>
      </c>
      <c r="G709" s="28"/>
      <c r="H709" s="28">
        <f t="shared" si="141"/>
        <v>12088.54</v>
      </c>
      <c r="I709" s="28"/>
      <c r="J709" s="28"/>
      <c r="K709" s="28">
        <f t="shared" si="137"/>
        <v>40.29513333333334</v>
      </c>
      <c r="L709" s="28"/>
      <c r="M709" s="28">
        <f t="shared" si="138"/>
        <v>40.29513333333334</v>
      </c>
    </row>
    <row r="710" spans="1:13" ht="18" customHeight="1">
      <c r="A710" s="37" t="s">
        <v>277</v>
      </c>
      <c r="B710" s="26" t="s">
        <v>229</v>
      </c>
      <c r="C710" s="28">
        <v>2000</v>
      </c>
      <c r="D710" s="28"/>
      <c r="E710" s="28">
        <f>C710+D710</f>
        <v>2000</v>
      </c>
      <c r="F710" s="28">
        <v>946</v>
      </c>
      <c r="G710" s="28"/>
      <c r="H710" s="28">
        <f t="shared" si="141"/>
        <v>946</v>
      </c>
      <c r="I710" s="28"/>
      <c r="J710" s="28"/>
      <c r="K710" s="28">
        <f t="shared" si="137"/>
        <v>47.3</v>
      </c>
      <c r="L710" s="28"/>
      <c r="M710" s="28">
        <f t="shared" si="138"/>
        <v>47.3</v>
      </c>
    </row>
    <row r="711" spans="1:13" ht="18" customHeight="1">
      <c r="A711" s="35" t="s">
        <v>33</v>
      </c>
      <c r="B711" s="26" t="s">
        <v>34</v>
      </c>
      <c r="C711" s="28">
        <v>55000</v>
      </c>
      <c r="D711" s="28">
        <v>5000</v>
      </c>
      <c r="E711" s="28">
        <f t="shared" si="139"/>
        <v>60000</v>
      </c>
      <c r="F711" s="28">
        <v>29593</v>
      </c>
      <c r="G711" s="28">
        <v>1233.66</v>
      </c>
      <c r="H711" s="28">
        <f t="shared" si="141"/>
        <v>30826.66</v>
      </c>
      <c r="I711" s="28">
        <v>452.57</v>
      </c>
      <c r="J711" s="28"/>
      <c r="K711" s="28">
        <f t="shared" si="137"/>
        <v>53.805454545454545</v>
      </c>
      <c r="L711" s="28">
        <f aca="true" t="shared" si="142" ref="L711:L716">G711/D711*100</f>
        <v>24.6732</v>
      </c>
      <c r="M711" s="28">
        <f t="shared" si="138"/>
        <v>51.377766666666666</v>
      </c>
    </row>
    <row r="712" spans="1:13" ht="18" customHeight="1">
      <c r="A712" s="35" t="s">
        <v>78</v>
      </c>
      <c r="B712" s="26" t="s">
        <v>79</v>
      </c>
      <c r="C712" s="28">
        <v>2600</v>
      </c>
      <c r="D712" s="28"/>
      <c r="E712" s="28">
        <f>C712+D712</f>
        <v>2600</v>
      </c>
      <c r="F712" s="28">
        <v>1749.48</v>
      </c>
      <c r="G712" s="28"/>
      <c r="H712" s="28">
        <f t="shared" si="141"/>
        <v>1749.48</v>
      </c>
      <c r="I712" s="28"/>
      <c r="J712" s="28"/>
      <c r="K712" s="28">
        <f t="shared" si="137"/>
        <v>67.28769230769231</v>
      </c>
      <c r="L712" s="28"/>
      <c r="M712" s="28">
        <f t="shared" si="138"/>
        <v>67.28769230769231</v>
      </c>
    </row>
    <row r="713" spans="1:13" ht="18" customHeight="1">
      <c r="A713" s="91" t="s">
        <v>322</v>
      </c>
      <c r="B713" s="26" t="s">
        <v>285</v>
      </c>
      <c r="C713" s="28">
        <v>4000</v>
      </c>
      <c r="D713" s="28"/>
      <c r="E713" s="28">
        <f>C713+D713</f>
        <v>4000</v>
      </c>
      <c r="F713" s="28">
        <v>2196</v>
      </c>
      <c r="G713" s="28"/>
      <c r="H713" s="28">
        <f t="shared" si="141"/>
        <v>2196</v>
      </c>
      <c r="I713" s="28"/>
      <c r="J713" s="28"/>
      <c r="K713" s="28">
        <f t="shared" si="137"/>
        <v>54.900000000000006</v>
      </c>
      <c r="L713" s="28"/>
      <c r="M713" s="28">
        <f t="shared" si="138"/>
        <v>54.900000000000006</v>
      </c>
    </row>
    <row r="714" spans="1:13" ht="18" customHeight="1">
      <c r="A714" s="91" t="s">
        <v>328</v>
      </c>
      <c r="B714" s="26" t="s">
        <v>286</v>
      </c>
      <c r="C714" s="28">
        <v>14700</v>
      </c>
      <c r="D714" s="28"/>
      <c r="E714" s="28">
        <f>C714+D714</f>
        <v>14700</v>
      </c>
      <c r="F714" s="28">
        <v>10060.94</v>
      </c>
      <c r="G714" s="28"/>
      <c r="H714" s="28">
        <f t="shared" si="141"/>
        <v>10060.94</v>
      </c>
      <c r="I714" s="28"/>
      <c r="J714" s="28"/>
      <c r="K714" s="28">
        <f t="shared" si="137"/>
        <v>68.44176870748299</v>
      </c>
      <c r="L714" s="28"/>
      <c r="M714" s="28">
        <f t="shared" si="138"/>
        <v>68.44176870748299</v>
      </c>
    </row>
    <row r="715" spans="1:13" ht="18" customHeight="1">
      <c r="A715" s="35" t="s">
        <v>80</v>
      </c>
      <c r="B715" s="26" t="s">
        <v>81</v>
      </c>
      <c r="C715" s="28">
        <v>5100</v>
      </c>
      <c r="D715" s="28">
        <v>5000</v>
      </c>
      <c r="E715" s="28">
        <f t="shared" si="139"/>
        <v>10100</v>
      </c>
      <c r="F715" s="28">
        <v>3143.5</v>
      </c>
      <c r="G715" s="28">
        <v>572.5</v>
      </c>
      <c r="H715" s="28">
        <f t="shared" si="141"/>
        <v>3716</v>
      </c>
      <c r="I715" s="28"/>
      <c r="J715" s="28"/>
      <c r="K715" s="28">
        <f t="shared" si="137"/>
        <v>61.63725490196078</v>
      </c>
      <c r="L715" s="28">
        <f t="shared" si="142"/>
        <v>11.450000000000001</v>
      </c>
      <c r="M715" s="28">
        <f t="shared" si="138"/>
        <v>36.79207920792079</v>
      </c>
    </row>
    <row r="716" spans="1:13" ht="18" customHeight="1">
      <c r="A716" s="35" t="s">
        <v>71</v>
      </c>
      <c r="B716" s="26" t="s">
        <v>72</v>
      </c>
      <c r="C716" s="28">
        <v>1727</v>
      </c>
      <c r="D716" s="28">
        <v>1000</v>
      </c>
      <c r="E716" s="28">
        <f t="shared" si="139"/>
        <v>2727</v>
      </c>
      <c r="F716" s="28">
        <v>1726.5</v>
      </c>
      <c r="G716" s="28">
        <v>1000</v>
      </c>
      <c r="H716" s="28">
        <f t="shared" si="141"/>
        <v>2726.5</v>
      </c>
      <c r="I716" s="28"/>
      <c r="J716" s="28"/>
      <c r="K716" s="28">
        <f t="shared" si="137"/>
        <v>99.97104806022004</v>
      </c>
      <c r="L716" s="28">
        <f t="shared" si="142"/>
        <v>100</v>
      </c>
      <c r="M716" s="28">
        <f t="shared" si="138"/>
        <v>99.98166483314999</v>
      </c>
    </row>
    <row r="717" spans="1:13" ht="18" customHeight="1">
      <c r="A717" s="35" t="s">
        <v>46</v>
      </c>
      <c r="B717" s="26" t="s">
        <v>47</v>
      </c>
      <c r="C717" s="28">
        <v>50278</v>
      </c>
      <c r="D717" s="28">
        <v>25500</v>
      </c>
      <c r="E717" s="28">
        <f t="shared" si="139"/>
        <v>75778</v>
      </c>
      <c r="F717" s="28">
        <v>37710</v>
      </c>
      <c r="G717" s="28">
        <v>19125</v>
      </c>
      <c r="H717" s="28">
        <f t="shared" si="141"/>
        <v>56835</v>
      </c>
      <c r="I717" s="28"/>
      <c r="J717" s="28"/>
      <c r="K717" s="28">
        <f>F717/C717*100</f>
        <v>75.002983412228</v>
      </c>
      <c r="L717" s="28">
        <f>G717/D717*100</f>
        <v>75</v>
      </c>
      <c r="M717" s="28">
        <f t="shared" si="138"/>
        <v>75.00197946633588</v>
      </c>
    </row>
    <row r="718" spans="1:13" ht="18" customHeight="1">
      <c r="A718" s="35" t="s">
        <v>54</v>
      </c>
      <c r="B718" s="26" t="s">
        <v>55</v>
      </c>
      <c r="C718" s="28">
        <v>3951</v>
      </c>
      <c r="D718" s="28"/>
      <c r="E718" s="28">
        <f t="shared" si="139"/>
        <v>3951</v>
      </c>
      <c r="F718" s="28">
        <v>1976</v>
      </c>
      <c r="G718" s="28"/>
      <c r="H718" s="28">
        <f t="shared" si="141"/>
        <v>1976</v>
      </c>
      <c r="I718" s="28"/>
      <c r="J718" s="28"/>
      <c r="K718" s="28">
        <f>F718/C718*100</f>
        <v>50.01265502404455</v>
      </c>
      <c r="L718" s="28"/>
      <c r="M718" s="28">
        <f t="shared" si="138"/>
        <v>50.01265502404455</v>
      </c>
    </row>
    <row r="719" spans="1:13" ht="18" customHeight="1">
      <c r="A719" s="90" t="s">
        <v>326</v>
      </c>
      <c r="B719" s="26" t="s">
        <v>290</v>
      </c>
      <c r="C719" s="28">
        <v>8700</v>
      </c>
      <c r="D719" s="28"/>
      <c r="E719" s="28">
        <f t="shared" si="139"/>
        <v>8700</v>
      </c>
      <c r="F719" s="28">
        <v>1638</v>
      </c>
      <c r="G719" s="28"/>
      <c r="H719" s="28">
        <f t="shared" si="141"/>
        <v>1638</v>
      </c>
      <c r="I719" s="28">
        <v>55</v>
      </c>
      <c r="J719" s="28"/>
      <c r="K719" s="28">
        <f t="shared" si="137"/>
        <v>18.82758620689655</v>
      </c>
      <c r="L719" s="28"/>
      <c r="M719" s="28">
        <f t="shared" si="138"/>
        <v>18.82758620689655</v>
      </c>
    </row>
    <row r="720" spans="1:13" ht="18" customHeight="1">
      <c r="A720" s="90" t="s">
        <v>331</v>
      </c>
      <c r="B720" s="26" t="s">
        <v>291</v>
      </c>
      <c r="C720" s="28">
        <v>12801</v>
      </c>
      <c r="D720" s="28"/>
      <c r="E720" s="28">
        <f t="shared" si="139"/>
        <v>12801</v>
      </c>
      <c r="F720" s="28">
        <v>12800.85</v>
      </c>
      <c r="G720" s="28"/>
      <c r="H720" s="28">
        <f t="shared" si="141"/>
        <v>12800.85</v>
      </c>
      <c r="I720" s="28"/>
      <c r="J720" s="28"/>
      <c r="K720" s="28">
        <f t="shared" si="137"/>
        <v>99.99882821654559</v>
      </c>
      <c r="L720" s="28"/>
      <c r="M720" s="28">
        <f t="shared" si="138"/>
        <v>99.99882821654559</v>
      </c>
    </row>
    <row r="721" spans="1:13" ht="18" customHeight="1">
      <c r="A721" s="90" t="s">
        <v>321</v>
      </c>
      <c r="B721" s="26" t="s">
        <v>292</v>
      </c>
      <c r="C721" s="28">
        <v>5000</v>
      </c>
      <c r="D721" s="28"/>
      <c r="E721" s="28">
        <f t="shared" si="139"/>
        <v>5000</v>
      </c>
      <c r="F721" s="28">
        <v>4912.71</v>
      </c>
      <c r="G721" s="28"/>
      <c r="H721" s="28">
        <f t="shared" si="141"/>
        <v>4912.71</v>
      </c>
      <c r="I721" s="28"/>
      <c r="J721" s="28"/>
      <c r="K721" s="28">
        <f t="shared" si="137"/>
        <v>98.2542</v>
      </c>
      <c r="L721" s="28"/>
      <c r="M721" s="28">
        <f t="shared" si="138"/>
        <v>98.2542</v>
      </c>
    </row>
    <row r="722" spans="1:13" ht="18" customHeight="1">
      <c r="A722" s="35" t="s">
        <v>48</v>
      </c>
      <c r="B722" s="26" t="s">
        <v>49</v>
      </c>
      <c r="C722" s="28">
        <v>30000</v>
      </c>
      <c r="D722" s="28"/>
      <c r="E722" s="28">
        <f t="shared" si="139"/>
        <v>30000</v>
      </c>
      <c r="F722" s="28"/>
      <c r="G722" s="28"/>
      <c r="H722" s="28">
        <f t="shared" si="141"/>
        <v>0</v>
      </c>
      <c r="I722" s="28"/>
      <c r="J722" s="28"/>
      <c r="K722" s="28">
        <f t="shared" si="137"/>
        <v>0</v>
      </c>
      <c r="L722" s="28"/>
      <c r="M722" s="28">
        <f t="shared" si="138"/>
        <v>0</v>
      </c>
    </row>
    <row r="723" spans="1:13" ht="18" customHeight="1">
      <c r="A723" s="35"/>
      <c r="B723" s="26"/>
      <c r="C723" s="28"/>
      <c r="D723" s="28"/>
      <c r="E723" s="28"/>
      <c r="F723" s="28"/>
      <c r="G723" s="28"/>
      <c r="H723" s="28"/>
      <c r="I723" s="28"/>
      <c r="J723" s="28"/>
      <c r="K723" s="31"/>
      <c r="L723" s="31"/>
      <c r="M723" s="28"/>
    </row>
    <row r="724" spans="1:13" s="29" customFormat="1" ht="18" customHeight="1">
      <c r="A724" s="24" t="s">
        <v>173</v>
      </c>
      <c r="B724" s="5" t="s">
        <v>174</v>
      </c>
      <c r="C724" s="25">
        <f>SUM(C725:C726)</f>
        <v>723360</v>
      </c>
      <c r="D724" s="25">
        <f>SUM(D725:D726)</f>
        <v>97185</v>
      </c>
      <c r="E724" s="25">
        <f>SUM(C724:D724)</f>
        <v>820545</v>
      </c>
      <c r="F724" s="25">
        <f>SUM(F725:F726)</f>
        <v>355620.17</v>
      </c>
      <c r="G724" s="25">
        <f>SUM(G725:G726)</f>
        <v>46883.28999999999</v>
      </c>
      <c r="H724" s="25">
        <f>SUM(F724:G724)</f>
        <v>402503.45999999996</v>
      </c>
      <c r="I724" s="25">
        <f>SUM(I725:I726)</f>
        <v>22952.449999999997</v>
      </c>
      <c r="J724" s="25">
        <f>SUM(J725:J726)</f>
        <v>0</v>
      </c>
      <c r="K724" s="25">
        <f aca="true" t="shared" si="143" ref="K724:M735">F724/C724*100</f>
        <v>49.16226636806016</v>
      </c>
      <c r="L724" s="25">
        <f t="shared" si="143"/>
        <v>48.24128209085764</v>
      </c>
      <c r="M724" s="25">
        <f t="shared" si="143"/>
        <v>49.05318538288576</v>
      </c>
    </row>
    <row r="725" spans="1:13" s="18" customFormat="1" ht="18" customHeight="1">
      <c r="A725" s="16" t="s">
        <v>12</v>
      </c>
      <c r="B725" s="15"/>
      <c r="C725" s="17">
        <f>SUM(C727:C730)</f>
        <v>680000</v>
      </c>
      <c r="D725" s="17">
        <f>SUM(D727:D730)</f>
        <v>89000</v>
      </c>
      <c r="E725" s="17">
        <f>SUM(C725:D725)</f>
        <v>769000</v>
      </c>
      <c r="F725" s="17">
        <f>SUM(F727:F730)</f>
        <v>332540.57</v>
      </c>
      <c r="G725" s="17">
        <f>SUM(G727:G730)</f>
        <v>42808.28999999999</v>
      </c>
      <c r="H725" s="17">
        <f>SUM(F725:G725)</f>
        <v>375348.86</v>
      </c>
      <c r="I725" s="17">
        <f>SUM(I727:I730)</f>
        <v>22952.449999999997</v>
      </c>
      <c r="J725" s="17">
        <f>SUM(J727:J730)</f>
        <v>0</v>
      </c>
      <c r="K725" s="21">
        <f t="shared" si="143"/>
        <v>48.903025</v>
      </c>
      <c r="L725" s="21">
        <f t="shared" si="143"/>
        <v>48.099202247191</v>
      </c>
      <c r="M725" s="21">
        <f t="shared" si="143"/>
        <v>48.80999479843953</v>
      </c>
    </row>
    <row r="726" spans="1:13" s="18" customFormat="1" ht="18" customHeight="1">
      <c r="A726" s="16" t="s">
        <v>14</v>
      </c>
      <c r="B726" s="15"/>
      <c r="C726" s="17">
        <f>SUM(C731:C735)</f>
        <v>43360</v>
      </c>
      <c r="D726" s="17">
        <f>SUM(D731:D734)</f>
        <v>8185</v>
      </c>
      <c r="E726" s="17">
        <f>SUM(C726:D726)</f>
        <v>51545</v>
      </c>
      <c r="F726" s="17">
        <f>SUM(F731:F734)</f>
        <v>23079.6</v>
      </c>
      <c r="G726" s="17">
        <f>SUM(G731:G734)</f>
        <v>4075</v>
      </c>
      <c r="H726" s="17">
        <f>SUM(F726:G726)</f>
        <v>27154.6</v>
      </c>
      <c r="I726" s="17">
        <f>SUM(I731:I734)</f>
        <v>0</v>
      </c>
      <c r="J726" s="17">
        <f>SUM(J731:J734)</f>
        <v>0</v>
      </c>
      <c r="K726" s="21">
        <f t="shared" si="143"/>
        <v>53.22785977859779</v>
      </c>
      <c r="L726" s="21">
        <f t="shared" si="143"/>
        <v>49.78619425778864</v>
      </c>
      <c r="M726" s="21">
        <f t="shared" si="143"/>
        <v>52.6813463963527</v>
      </c>
    </row>
    <row r="727" spans="1:13" ht="18" customHeight="1">
      <c r="A727" s="35" t="s">
        <v>38</v>
      </c>
      <c r="B727" s="26" t="s">
        <v>39</v>
      </c>
      <c r="C727" s="28">
        <v>544750</v>
      </c>
      <c r="D727" s="28">
        <v>75600</v>
      </c>
      <c r="E727" s="28">
        <f aca="true" t="shared" si="144" ref="E727:E735">C727+D727</f>
        <v>620350</v>
      </c>
      <c r="F727" s="28">
        <v>250069.97</v>
      </c>
      <c r="G727" s="28">
        <v>37225.85</v>
      </c>
      <c r="H727" s="28">
        <f>F727+G727</f>
        <v>287295.82</v>
      </c>
      <c r="I727" s="28">
        <v>13766.41</v>
      </c>
      <c r="J727" s="28"/>
      <c r="K727" s="33">
        <f t="shared" si="143"/>
        <v>45.905455713630104</v>
      </c>
      <c r="L727" s="33">
        <f t="shared" si="143"/>
        <v>49.240542328042324</v>
      </c>
      <c r="M727" s="33">
        <f t="shared" si="143"/>
        <v>46.31189167405497</v>
      </c>
    </row>
    <row r="728" spans="1:13" ht="18" customHeight="1">
      <c r="A728" s="35" t="s">
        <v>40</v>
      </c>
      <c r="B728" s="26" t="s">
        <v>41</v>
      </c>
      <c r="C728" s="28">
        <v>38250</v>
      </c>
      <c r="D728" s="28"/>
      <c r="E728" s="28">
        <f t="shared" si="144"/>
        <v>38250</v>
      </c>
      <c r="F728" s="28">
        <v>38242.71</v>
      </c>
      <c r="G728" s="28"/>
      <c r="H728" s="28">
        <f>F728+G728</f>
        <v>38242.71</v>
      </c>
      <c r="I728" s="28"/>
      <c r="J728" s="28"/>
      <c r="K728" s="33">
        <f t="shared" si="143"/>
        <v>99.98094117647058</v>
      </c>
      <c r="L728" s="33"/>
      <c r="M728" s="33">
        <f t="shared" si="143"/>
        <v>99.98094117647058</v>
      </c>
    </row>
    <row r="729" spans="1:13" ht="18" customHeight="1">
      <c r="A729" s="37" t="s">
        <v>27</v>
      </c>
      <c r="B729" s="26" t="s">
        <v>28</v>
      </c>
      <c r="C729" s="28">
        <v>85000</v>
      </c>
      <c r="D729" s="28">
        <v>11600</v>
      </c>
      <c r="E729" s="28">
        <f t="shared" si="144"/>
        <v>96600</v>
      </c>
      <c r="F729" s="28">
        <v>38161.57</v>
      </c>
      <c r="G729" s="28">
        <v>4817.95</v>
      </c>
      <c r="H729" s="28">
        <f>F729+G729</f>
        <v>42979.52</v>
      </c>
      <c r="I729" s="28">
        <v>7928.03</v>
      </c>
      <c r="J729" s="28"/>
      <c r="K729" s="33">
        <f t="shared" si="143"/>
        <v>44.89596470588235</v>
      </c>
      <c r="L729" s="33">
        <f t="shared" si="143"/>
        <v>41.534051724137925</v>
      </c>
      <c r="M729" s="33">
        <f t="shared" si="143"/>
        <v>44.492256728778464</v>
      </c>
    </row>
    <row r="730" spans="1:13" ht="18" customHeight="1">
      <c r="A730" s="35" t="s">
        <v>29</v>
      </c>
      <c r="B730" s="26" t="s">
        <v>30</v>
      </c>
      <c r="C730" s="28">
        <v>12000</v>
      </c>
      <c r="D730" s="28">
        <v>1800</v>
      </c>
      <c r="E730" s="28">
        <f t="shared" si="144"/>
        <v>13800</v>
      </c>
      <c r="F730" s="28">
        <v>6066.32</v>
      </c>
      <c r="G730" s="28">
        <v>764.49</v>
      </c>
      <c r="H730" s="28">
        <f aca="true" t="shared" si="145" ref="H730:H735">F730+G730</f>
        <v>6830.8099999999995</v>
      </c>
      <c r="I730" s="28">
        <v>1258.01</v>
      </c>
      <c r="J730" s="28"/>
      <c r="K730" s="33">
        <f t="shared" si="143"/>
        <v>50.55266666666667</v>
      </c>
      <c r="L730" s="33">
        <f t="shared" si="143"/>
        <v>42.47166666666667</v>
      </c>
      <c r="M730" s="33">
        <f t="shared" si="143"/>
        <v>49.498623188405794</v>
      </c>
    </row>
    <row r="731" spans="1:13" ht="18" customHeight="1">
      <c r="A731" s="37" t="s">
        <v>42</v>
      </c>
      <c r="B731" s="26" t="s">
        <v>43</v>
      </c>
      <c r="C731" s="28">
        <v>1400</v>
      </c>
      <c r="D731" s="28">
        <v>1085</v>
      </c>
      <c r="E731" s="28">
        <f t="shared" si="144"/>
        <v>2485</v>
      </c>
      <c r="F731" s="28">
        <v>219.6</v>
      </c>
      <c r="G731" s="28"/>
      <c r="H731" s="28">
        <f t="shared" si="145"/>
        <v>219.6</v>
      </c>
      <c r="I731" s="28"/>
      <c r="J731" s="28"/>
      <c r="K731" s="33">
        <f t="shared" si="143"/>
        <v>15.685714285714287</v>
      </c>
      <c r="L731" s="33">
        <f t="shared" si="143"/>
        <v>0</v>
      </c>
      <c r="M731" s="33">
        <f t="shared" si="143"/>
        <v>8.83702213279678</v>
      </c>
    </row>
    <row r="732" spans="1:13" ht="18" customHeight="1">
      <c r="A732" s="37" t="s">
        <v>277</v>
      </c>
      <c r="B732" s="26" t="s">
        <v>229</v>
      </c>
      <c r="C732" s="28">
        <v>2000</v>
      </c>
      <c r="D732" s="28">
        <v>200</v>
      </c>
      <c r="E732" s="28">
        <f t="shared" si="144"/>
        <v>2200</v>
      </c>
      <c r="F732" s="28">
        <v>740</v>
      </c>
      <c r="G732" s="28"/>
      <c r="H732" s="28">
        <f t="shared" si="145"/>
        <v>740</v>
      </c>
      <c r="I732" s="28"/>
      <c r="J732" s="28"/>
      <c r="K732" s="33">
        <f t="shared" si="143"/>
        <v>37</v>
      </c>
      <c r="L732" s="33">
        <f t="shared" si="143"/>
        <v>0</v>
      </c>
      <c r="M732" s="33">
        <f t="shared" si="143"/>
        <v>33.63636363636363</v>
      </c>
    </row>
    <row r="733" spans="1:13" ht="18" customHeight="1">
      <c r="A733" s="35" t="s">
        <v>80</v>
      </c>
      <c r="B733" s="26" t="s">
        <v>81</v>
      </c>
      <c r="C733" s="28">
        <v>12500</v>
      </c>
      <c r="D733" s="28">
        <v>2400</v>
      </c>
      <c r="E733" s="28">
        <f t="shared" si="144"/>
        <v>14900</v>
      </c>
      <c r="F733" s="28">
        <v>3370</v>
      </c>
      <c r="G733" s="28">
        <v>700</v>
      </c>
      <c r="H733" s="28">
        <f>F733+G733</f>
        <v>4070</v>
      </c>
      <c r="I733" s="28"/>
      <c r="J733" s="28"/>
      <c r="K733" s="33">
        <f t="shared" si="143"/>
        <v>26.96</v>
      </c>
      <c r="L733" s="33">
        <f t="shared" si="143"/>
        <v>29.166666666666668</v>
      </c>
      <c r="M733" s="33">
        <f t="shared" si="143"/>
        <v>27.31543624161074</v>
      </c>
    </row>
    <row r="734" spans="1:13" ht="18" customHeight="1">
      <c r="A734" s="35" t="s">
        <v>46</v>
      </c>
      <c r="B734" s="26" t="s">
        <v>47</v>
      </c>
      <c r="C734" s="28">
        <v>25000</v>
      </c>
      <c r="D734" s="28">
        <v>4500</v>
      </c>
      <c r="E734" s="28">
        <f t="shared" si="144"/>
        <v>29500</v>
      </c>
      <c r="F734" s="28">
        <v>18750</v>
      </c>
      <c r="G734" s="28">
        <v>3375</v>
      </c>
      <c r="H734" s="28">
        <f t="shared" si="145"/>
        <v>22125</v>
      </c>
      <c r="I734" s="28"/>
      <c r="J734" s="28"/>
      <c r="K734" s="33">
        <f t="shared" si="143"/>
        <v>75</v>
      </c>
      <c r="L734" s="33">
        <f t="shared" si="143"/>
        <v>75</v>
      </c>
      <c r="M734" s="33">
        <f t="shared" si="143"/>
        <v>75</v>
      </c>
    </row>
    <row r="735" spans="1:13" ht="18" customHeight="1">
      <c r="A735" s="35" t="s">
        <v>419</v>
      </c>
      <c r="B735" s="26" t="s">
        <v>290</v>
      </c>
      <c r="C735" s="28">
        <v>2460</v>
      </c>
      <c r="D735" s="28"/>
      <c r="E735" s="28">
        <f t="shared" si="144"/>
        <v>2460</v>
      </c>
      <c r="F735" s="28"/>
      <c r="G735" s="28"/>
      <c r="H735" s="28">
        <f t="shared" si="145"/>
        <v>0</v>
      </c>
      <c r="I735" s="28"/>
      <c r="J735" s="28"/>
      <c r="K735" s="33">
        <f t="shared" si="143"/>
        <v>0</v>
      </c>
      <c r="L735" s="33"/>
      <c r="M735" s="33">
        <f t="shared" si="143"/>
        <v>0</v>
      </c>
    </row>
    <row r="736" spans="1:13" ht="18" customHeight="1">
      <c r="A736" s="35"/>
      <c r="B736" s="26"/>
      <c r="C736" s="28"/>
      <c r="D736" s="26"/>
      <c r="E736" s="28"/>
      <c r="F736" s="28"/>
      <c r="G736" s="28"/>
      <c r="H736" s="28"/>
      <c r="I736" s="28"/>
      <c r="J736" s="28"/>
      <c r="K736" s="25"/>
      <c r="L736" s="28"/>
      <c r="M736" s="25"/>
    </row>
    <row r="737" spans="1:13" s="29" customFormat="1" ht="18" customHeight="1">
      <c r="A737" s="39" t="s">
        <v>175</v>
      </c>
      <c r="B737" s="42">
        <v>85295</v>
      </c>
      <c r="C737" s="25">
        <f>SUM(C738:C739)</f>
        <v>2458288</v>
      </c>
      <c r="D737" s="25">
        <f>SUM(D738:D739)</f>
        <v>1216737</v>
      </c>
      <c r="E737" s="25">
        <f>C737+D737</f>
        <v>3675025</v>
      </c>
      <c r="F737" s="25">
        <f>SUM(F738:F739)</f>
        <v>1296940.0499999998</v>
      </c>
      <c r="G737" s="25">
        <f>SUM(G738:G739)</f>
        <v>905678.25</v>
      </c>
      <c r="H737" s="25">
        <f aca="true" t="shared" si="146" ref="H737:H742">SUM(F737:G737)</f>
        <v>2202618.3</v>
      </c>
      <c r="I737" s="25">
        <f>SUM(I739)</f>
        <v>5463.6</v>
      </c>
      <c r="J737" s="25">
        <f>SUM(J739)</f>
        <v>0</v>
      </c>
      <c r="K737" s="25">
        <f>F737/C737*100</f>
        <v>52.75785628046835</v>
      </c>
      <c r="L737" s="25">
        <f aca="true" t="shared" si="147" ref="L737:M743">G737/D737*100</f>
        <v>74.43500526407925</v>
      </c>
      <c r="M737" s="25">
        <f t="shared" si="147"/>
        <v>59.934784117114845</v>
      </c>
    </row>
    <row r="738" spans="1:13" s="18" customFormat="1" ht="18" customHeight="1">
      <c r="A738" s="16" t="s">
        <v>12</v>
      </c>
      <c r="B738" s="15"/>
      <c r="C738" s="17">
        <f>C741+C742+C743</f>
        <v>10788</v>
      </c>
      <c r="D738" s="17">
        <f>D741+D742+D743</f>
        <v>0</v>
      </c>
      <c r="E738" s="17">
        <f>SUM(C738:D738)</f>
        <v>10788</v>
      </c>
      <c r="F738" s="17">
        <f>F741+F742+F743</f>
        <v>825.23</v>
      </c>
      <c r="G738" s="17">
        <f>G741+G742+G743</f>
        <v>0</v>
      </c>
      <c r="H738" s="17">
        <f t="shared" si="146"/>
        <v>825.23</v>
      </c>
      <c r="I738" s="17">
        <f>I741+I742+I743</f>
        <v>0</v>
      </c>
      <c r="J738" s="17">
        <f>J741+J742+J743</f>
        <v>0</v>
      </c>
      <c r="K738" s="17">
        <f>F738/C738*100</f>
        <v>7.649517982944013</v>
      </c>
      <c r="L738" s="25"/>
      <c r="M738" s="21">
        <f t="shared" si="147"/>
        <v>7.649517982944013</v>
      </c>
    </row>
    <row r="739" spans="1:13" s="18" customFormat="1" ht="18" customHeight="1">
      <c r="A739" s="16" t="s">
        <v>14</v>
      </c>
      <c r="B739" s="15"/>
      <c r="C739" s="17">
        <f>C740+C744</f>
        <v>2447500</v>
      </c>
      <c r="D739" s="17">
        <f>D740+D744</f>
        <v>1216737</v>
      </c>
      <c r="E739" s="17">
        <f>SUM(C739:D739)</f>
        <v>3664237</v>
      </c>
      <c r="F739" s="17">
        <f>F740+F744</f>
        <v>1296114.8199999998</v>
      </c>
      <c r="G739" s="17">
        <f>G740+G744</f>
        <v>905678.25</v>
      </c>
      <c r="H739" s="17">
        <f t="shared" si="146"/>
        <v>2201793.07</v>
      </c>
      <c r="I739" s="17">
        <f>I740+I744</f>
        <v>5463.6</v>
      </c>
      <c r="J739" s="17">
        <f>J740+J744</f>
        <v>0</v>
      </c>
      <c r="K739" s="17">
        <v>0</v>
      </c>
      <c r="L739" s="21">
        <f t="shared" si="147"/>
        <v>74.43500526407925</v>
      </c>
      <c r="M739" s="17">
        <f t="shared" si="147"/>
        <v>60.088718879264626</v>
      </c>
    </row>
    <row r="740" spans="1:13" ht="18" customHeight="1">
      <c r="A740" s="37" t="s">
        <v>161</v>
      </c>
      <c r="B740" s="26" t="s">
        <v>162</v>
      </c>
      <c r="C740" s="28">
        <v>1547500</v>
      </c>
      <c r="D740" s="28">
        <v>1216737</v>
      </c>
      <c r="E740" s="33">
        <f>SUM(C740:D740)</f>
        <v>2764237</v>
      </c>
      <c r="F740" s="28">
        <v>771000</v>
      </c>
      <c r="G740" s="28">
        <v>905678.25</v>
      </c>
      <c r="H740" s="28">
        <f t="shared" si="146"/>
        <v>1676678.25</v>
      </c>
      <c r="I740" s="28">
        <v>5463.6</v>
      </c>
      <c r="J740" s="17">
        <f>J741+J744+J745</f>
        <v>0</v>
      </c>
      <c r="K740" s="28">
        <v>0</v>
      </c>
      <c r="L740" s="21">
        <f t="shared" si="147"/>
        <v>74.43500526407925</v>
      </c>
      <c r="M740" s="28">
        <f t="shared" si="147"/>
        <v>60.656096058333645</v>
      </c>
    </row>
    <row r="741" spans="1:13" ht="18" customHeight="1">
      <c r="A741" s="35" t="s">
        <v>38</v>
      </c>
      <c r="B741" s="26" t="s">
        <v>39</v>
      </c>
      <c r="C741" s="28">
        <v>9150</v>
      </c>
      <c r="D741" s="28"/>
      <c r="E741" s="28">
        <f>C741+D741</f>
        <v>9150</v>
      </c>
      <c r="F741" s="28">
        <v>700</v>
      </c>
      <c r="G741" s="28"/>
      <c r="H741" s="28">
        <f t="shared" si="146"/>
        <v>700</v>
      </c>
      <c r="I741" s="28"/>
      <c r="J741" s="28"/>
      <c r="K741" s="28">
        <f>F741/C741*100</f>
        <v>7.650273224043716</v>
      </c>
      <c r="L741" s="25"/>
      <c r="M741" s="28">
        <f t="shared" si="147"/>
        <v>7.650273224043716</v>
      </c>
    </row>
    <row r="742" spans="1:13" ht="18" customHeight="1">
      <c r="A742" s="37" t="s">
        <v>27</v>
      </c>
      <c r="B742" s="26" t="s">
        <v>28</v>
      </c>
      <c r="C742" s="28">
        <v>1413</v>
      </c>
      <c r="D742" s="28"/>
      <c r="E742" s="28">
        <f>C742+D742</f>
        <v>1413</v>
      </c>
      <c r="F742" s="28">
        <v>108.08</v>
      </c>
      <c r="G742" s="28"/>
      <c r="H742" s="28">
        <f t="shared" si="146"/>
        <v>108.08</v>
      </c>
      <c r="I742" s="28"/>
      <c r="J742" s="28"/>
      <c r="K742" s="28">
        <f>F742/C742*100</f>
        <v>7.648973814578911</v>
      </c>
      <c r="L742" s="25"/>
      <c r="M742" s="28">
        <f t="shared" si="147"/>
        <v>7.648973814578911</v>
      </c>
    </row>
    <row r="743" spans="1:13" ht="18" customHeight="1">
      <c r="A743" s="35" t="s">
        <v>29</v>
      </c>
      <c r="B743" s="26" t="s">
        <v>30</v>
      </c>
      <c r="C743" s="28">
        <v>225</v>
      </c>
      <c r="D743" s="28"/>
      <c r="E743" s="28">
        <f>C743+D743</f>
        <v>225</v>
      </c>
      <c r="F743" s="28">
        <v>17.15</v>
      </c>
      <c r="G743" s="28"/>
      <c r="H743" s="28">
        <f>F743+G743</f>
        <v>17.15</v>
      </c>
      <c r="I743" s="28"/>
      <c r="J743" s="28"/>
      <c r="K743" s="28">
        <f>F743/C743*100</f>
        <v>7.622222222222222</v>
      </c>
      <c r="L743" s="25"/>
      <c r="M743" s="28">
        <f t="shared" si="147"/>
        <v>7.622222222222222</v>
      </c>
    </row>
    <row r="744" spans="1:13" ht="18" customHeight="1">
      <c r="A744" s="35" t="s">
        <v>176</v>
      </c>
      <c r="B744" s="26" t="s">
        <v>177</v>
      </c>
      <c r="C744" s="28">
        <v>900000</v>
      </c>
      <c r="D744" s="28"/>
      <c r="E744" s="28">
        <f>C744+D744</f>
        <v>900000</v>
      </c>
      <c r="F744" s="28">
        <v>525114.82</v>
      </c>
      <c r="G744" s="28"/>
      <c r="H744" s="28">
        <f>F744+G744</f>
        <v>525114.82</v>
      </c>
      <c r="I744" s="28"/>
      <c r="J744" s="28"/>
      <c r="K744" s="28">
        <f>F744/C744*100</f>
        <v>58.34609111111111</v>
      </c>
      <c r="L744" s="25"/>
      <c r="M744" s="28">
        <v>0</v>
      </c>
    </row>
    <row r="745" spans="1:13" ht="18.75" customHeight="1">
      <c r="A745" s="38"/>
      <c r="B745" s="26"/>
      <c r="C745" s="28"/>
      <c r="D745" s="28"/>
      <c r="E745" s="28"/>
      <c r="F745" s="28"/>
      <c r="G745" s="28"/>
      <c r="H745" s="28"/>
      <c r="I745" s="28"/>
      <c r="J745" s="28"/>
      <c r="K745" s="31"/>
      <c r="L745" s="31"/>
      <c r="M745" s="28"/>
    </row>
    <row r="746" spans="1:13" ht="18" customHeight="1">
      <c r="A746" s="39" t="s">
        <v>178</v>
      </c>
      <c r="B746" s="5" t="s">
        <v>179</v>
      </c>
      <c r="C746" s="25">
        <f>SUM(C747:C749)</f>
        <v>1005480</v>
      </c>
      <c r="D746" s="25">
        <f>SUM(D747:D749)</f>
        <v>0</v>
      </c>
      <c r="E746" s="25">
        <f>SUM(C746:D746)</f>
        <v>1005480</v>
      </c>
      <c r="F746" s="25">
        <f>SUM(F747:F749)</f>
        <v>469471.76999999996</v>
      </c>
      <c r="G746" s="25">
        <f>SUM(G747:G749)</f>
        <v>0</v>
      </c>
      <c r="H746" s="25">
        <f>SUM(F746:G746)</f>
        <v>469471.76999999996</v>
      </c>
      <c r="I746" s="25">
        <f>SUM(I747:I749)</f>
        <v>19287.100000000002</v>
      </c>
      <c r="J746" s="25">
        <f>SUM(J747:J749)</f>
        <v>0</v>
      </c>
      <c r="K746" s="25">
        <f>F746/C746*100</f>
        <v>46.69130862871464</v>
      </c>
      <c r="L746" s="25">
        <v>0</v>
      </c>
      <c r="M746" s="25">
        <f>H746/E746*100</f>
        <v>46.69130862871464</v>
      </c>
    </row>
    <row r="747" spans="1:13" s="18" customFormat="1" ht="18" customHeight="1">
      <c r="A747" s="16" t="s">
        <v>12</v>
      </c>
      <c r="B747" s="15"/>
      <c r="C747" s="17">
        <f>C752+C779</f>
        <v>669121</v>
      </c>
      <c r="D747" s="17">
        <f>D752+D779</f>
        <v>0</v>
      </c>
      <c r="E747" s="17">
        <f>E752+E779</f>
        <v>669121</v>
      </c>
      <c r="F747" s="17">
        <f>F752+F779</f>
        <v>317511.82999999996</v>
      </c>
      <c r="G747" s="17">
        <f>G752+G779</f>
        <v>0</v>
      </c>
      <c r="H747" s="17">
        <f>SUM(F747:G747)</f>
        <v>317511.82999999996</v>
      </c>
      <c r="I747" s="17">
        <f>I752+I779</f>
        <v>17573.870000000003</v>
      </c>
      <c r="J747" s="17">
        <f>J752+J779</f>
        <v>0</v>
      </c>
      <c r="K747" s="17">
        <f>F747/C747*100</f>
        <v>47.452079668699675</v>
      </c>
      <c r="L747" s="17"/>
      <c r="M747" s="17">
        <f>H747/E747*100</f>
        <v>47.452079668699675</v>
      </c>
    </row>
    <row r="748" spans="1:13" s="18" customFormat="1" ht="18" customHeight="1">
      <c r="A748" s="43" t="s">
        <v>13</v>
      </c>
      <c r="B748" s="15"/>
      <c r="C748" s="17">
        <f>SUM(C780)</f>
        <v>108000</v>
      </c>
      <c r="D748" s="17">
        <f>SUM(D780)</f>
        <v>0</v>
      </c>
      <c r="E748" s="17">
        <f>SUM(C748:D748)</f>
        <v>108000</v>
      </c>
      <c r="F748" s="17">
        <f>SUM(F780)</f>
        <v>61420</v>
      </c>
      <c r="G748" s="17">
        <f>SUM(G780)</f>
        <v>0</v>
      </c>
      <c r="H748" s="17">
        <f>SUM(F748:G748)</f>
        <v>61420</v>
      </c>
      <c r="I748" s="17">
        <v>0</v>
      </c>
      <c r="J748" s="17">
        <f>SUM(J780)</f>
        <v>0</v>
      </c>
      <c r="K748" s="17">
        <f>F748/C748*100</f>
        <v>56.870370370370374</v>
      </c>
      <c r="L748" s="17"/>
      <c r="M748" s="17">
        <f>H748/E748*100</f>
        <v>56.870370370370374</v>
      </c>
    </row>
    <row r="749" spans="1:13" s="18" customFormat="1" ht="18" customHeight="1">
      <c r="A749" s="16" t="s">
        <v>14</v>
      </c>
      <c r="B749" s="15"/>
      <c r="C749" s="17">
        <f>SUM(C753+C781)</f>
        <v>228359</v>
      </c>
      <c r="D749" s="17">
        <f>SUM(D753+D781)</f>
        <v>0</v>
      </c>
      <c r="E749" s="17">
        <f>SUM(C749:D749)</f>
        <v>228359</v>
      </c>
      <c r="F749" s="17">
        <f>SUM(F753+F781)</f>
        <v>90539.93999999999</v>
      </c>
      <c r="G749" s="17">
        <f>SUM(G753+G781)</f>
        <v>0</v>
      </c>
      <c r="H749" s="17">
        <f>SUM(F749:G749)</f>
        <v>90539.93999999999</v>
      </c>
      <c r="I749" s="17">
        <f>SUM(I753+I781)</f>
        <v>1713.23</v>
      </c>
      <c r="J749" s="17">
        <f>SUM(J753+J781)</f>
        <v>0</v>
      </c>
      <c r="K749" s="17">
        <f>F749/C749*100</f>
        <v>39.64807167661445</v>
      </c>
      <c r="L749" s="17"/>
      <c r="M749" s="17">
        <f>H749/E749*100</f>
        <v>39.64807167661445</v>
      </c>
    </row>
    <row r="750" spans="1:13" ht="14.25" customHeight="1">
      <c r="A750" s="31"/>
      <c r="B750" s="26"/>
      <c r="C750" s="28"/>
      <c r="D750" s="28"/>
      <c r="E750" s="28"/>
      <c r="F750" s="28"/>
      <c r="G750" s="28"/>
      <c r="H750" s="28"/>
      <c r="I750" s="28"/>
      <c r="J750" s="28"/>
      <c r="K750" s="31"/>
      <c r="L750" s="31"/>
      <c r="M750" s="28"/>
    </row>
    <row r="751" spans="1:13" s="29" customFormat="1" ht="18" customHeight="1">
      <c r="A751" s="24" t="s">
        <v>180</v>
      </c>
      <c r="B751" s="36">
        <v>85305</v>
      </c>
      <c r="C751" s="25">
        <f>SUM(C752:C753)</f>
        <v>878000</v>
      </c>
      <c r="D751" s="25">
        <f>SUM(D752:D753)</f>
        <v>0</v>
      </c>
      <c r="E751" s="25">
        <f>SUM(C751:D751)</f>
        <v>878000</v>
      </c>
      <c r="F751" s="25">
        <f>SUM(F752:F753)</f>
        <v>407101.76999999996</v>
      </c>
      <c r="G751" s="25">
        <f>SUM(G752:G753)</f>
        <v>0</v>
      </c>
      <c r="H751" s="25">
        <f>SUM(F751:G751)</f>
        <v>407101.76999999996</v>
      </c>
      <c r="I751" s="25">
        <f>SUM(I752:I753)</f>
        <v>19287.100000000002</v>
      </c>
      <c r="J751" s="25">
        <f>SUM(J752:J753)</f>
        <v>0</v>
      </c>
      <c r="K751" s="25">
        <f aca="true" t="shared" si="148" ref="K751:K776">F751/C751*100</f>
        <v>46.36694419134396</v>
      </c>
      <c r="L751" s="25">
        <v>0</v>
      </c>
      <c r="M751" s="25">
        <f aca="true" t="shared" si="149" ref="M751:M776">H751/E751*100</f>
        <v>46.36694419134396</v>
      </c>
    </row>
    <row r="752" spans="1:13" s="18" customFormat="1" ht="18" customHeight="1">
      <c r="A752" s="16" t="s">
        <v>12</v>
      </c>
      <c r="B752" s="15"/>
      <c r="C752" s="17">
        <f>SUM(C755:C759)</f>
        <v>663121</v>
      </c>
      <c r="D752" s="17">
        <f>SUM(D755:D759)</f>
        <v>0</v>
      </c>
      <c r="E752" s="17">
        <f>SUM(C752:D752)</f>
        <v>663121</v>
      </c>
      <c r="F752" s="17">
        <f>SUM(F755:F759)</f>
        <v>317511.82999999996</v>
      </c>
      <c r="G752" s="17">
        <f>SUM(G755:G759)</f>
        <v>0</v>
      </c>
      <c r="H752" s="17">
        <f>SUM(F752:G752)</f>
        <v>317511.82999999996</v>
      </c>
      <c r="I752" s="17">
        <f>SUM(I755:I759)</f>
        <v>17573.870000000003</v>
      </c>
      <c r="J752" s="17">
        <f>SUM(J755:J759)</f>
        <v>0</v>
      </c>
      <c r="K752" s="17">
        <f t="shared" si="148"/>
        <v>47.8814318955364</v>
      </c>
      <c r="L752" s="17"/>
      <c r="M752" s="17">
        <f t="shared" si="149"/>
        <v>47.8814318955364</v>
      </c>
    </row>
    <row r="753" spans="1:13" s="18" customFormat="1" ht="18" customHeight="1">
      <c r="A753" s="16" t="s">
        <v>14</v>
      </c>
      <c r="B753" s="15"/>
      <c r="C753" s="17">
        <f>SUM(C760:C776)+C754</f>
        <v>214879</v>
      </c>
      <c r="D753" s="17">
        <f>SUM(D760:D776)+D754</f>
        <v>0</v>
      </c>
      <c r="E753" s="17">
        <f>SUM(C753:D753)</f>
        <v>214879</v>
      </c>
      <c r="F753" s="17">
        <f>SUM(F760:F776)+F754</f>
        <v>89589.93999999999</v>
      </c>
      <c r="G753" s="17">
        <f>SUM(G760:G776)+G754</f>
        <v>0</v>
      </c>
      <c r="H753" s="17">
        <f>SUM(F753:G753)</f>
        <v>89589.93999999999</v>
      </c>
      <c r="I753" s="17">
        <f>SUM(I760:I776)+I754</f>
        <v>1713.23</v>
      </c>
      <c r="J753" s="17">
        <f>SUM(J760:J772)</f>
        <v>0</v>
      </c>
      <c r="K753" s="17">
        <f t="shared" si="148"/>
        <v>41.69320408229748</v>
      </c>
      <c r="L753" s="17"/>
      <c r="M753" s="17">
        <f t="shared" si="149"/>
        <v>41.69320408229748</v>
      </c>
    </row>
    <row r="754" spans="1:13" s="18" customFormat="1" ht="18" customHeight="1">
      <c r="A754" s="16" t="s">
        <v>402</v>
      </c>
      <c r="B754" s="26" t="s">
        <v>51</v>
      </c>
      <c r="C754" s="17">
        <v>4000</v>
      </c>
      <c r="D754" s="17"/>
      <c r="E754" s="28">
        <f aca="true" t="shared" si="150" ref="E754:E776">C754+D754</f>
        <v>4000</v>
      </c>
      <c r="F754" s="17">
        <v>2358.73</v>
      </c>
      <c r="G754" s="17"/>
      <c r="H754" s="28">
        <f aca="true" t="shared" si="151" ref="H754:H776">F754+G754</f>
        <v>2358.73</v>
      </c>
      <c r="I754" s="17"/>
      <c r="J754" s="17"/>
      <c r="K754" s="33">
        <f t="shared" si="148"/>
        <v>58.96825</v>
      </c>
      <c r="L754" s="33"/>
      <c r="M754" s="33">
        <f t="shared" si="149"/>
        <v>58.96825</v>
      </c>
    </row>
    <row r="755" spans="1:13" ht="18" customHeight="1">
      <c r="A755" s="35" t="s">
        <v>38</v>
      </c>
      <c r="B755" s="26" t="s">
        <v>39</v>
      </c>
      <c r="C755" s="28">
        <v>522000</v>
      </c>
      <c r="D755" s="28"/>
      <c r="E755" s="28">
        <f t="shared" si="150"/>
        <v>522000</v>
      </c>
      <c r="F755" s="28">
        <v>234897.39</v>
      </c>
      <c r="G755" s="28"/>
      <c r="H755" s="28">
        <f t="shared" si="151"/>
        <v>234897.39</v>
      </c>
      <c r="I755" s="28">
        <v>11690.81</v>
      </c>
      <c r="J755" s="28"/>
      <c r="K755" s="28">
        <f t="shared" si="148"/>
        <v>44.999500000000005</v>
      </c>
      <c r="L755" s="28"/>
      <c r="M755" s="28">
        <f t="shared" si="149"/>
        <v>44.999500000000005</v>
      </c>
    </row>
    <row r="756" spans="1:13" ht="18" customHeight="1">
      <c r="A756" s="35" t="s">
        <v>40</v>
      </c>
      <c r="B756" s="26" t="s">
        <v>41</v>
      </c>
      <c r="C756" s="28">
        <v>37121</v>
      </c>
      <c r="D756" s="28"/>
      <c r="E756" s="28">
        <f t="shared" si="150"/>
        <v>37121</v>
      </c>
      <c r="F756" s="28">
        <v>37119.61</v>
      </c>
      <c r="G756" s="28"/>
      <c r="H756" s="28">
        <f t="shared" si="151"/>
        <v>37119.61</v>
      </c>
      <c r="I756" s="28"/>
      <c r="J756" s="28"/>
      <c r="K756" s="28">
        <f t="shared" si="148"/>
        <v>99.99625548880687</v>
      </c>
      <c r="L756" s="28"/>
      <c r="M756" s="28">
        <f t="shared" si="149"/>
        <v>99.99625548880687</v>
      </c>
    </row>
    <row r="757" spans="1:13" ht="18" customHeight="1">
      <c r="A757" s="37" t="s">
        <v>27</v>
      </c>
      <c r="B757" s="26" t="s">
        <v>28</v>
      </c>
      <c r="C757" s="28">
        <v>88200</v>
      </c>
      <c r="D757" s="28"/>
      <c r="E757" s="28">
        <f t="shared" si="150"/>
        <v>88200</v>
      </c>
      <c r="F757" s="28">
        <v>39355.36</v>
      </c>
      <c r="G757" s="28"/>
      <c r="H757" s="28">
        <f t="shared" si="151"/>
        <v>39355.36</v>
      </c>
      <c r="I757" s="28">
        <v>4838.98</v>
      </c>
      <c r="J757" s="28"/>
      <c r="K757" s="28">
        <f t="shared" si="148"/>
        <v>44.620589569161</v>
      </c>
      <c r="L757" s="28"/>
      <c r="M757" s="28">
        <f t="shared" si="149"/>
        <v>44.620589569161</v>
      </c>
    </row>
    <row r="758" spans="1:13" ht="18" customHeight="1">
      <c r="A758" s="35" t="s">
        <v>29</v>
      </c>
      <c r="B758" s="26" t="s">
        <v>30</v>
      </c>
      <c r="C758" s="28">
        <v>13800</v>
      </c>
      <c r="D758" s="28"/>
      <c r="E758" s="28">
        <f t="shared" si="150"/>
        <v>13800</v>
      </c>
      <c r="F758" s="28">
        <v>5839.47</v>
      </c>
      <c r="G758" s="28"/>
      <c r="H758" s="28">
        <f t="shared" si="151"/>
        <v>5839.47</v>
      </c>
      <c r="I758" s="28">
        <v>1044.08</v>
      </c>
      <c r="J758" s="28"/>
      <c r="K758" s="28">
        <f t="shared" si="148"/>
        <v>42.315000000000005</v>
      </c>
      <c r="L758" s="28"/>
      <c r="M758" s="28">
        <f t="shared" si="149"/>
        <v>42.315000000000005</v>
      </c>
    </row>
    <row r="759" spans="1:13" ht="18" customHeight="1">
      <c r="A759" s="37" t="s">
        <v>31</v>
      </c>
      <c r="B759" s="26" t="s">
        <v>32</v>
      </c>
      <c r="C759" s="28">
        <v>2000</v>
      </c>
      <c r="D759" s="28"/>
      <c r="E759" s="28">
        <f t="shared" si="150"/>
        <v>2000</v>
      </c>
      <c r="F759" s="28">
        <v>300</v>
      </c>
      <c r="G759" s="28"/>
      <c r="H759" s="28">
        <f t="shared" si="151"/>
        <v>300</v>
      </c>
      <c r="I759" s="28"/>
      <c r="J759" s="28"/>
      <c r="K759" s="28">
        <f t="shared" si="148"/>
        <v>15</v>
      </c>
      <c r="L759" s="28"/>
      <c r="M759" s="28">
        <f t="shared" si="149"/>
        <v>15</v>
      </c>
    </row>
    <row r="760" spans="1:13" ht="18" customHeight="1">
      <c r="A760" s="37" t="s">
        <v>42</v>
      </c>
      <c r="B760" s="26" t="s">
        <v>43</v>
      </c>
      <c r="C760" s="28">
        <v>20000</v>
      </c>
      <c r="D760" s="28"/>
      <c r="E760" s="28">
        <f t="shared" si="150"/>
        <v>20000</v>
      </c>
      <c r="F760" s="28">
        <v>13390.49</v>
      </c>
      <c r="G760" s="28"/>
      <c r="H760" s="28">
        <f t="shared" si="151"/>
        <v>13390.49</v>
      </c>
      <c r="I760" s="28"/>
      <c r="J760" s="28"/>
      <c r="K760" s="28">
        <f t="shared" si="148"/>
        <v>66.95245</v>
      </c>
      <c r="L760" s="28"/>
      <c r="M760" s="28">
        <f t="shared" si="149"/>
        <v>66.95245</v>
      </c>
    </row>
    <row r="761" spans="1:13" ht="18" customHeight="1">
      <c r="A761" s="35" t="s">
        <v>134</v>
      </c>
      <c r="B761" s="26" t="s">
        <v>135</v>
      </c>
      <c r="C761" s="28">
        <v>44000</v>
      </c>
      <c r="D761" s="28"/>
      <c r="E761" s="28">
        <f t="shared" si="150"/>
        <v>44000</v>
      </c>
      <c r="F761" s="28">
        <v>25232.99</v>
      </c>
      <c r="G761" s="28"/>
      <c r="H761" s="28">
        <f t="shared" si="151"/>
        <v>25232.99</v>
      </c>
      <c r="I761" s="28"/>
      <c r="J761" s="28"/>
      <c r="K761" s="28">
        <f t="shared" si="148"/>
        <v>57.34770454545455</v>
      </c>
      <c r="L761" s="28"/>
      <c r="M761" s="28">
        <f t="shared" si="149"/>
        <v>57.34770454545455</v>
      </c>
    </row>
    <row r="762" spans="1:13" ht="18" customHeight="1">
      <c r="A762" s="35" t="s">
        <v>156</v>
      </c>
      <c r="B762" s="26" t="s">
        <v>157</v>
      </c>
      <c r="C762" s="28">
        <v>500</v>
      </c>
      <c r="D762" s="28"/>
      <c r="E762" s="28">
        <f t="shared" si="150"/>
        <v>500</v>
      </c>
      <c r="F762" s="28">
        <v>294.98</v>
      </c>
      <c r="G762" s="28"/>
      <c r="H762" s="28">
        <f t="shared" si="151"/>
        <v>294.98</v>
      </c>
      <c r="I762" s="28"/>
      <c r="J762" s="28"/>
      <c r="K762" s="28">
        <f t="shared" si="148"/>
        <v>58.996</v>
      </c>
      <c r="L762" s="28"/>
      <c r="M762" s="28">
        <f t="shared" si="149"/>
        <v>58.996</v>
      </c>
    </row>
    <row r="763" spans="1:13" ht="18" customHeight="1">
      <c r="A763" s="35" t="s">
        <v>324</v>
      </c>
      <c r="B763" s="26" t="s">
        <v>131</v>
      </c>
      <c r="C763" s="28">
        <v>2500</v>
      </c>
      <c r="D763" s="28"/>
      <c r="E763" s="28">
        <f t="shared" si="150"/>
        <v>2500</v>
      </c>
      <c r="F763" s="28">
        <v>159.82</v>
      </c>
      <c r="G763" s="28"/>
      <c r="H763" s="28">
        <f t="shared" si="151"/>
        <v>159.82</v>
      </c>
      <c r="I763" s="28"/>
      <c r="J763" s="28"/>
      <c r="K763" s="28">
        <f t="shared" si="148"/>
        <v>6.3928</v>
      </c>
      <c r="L763" s="28"/>
      <c r="M763" s="28">
        <f t="shared" si="149"/>
        <v>6.3928</v>
      </c>
    </row>
    <row r="764" spans="1:13" ht="18" customHeight="1">
      <c r="A764" s="35" t="s">
        <v>52</v>
      </c>
      <c r="B764" s="26" t="s">
        <v>53</v>
      </c>
      <c r="C764" s="28">
        <v>43000</v>
      </c>
      <c r="D764" s="28"/>
      <c r="E764" s="28">
        <f t="shared" si="150"/>
        <v>43000</v>
      </c>
      <c r="F764" s="28">
        <v>19267.27</v>
      </c>
      <c r="G764" s="28"/>
      <c r="H764" s="28">
        <f t="shared" si="151"/>
        <v>19267.27</v>
      </c>
      <c r="I764" s="28">
        <v>1713.23</v>
      </c>
      <c r="J764" s="28"/>
      <c r="K764" s="28">
        <f t="shared" si="148"/>
        <v>44.80760465116279</v>
      </c>
      <c r="L764" s="28"/>
      <c r="M764" s="28">
        <f t="shared" si="149"/>
        <v>44.80760465116279</v>
      </c>
    </row>
    <row r="765" spans="1:13" ht="18" customHeight="1">
      <c r="A765" s="37" t="s">
        <v>44</v>
      </c>
      <c r="B765" s="26" t="s">
        <v>45</v>
      </c>
      <c r="C765" s="28">
        <v>58000</v>
      </c>
      <c r="D765" s="28"/>
      <c r="E765" s="28">
        <f t="shared" si="150"/>
        <v>58000</v>
      </c>
      <c r="F765" s="28">
        <v>1727.7</v>
      </c>
      <c r="G765" s="28"/>
      <c r="H765" s="28">
        <f t="shared" si="151"/>
        <v>1727.7</v>
      </c>
      <c r="I765" s="28"/>
      <c r="J765" s="28"/>
      <c r="K765" s="28">
        <f t="shared" si="148"/>
        <v>2.978793103448276</v>
      </c>
      <c r="L765" s="28"/>
      <c r="M765" s="28">
        <f t="shared" si="149"/>
        <v>2.978793103448276</v>
      </c>
    </row>
    <row r="766" spans="1:13" ht="18" customHeight="1">
      <c r="A766" s="37" t="s">
        <v>277</v>
      </c>
      <c r="B766" s="26" t="s">
        <v>229</v>
      </c>
      <c r="C766" s="28">
        <v>2000</v>
      </c>
      <c r="D766" s="28"/>
      <c r="E766" s="28">
        <f t="shared" si="150"/>
        <v>2000</v>
      </c>
      <c r="F766" s="28">
        <v>500</v>
      </c>
      <c r="G766" s="28"/>
      <c r="H766" s="28">
        <f t="shared" si="151"/>
        <v>500</v>
      </c>
      <c r="I766" s="28"/>
      <c r="J766" s="28"/>
      <c r="K766" s="28">
        <f t="shared" si="148"/>
        <v>25</v>
      </c>
      <c r="L766" s="28"/>
      <c r="M766" s="28">
        <f t="shared" si="149"/>
        <v>25</v>
      </c>
    </row>
    <row r="767" spans="1:13" ht="18" customHeight="1">
      <c r="A767" s="35" t="s">
        <v>33</v>
      </c>
      <c r="B767" s="26" t="s">
        <v>34</v>
      </c>
      <c r="C767" s="28">
        <v>3000</v>
      </c>
      <c r="D767" s="28"/>
      <c r="E767" s="28">
        <f t="shared" si="150"/>
        <v>3000</v>
      </c>
      <c r="F767" s="28">
        <v>1700.89</v>
      </c>
      <c r="G767" s="28"/>
      <c r="H767" s="28">
        <f t="shared" si="151"/>
        <v>1700.89</v>
      </c>
      <c r="I767" s="28"/>
      <c r="J767" s="28"/>
      <c r="K767" s="28">
        <f t="shared" si="148"/>
        <v>56.696333333333335</v>
      </c>
      <c r="L767" s="28"/>
      <c r="M767" s="28">
        <f t="shared" si="149"/>
        <v>56.696333333333335</v>
      </c>
    </row>
    <row r="768" spans="1:13" ht="18" customHeight="1">
      <c r="A768" s="35" t="s">
        <v>78</v>
      </c>
      <c r="B768" s="26" t="s">
        <v>79</v>
      </c>
      <c r="C768" s="28">
        <v>1500</v>
      </c>
      <c r="D768" s="28"/>
      <c r="E768" s="28">
        <f>C768+D768</f>
        <v>1500</v>
      </c>
      <c r="F768" s="28">
        <v>228.36</v>
      </c>
      <c r="G768" s="28"/>
      <c r="H768" s="28">
        <f>F768+G768</f>
        <v>228.36</v>
      </c>
      <c r="I768" s="28"/>
      <c r="J768" s="28"/>
      <c r="K768" s="28">
        <f t="shared" si="148"/>
        <v>15.224000000000002</v>
      </c>
      <c r="L768" s="28"/>
      <c r="M768" s="28">
        <f t="shared" si="149"/>
        <v>15.224000000000002</v>
      </c>
    </row>
    <row r="769" spans="1:13" ht="18.75" customHeight="1">
      <c r="A769" s="91" t="s">
        <v>319</v>
      </c>
      <c r="B769" s="26" t="s">
        <v>286</v>
      </c>
      <c r="C769" s="28">
        <v>4000</v>
      </c>
      <c r="D769" s="28"/>
      <c r="E769" s="28">
        <f>C769+D769</f>
        <v>4000</v>
      </c>
      <c r="F769" s="28">
        <v>1405.81</v>
      </c>
      <c r="G769" s="28"/>
      <c r="H769" s="28">
        <f>F769+G769</f>
        <v>1405.81</v>
      </c>
      <c r="I769" s="28"/>
      <c r="J769" s="28"/>
      <c r="K769" s="28">
        <f t="shared" si="148"/>
        <v>35.14525</v>
      </c>
      <c r="L769" s="28"/>
      <c r="M769" s="28">
        <f t="shared" si="149"/>
        <v>35.14525</v>
      </c>
    </row>
    <row r="770" spans="1:13" ht="18" customHeight="1">
      <c r="A770" s="35" t="s">
        <v>80</v>
      </c>
      <c r="B770" s="26" t="s">
        <v>81</v>
      </c>
      <c r="C770" s="28">
        <v>1000</v>
      </c>
      <c r="D770" s="28"/>
      <c r="E770" s="28">
        <f t="shared" si="150"/>
        <v>1000</v>
      </c>
      <c r="F770" s="28">
        <v>51</v>
      </c>
      <c r="G770" s="28"/>
      <c r="H770" s="28">
        <f t="shared" si="151"/>
        <v>51</v>
      </c>
      <c r="I770" s="28"/>
      <c r="J770" s="28"/>
      <c r="K770" s="28">
        <f t="shared" si="148"/>
        <v>5.1</v>
      </c>
      <c r="L770" s="28"/>
      <c r="M770" s="28">
        <f t="shared" si="149"/>
        <v>5.1</v>
      </c>
    </row>
    <row r="771" spans="1:13" ht="18" customHeight="1">
      <c r="A771" s="35" t="s">
        <v>46</v>
      </c>
      <c r="B771" s="26" t="s">
        <v>47</v>
      </c>
      <c r="C771" s="28">
        <v>20500</v>
      </c>
      <c r="D771" s="28"/>
      <c r="E771" s="28">
        <f t="shared" si="150"/>
        <v>20500</v>
      </c>
      <c r="F771" s="28">
        <v>18500</v>
      </c>
      <c r="G771" s="28"/>
      <c r="H771" s="28">
        <f t="shared" si="151"/>
        <v>18500</v>
      </c>
      <c r="I771" s="28"/>
      <c r="J771" s="28"/>
      <c r="K771" s="28">
        <f t="shared" si="148"/>
        <v>90.2439024390244</v>
      </c>
      <c r="L771" s="28"/>
      <c r="M771" s="28">
        <f t="shared" si="149"/>
        <v>90.2439024390244</v>
      </c>
    </row>
    <row r="772" spans="1:13" ht="18" customHeight="1">
      <c r="A772" s="35" t="s">
        <v>54</v>
      </c>
      <c r="B772" s="26" t="s">
        <v>55</v>
      </c>
      <c r="C772" s="28">
        <v>7300</v>
      </c>
      <c r="D772" s="28"/>
      <c r="E772" s="28">
        <f t="shared" si="150"/>
        <v>7300</v>
      </c>
      <c r="F772" s="28">
        <v>3648</v>
      </c>
      <c r="G772" s="28"/>
      <c r="H772" s="28">
        <f t="shared" si="151"/>
        <v>3648</v>
      </c>
      <c r="I772" s="28"/>
      <c r="J772" s="28"/>
      <c r="K772" s="28">
        <f t="shared" si="148"/>
        <v>49.97260273972603</v>
      </c>
      <c r="L772" s="28"/>
      <c r="M772" s="28">
        <f t="shared" si="149"/>
        <v>49.97260273972603</v>
      </c>
    </row>
    <row r="773" spans="1:13" ht="18" customHeight="1">
      <c r="A773" s="35" t="s">
        <v>420</v>
      </c>
      <c r="B773" s="26" t="s">
        <v>220</v>
      </c>
      <c r="C773" s="28">
        <v>304</v>
      </c>
      <c r="D773" s="28"/>
      <c r="E773" s="28">
        <f t="shared" si="150"/>
        <v>304</v>
      </c>
      <c r="F773" s="28">
        <v>303.8</v>
      </c>
      <c r="G773" s="28"/>
      <c r="H773" s="28">
        <f t="shared" si="151"/>
        <v>303.8</v>
      </c>
      <c r="I773" s="28"/>
      <c r="J773" s="28"/>
      <c r="K773" s="28">
        <f t="shared" si="148"/>
        <v>99.9342105263158</v>
      </c>
      <c r="L773" s="28"/>
      <c r="M773" s="28">
        <f t="shared" si="149"/>
        <v>99.9342105263158</v>
      </c>
    </row>
    <row r="774" spans="1:13" ht="18" customHeight="1">
      <c r="A774" s="90" t="s">
        <v>326</v>
      </c>
      <c r="B774" s="26" t="s">
        <v>290</v>
      </c>
      <c r="C774" s="28">
        <v>1000</v>
      </c>
      <c r="D774" s="28"/>
      <c r="E774" s="28">
        <f t="shared" si="150"/>
        <v>1000</v>
      </c>
      <c r="F774" s="28"/>
      <c r="G774" s="28"/>
      <c r="H774" s="28">
        <f t="shared" si="151"/>
        <v>0</v>
      </c>
      <c r="I774" s="28"/>
      <c r="J774" s="28"/>
      <c r="K774" s="28">
        <f t="shared" si="148"/>
        <v>0</v>
      </c>
      <c r="L774" s="28"/>
      <c r="M774" s="28">
        <f t="shared" si="149"/>
        <v>0</v>
      </c>
    </row>
    <row r="775" spans="1:13" ht="18" customHeight="1">
      <c r="A775" s="90" t="s">
        <v>331</v>
      </c>
      <c r="B775" s="26" t="s">
        <v>291</v>
      </c>
      <c r="C775" s="28">
        <v>500</v>
      </c>
      <c r="D775" s="28"/>
      <c r="E775" s="28">
        <f t="shared" si="150"/>
        <v>500</v>
      </c>
      <c r="F775" s="28">
        <v>15.59</v>
      </c>
      <c r="G775" s="28"/>
      <c r="H775" s="28">
        <f t="shared" si="151"/>
        <v>15.59</v>
      </c>
      <c r="I775" s="28"/>
      <c r="J775" s="28"/>
      <c r="K775" s="28">
        <f t="shared" si="148"/>
        <v>3.118</v>
      </c>
      <c r="L775" s="28"/>
      <c r="M775" s="28">
        <f t="shared" si="149"/>
        <v>3.118</v>
      </c>
    </row>
    <row r="776" spans="1:13" ht="18" customHeight="1">
      <c r="A776" s="90" t="s">
        <v>321</v>
      </c>
      <c r="B776" s="26" t="s">
        <v>292</v>
      </c>
      <c r="C776" s="28">
        <v>1775</v>
      </c>
      <c r="D776" s="28"/>
      <c r="E776" s="28">
        <f t="shared" si="150"/>
        <v>1775</v>
      </c>
      <c r="F776" s="28">
        <v>804.51</v>
      </c>
      <c r="G776" s="28"/>
      <c r="H776" s="28">
        <f t="shared" si="151"/>
        <v>804.51</v>
      </c>
      <c r="I776" s="28"/>
      <c r="J776" s="28"/>
      <c r="K776" s="28">
        <f t="shared" si="148"/>
        <v>45.32450704225352</v>
      </c>
      <c r="L776" s="28"/>
      <c r="M776" s="28">
        <f t="shared" si="149"/>
        <v>45.32450704225352</v>
      </c>
    </row>
    <row r="777" spans="1:13" ht="18" customHeight="1">
      <c r="A777" s="31"/>
      <c r="B777" s="26"/>
      <c r="C777" s="28"/>
      <c r="D777" s="28"/>
      <c r="E777" s="28"/>
      <c r="F777" s="28"/>
      <c r="G777" s="28"/>
      <c r="H777" s="28"/>
      <c r="I777" s="28"/>
      <c r="J777" s="28"/>
      <c r="K777" s="31"/>
      <c r="L777" s="31"/>
      <c r="M777" s="28"/>
    </row>
    <row r="778" spans="1:13" s="29" customFormat="1" ht="18" customHeight="1">
      <c r="A778" s="82" t="s">
        <v>64</v>
      </c>
      <c r="B778" s="36">
        <v>85395</v>
      </c>
      <c r="C778" s="25">
        <f>SUM(C779:C781)</f>
        <v>127480</v>
      </c>
      <c r="D778" s="25">
        <f>SUM(D779:D781)</f>
        <v>0</v>
      </c>
      <c r="E778" s="25">
        <f>C778+D778</f>
        <v>127480</v>
      </c>
      <c r="F778" s="25">
        <f>SUM(F779:F781)</f>
        <v>62370</v>
      </c>
      <c r="G778" s="25">
        <f>SUM(G779:G781)</f>
        <v>0</v>
      </c>
      <c r="H778" s="25">
        <f>F778+G778</f>
        <v>62370</v>
      </c>
      <c r="I778" s="25">
        <f>SUM(I779:I781)</f>
        <v>0</v>
      </c>
      <c r="J778" s="25">
        <f>SUM(J779:J781)</f>
        <v>0</v>
      </c>
      <c r="K778" s="25">
        <f aca="true" t="shared" si="152" ref="K778:K785">F778/C778*100</f>
        <v>48.9253216190775</v>
      </c>
      <c r="L778" s="25">
        <v>0</v>
      </c>
      <c r="M778" s="25">
        <f aca="true" t="shared" si="153" ref="M778:M785">H778/E778*100</f>
        <v>48.9253216190775</v>
      </c>
    </row>
    <row r="779" spans="1:13" s="29" customFormat="1" ht="18" customHeight="1">
      <c r="A779" s="16" t="s">
        <v>12</v>
      </c>
      <c r="B779" s="36"/>
      <c r="C779" s="21">
        <f>C783</f>
        <v>6000</v>
      </c>
      <c r="D779" s="21">
        <f>D783</f>
        <v>0</v>
      </c>
      <c r="E779" s="21">
        <f>E783</f>
        <v>6000</v>
      </c>
      <c r="F779" s="21">
        <f>F783</f>
        <v>0</v>
      </c>
      <c r="G779" s="21">
        <f>G783</f>
        <v>0</v>
      </c>
      <c r="H779" s="21">
        <f>F779+G779</f>
        <v>0</v>
      </c>
      <c r="I779" s="21">
        <f>I783</f>
        <v>0</v>
      </c>
      <c r="J779" s="21">
        <f>J783</f>
        <v>0</v>
      </c>
      <c r="K779" s="25"/>
      <c r="L779" s="25"/>
      <c r="M779" s="25"/>
    </row>
    <row r="780" spans="1:13" s="18" customFormat="1" ht="18" customHeight="1">
      <c r="A780" s="43" t="s">
        <v>13</v>
      </c>
      <c r="B780" s="15"/>
      <c r="C780" s="17">
        <f>SUM(C782)</f>
        <v>108000</v>
      </c>
      <c r="D780" s="17">
        <f>SUM(D782)</f>
        <v>0</v>
      </c>
      <c r="E780" s="17">
        <f>SUM(C780:D780)</f>
        <v>108000</v>
      </c>
      <c r="F780" s="17">
        <f>SUM(F782)</f>
        <v>61420</v>
      </c>
      <c r="G780" s="17">
        <f>SUM(G782)</f>
        <v>0</v>
      </c>
      <c r="H780" s="17">
        <f>SUM(F780:G780)</f>
        <v>61420</v>
      </c>
      <c r="I780" s="17">
        <f>SUM(I782)</f>
        <v>0</v>
      </c>
      <c r="J780" s="17">
        <f>SUM(J782)</f>
        <v>0</v>
      </c>
      <c r="K780" s="17">
        <f t="shared" si="152"/>
        <v>56.870370370370374</v>
      </c>
      <c r="L780" s="17"/>
      <c r="M780" s="33">
        <f t="shared" si="153"/>
        <v>56.870370370370374</v>
      </c>
    </row>
    <row r="781" spans="1:13" s="18" customFormat="1" ht="18" customHeight="1">
      <c r="A781" s="16" t="s">
        <v>14</v>
      </c>
      <c r="B781" s="15"/>
      <c r="C781" s="17">
        <f>SUM(C784:C785)</f>
        <v>13480</v>
      </c>
      <c r="D781" s="17">
        <f>SUM(D783:D785)</f>
        <v>0</v>
      </c>
      <c r="E781" s="17">
        <f>C781+D781</f>
        <v>13480</v>
      </c>
      <c r="F781" s="17">
        <f>SUM(F783:F785)</f>
        <v>950</v>
      </c>
      <c r="G781" s="17">
        <f>SUM(G783:G785)</f>
        <v>0</v>
      </c>
      <c r="H781" s="17">
        <f>F781+G781</f>
        <v>950</v>
      </c>
      <c r="I781" s="17">
        <f>SUM(I783:I785)</f>
        <v>0</v>
      </c>
      <c r="J781" s="17">
        <f>SUM(J783:J785)</f>
        <v>0</v>
      </c>
      <c r="K781" s="21">
        <f t="shared" si="152"/>
        <v>7.047477744807122</v>
      </c>
      <c r="L781" s="21"/>
      <c r="M781" s="21">
        <f t="shared" si="153"/>
        <v>7.047477744807122</v>
      </c>
    </row>
    <row r="782" spans="1:13" ht="18" customHeight="1">
      <c r="A782" s="35" t="s">
        <v>147</v>
      </c>
      <c r="B782" s="26" t="s">
        <v>148</v>
      </c>
      <c r="C782" s="28">
        <v>108000</v>
      </c>
      <c r="D782" s="28"/>
      <c r="E782" s="28">
        <f>C782+D782</f>
        <v>108000</v>
      </c>
      <c r="F782" s="28">
        <v>61420</v>
      </c>
      <c r="G782" s="28"/>
      <c r="H782" s="28">
        <f>F782+G782</f>
        <v>61420</v>
      </c>
      <c r="I782" s="28"/>
      <c r="J782" s="28"/>
      <c r="K782" s="28">
        <f t="shared" si="152"/>
        <v>56.870370370370374</v>
      </c>
      <c r="L782" s="28"/>
      <c r="M782" s="28">
        <f t="shared" si="153"/>
        <v>56.870370370370374</v>
      </c>
    </row>
    <row r="783" spans="1:13" ht="18" customHeight="1">
      <c r="A783" s="37" t="s">
        <v>31</v>
      </c>
      <c r="B783" s="26" t="s">
        <v>32</v>
      </c>
      <c r="C783" s="28">
        <v>6000</v>
      </c>
      <c r="D783" s="28"/>
      <c r="E783" s="28">
        <f>C783+D783</f>
        <v>6000</v>
      </c>
      <c r="F783" s="28"/>
      <c r="G783" s="28"/>
      <c r="H783" s="28">
        <f>F783+G783</f>
        <v>0</v>
      </c>
      <c r="I783" s="28"/>
      <c r="J783" s="28"/>
      <c r="K783" s="28">
        <f t="shared" si="152"/>
        <v>0</v>
      </c>
      <c r="L783" s="28"/>
      <c r="M783" s="28">
        <f t="shared" si="153"/>
        <v>0</v>
      </c>
    </row>
    <row r="784" spans="1:13" ht="18" customHeight="1">
      <c r="A784" s="37" t="s">
        <v>42</v>
      </c>
      <c r="B784" s="26" t="s">
        <v>43</v>
      </c>
      <c r="C784" s="28">
        <v>3000</v>
      </c>
      <c r="D784" s="28"/>
      <c r="E784" s="28">
        <f>C784+D784</f>
        <v>3000</v>
      </c>
      <c r="F784" s="28">
        <v>950</v>
      </c>
      <c r="G784" s="28"/>
      <c r="H784" s="28">
        <f>F784+G784</f>
        <v>950</v>
      </c>
      <c r="I784" s="28"/>
      <c r="J784" s="28"/>
      <c r="K784" s="28">
        <f t="shared" si="152"/>
        <v>31.666666666666664</v>
      </c>
      <c r="L784" s="28"/>
      <c r="M784" s="28">
        <f t="shared" si="153"/>
        <v>31.666666666666664</v>
      </c>
    </row>
    <row r="785" spans="1:13" ht="18" customHeight="1">
      <c r="A785" s="35" t="s">
        <v>33</v>
      </c>
      <c r="B785" s="26" t="s">
        <v>34</v>
      </c>
      <c r="C785" s="28">
        <v>10480</v>
      </c>
      <c r="D785" s="28"/>
      <c r="E785" s="28">
        <f>C785+D785</f>
        <v>10480</v>
      </c>
      <c r="F785" s="28"/>
      <c r="G785" s="28"/>
      <c r="H785" s="28">
        <f>F785+G785</f>
        <v>0</v>
      </c>
      <c r="I785" s="28"/>
      <c r="J785" s="28"/>
      <c r="K785" s="28">
        <f t="shared" si="152"/>
        <v>0</v>
      </c>
      <c r="L785" s="28"/>
      <c r="M785" s="28">
        <f t="shared" si="153"/>
        <v>0</v>
      </c>
    </row>
    <row r="786" spans="1:13" ht="18" customHeight="1">
      <c r="A786" s="31"/>
      <c r="B786" s="31"/>
      <c r="C786" s="28"/>
      <c r="D786" s="28"/>
      <c r="E786" s="28"/>
      <c r="F786" s="28"/>
      <c r="G786" s="28"/>
      <c r="H786" s="28"/>
      <c r="I786" s="28"/>
      <c r="J786" s="28"/>
      <c r="K786" s="31"/>
      <c r="L786" s="31"/>
      <c r="M786" s="28"/>
    </row>
    <row r="787" spans="1:13" ht="18" customHeight="1">
      <c r="A787" s="24" t="s">
        <v>181</v>
      </c>
      <c r="B787" s="24" t="s">
        <v>182</v>
      </c>
      <c r="C787" s="25">
        <f>SUM(C788:C790)</f>
        <v>1277202</v>
      </c>
      <c r="D787" s="25">
        <f>SUM(D788:D790)</f>
        <v>845444</v>
      </c>
      <c r="E787" s="25">
        <f>C787+D787</f>
        <v>2122646</v>
      </c>
      <c r="F787" s="25">
        <f>SUM(F788:F790)</f>
        <v>674134.1700000002</v>
      </c>
      <c r="G787" s="25">
        <f>SUM(G788:G790)</f>
        <v>339059.36</v>
      </c>
      <c r="H787" s="25">
        <f>F787+G787</f>
        <v>1013193.5300000001</v>
      </c>
      <c r="I787" s="25">
        <f>SUM(I788:I790)</f>
        <v>33811.96</v>
      </c>
      <c r="J787" s="25">
        <f>SUM(J788:J789)</f>
        <v>0</v>
      </c>
      <c r="K787" s="25">
        <f>F787/C787*100</f>
        <v>52.78211042575882</v>
      </c>
      <c r="L787" s="25">
        <f>G787/D787*100</f>
        <v>40.104295494438425</v>
      </c>
      <c r="M787" s="25">
        <f>H787/E787*100</f>
        <v>47.732571987981046</v>
      </c>
    </row>
    <row r="788" spans="1:13" s="18" customFormat="1" ht="18" customHeight="1">
      <c r="A788" s="16" t="s">
        <v>12</v>
      </c>
      <c r="B788" s="15"/>
      <c r="C788" s="17">
        <f>SUM(C793)</f>
        <v>1078572</v>
      </c>
      <c r="D788" s="17">
        <f>SUM(D793)</f>
        <v>0</v>
      </c>
      <c r="E788" s="17">
        <f>C788+D788</f>
        <v>1078572</v>
      </c>
      <c r="F788" s="17">
        <f>SUM(F793)</f>
        <v>588920.3900000001</v>
      </c>
      <c r="G788" s="17">
        <f>SUM(G793)</f>
        <v>0</v>
      </c>
      <c r="H788" s="17">
        <f>F788+G788</f>
        <v>588920.3900000001</v>
      </c>
      <c r="I788" s="17">
        <f>SUM(I793)</f>
        <v>33235.37</v>
      </c>
      <c r="J788" s="17">
        <f>SUM(J793)</f>
        <v>0</v>
      </c>
      <c r="K788" s="33">
        <f>F788/C788*100</f>
        <v>54.601861535437614</v>
      </c>
      <c r="L788" s="33">
        <v>0</v>
      </c>
      <c r="M788" s="33">
        <f>H788/E788*100</f>
        <v>54.601861535437614</v>
      </c>
    </row>
    <row r="789" spans="1:13" s="18" customFormat="1" ht="18" customHeight="1">
      <c r="A789" s="16" t="s">
        <v>14</v>
      </c>
      <c r="B789" s="15"/>
      <c r="C789" s="17">
        <f>SUM(C794+C813+C818)+C822</f>
        <v>186630</v>
      </c>
      <c r="D789" s="17">
        <f>SUM(D794+D813+D818)+D822</f>
        <v>845444</v>
      </c>
      <c r="E789" s="17">
        <f>C789+D789</f>
        <v>1032074</v>
      </c>
      <c r="F789" s="17">
        <f>SUM(F794+F813+F818)+F822</f>
        <v>85213.78</v>
      </c>
      <c r="G789" s="17">
        <f>SUM(G794+G813+G818)+G822</f>
        <v>339059.36</v>
      </c>
      <c r="H789" s="17">
        <f>F789+G789</f>
        <v>424273.14</v>
      </c>
      <c r="I789" s="17">
        <f>SUM(I794+I813+I818)+I822</f>
        <v>576.59</v>
      </c>
      <c r="J789" s="17">
        <f>SUM(J794+J813+J818)+J822</f>
        <v>0</v>
      </c>
      <c r="K789" s="33">
        <f>F789/C789*100</f>
        <v>45.65920805872582</v>
      </c>
      <c r="L789" s="33">
        <f>G789/D789*100</f>
        <v>40.104295494438425</v>
      </c>
      <c r="M789" s="33">
        <f>H789/E789*100</f>
        <v>41.10879064873255</v>
      </c>
    </row>
    <row r="790" spans="1:13" s="18" customFormat="1" ht="18" customHeight="1">
      <c r="A790" s="16" t="s">
        <v>15</v>
      </c>
      <c r="B790" s="15"/>
      <c r="C790" s="17">
        <f>C795</f>
        <v>12000</v>
      </c>
      <c r="D790" s="17">
        <f>D795</f>
        <v>0</v>
      </c>
      <c r="E790" s="17">
        <f>SUM(C790:D790)</f>
        <v>12000</v>
      </c>
      <c r="F790" s="17">
        <f>F795</f>
        <v>0</v>
      </c>
      <c r="G790" s="17">
        <f>G795</f>
        <v>0</v>
      </c>
      <c r="H790" s="17">
        <f>SUM(F790:G790)</f>
        <v>0</v>
      </c>
      <c r="I790" s="17">
        <f>I795</f>
        <v>0</v>
      </c>
      <c r="J790" s="17">
        <f>J805</f>
        <v>0</v>
      </c>
      <c r="K790" s="17">
        <f>F790/C790*100</f>
        <v>0</v>
      </c>
      <c r="L790" s="17"/>
      <c r="M790" s="17">
        <f>H790/E790*100</f>
        <v>0</v>
      </c>
    </row>
    <row r="791" spans="1:13" ht="18" customHeight="1">
      <c r="A791" s="31"/>
      <c r="B791" s="31"/>
      <c r="C791" s="28"/>
      <c r="D791" s="28"/>
      <c r="E791" s="28"/>
      <c r="F791" s="28"/>
      <c r="G791" s="28"/>
      <c r="H791" s="28"/>
      <c r="I791" s="28"/>
      <c r="J791" s="28"/>
      <c r="K791" s="31"/>
      <c r="L791" s="31"/>
      <c r="M791" s="28"/>
    </row>
    <row r="792" spans="1:13" s="29" customFormat="1" ht="18" customHeight="1">
      <c r="A792" s="24" t="s">
        <v>183</v>
      </c>
      <c r="B792" s="36">
        <v>85401</v>
      </c>
      <c r="C792" s="25">
        <f>SUM(C793:C795)</f>
        <v>1221078</v>
      </c>
      <c r="D792" s="25">
        <f>SUM(D793:D795)</f>
        <v>0</v>
      </c>
      <c r="E792" s="25">
        <f aca="true" t="shared" si="154" ref="E792:E810">C792+D792</f>
        <v>1221078</v>
      </c>
      <c r="F792" s="25">
        <f>SUM(F793:F795)</f>
        <v>670415.4100000001</v>
      </c>
      <c r="G792" s="25">
        <f>SUM(G793:G795)</f>
        <v>0</v>
      </c>
      <c r="H792" s="25">
        <f aca="true" t="shared" si="155" ref="H792:H810">F792+G792</f>
        <v>670415.4100000001</v>
      </c>
      <c r="I792" s="25">
        <f>SUM(I793:I795)</f>
        <v>33711.700000000004</v>
      </c>
      <c r="J792" s="25">
        <f>SUM(J793:J795)</f>
        <v>0</v>
      </c>
      <c r="K792" s="25">
        <f aca="true" t="shared" si="156" ref="K792:K800">F792/C792*100</f>
        <v>54.90356963273436</v>
      </c>
      <c r="L792" s="25">
        <v>0</v>
      </c>
      <c r="M792" s="25">
        <f aca="true" t="shared" si="157" ref="M792:M800">H792/E792*100</f>
        <v>54.90356963273436</v>
      </c>
    </row>
    <row r="793" spans="1:13" s="18" customFormat="1" ht="18" customHeight="1">
      <c r="A793" s="16" t="s">
        <v>12</v>
      </c>
      <c r="B793" s="15"/>
      <c r="C793" s="17">
        <f>SUM(C797:C800)</f>
        <v>1078572</v>
      </c>
      <c r="D793" s="17">
        <f>SUM(D797:D800)</f>
        <v>0</v>
      </c>
      <c r="E793" s="17">
        <f t="shared" si="154"/>
        <v>1078572</v>
      </c>
      <c r="F793" s="17">
        <f>SUM(F797:F800)</f>
        <v>588920.3900000001</v>
      </c>
      <c r="G793" s="17">
        <f>SUM(G797:G800)</f>
        <v>0</v>
      </c>
      <c r="H793" s="17">
        <f t="shared" si="155"/>
        <v>588920.3900000001</v>
      </c>
      <c r="I793" s="17">
        <f>SUM(I797:I800)</f>
        <v>33235.37</v>
      </c>
      <c r="J793" s="17">
        <f>SUM(J797:J800)</f>
        <v>0</v>
      </c>
      <c r="K793" s="21">
        <f t="shared" si="156"/>
        <v>54.601861535437614</v>
      </c>
      <c r="L793" s="21"/>
      <c r="M793" s="21">
        <f t="shared" si="157"/>
        <v>54.601861535437614</v>
      </c>
    </row>
    <row r="794" spans="1:13" s="18" customFormat="1" ht="18" customHeight="1">
      <c r="A794" s="16" t="s">
        <v>14</v>
      </c>
      <c r="B794" s="15"/>
      <c r="C794" s="17">
        <f>SUM(C801:C809)+C796</f>
        <v>130506</v>
      </c>
      <c r="D794" s="17">
        <f>SUM(D801:D807)+D796</f>
        <v>0</v>
      </c>
      <c r="E794" s="17">
        <f t="shared" si="154"/>
        <v>130506</v>
      </c>
      <c r="F794" s="17">
        <f>SUM(F801:F809)+F796</f>
        <v>81495.02</v>
      </c>
      <c r="G794" s="17">
        <f>SUM(G801:G809)+G796</f>
        <v>0</v>
      </c>
      <c r="H794" s="17">
        <f t="shared" si="155"/>
        <v>81495.02</v>
      </c>
      <c r="I794" s="17">
        <f>SUM(I801:I809)+I796</f>
        <v>476.33000000000004</v>
      </c>
      <c r="J794" s="17">
        <f>SUM(J801:J807)</f>
        <v>0</v>
      </c>
      <c r="K794" s="21">
        <f t="shared" si="156"/>
        <v>62.44542013394021</v>
      </c>
      <c r="L794" s="21"/>
      <c r="M794" s="21">
        <f t="shared" si="157"/>
        <v>62.44542013394021</v>
      </c>
    </row>
    <row r="795" spans="1:13" s="18" customFormat="1" ht="18" customHeight="1">
      <c r="A795" s="16" t="s">
        <v>15</v>
      </c>
      <c r="B795" s="15"/>
      <c r="C795" s="17">
        <f>C810</f>
        <v>12000</v>
      </c>
      <c r="D795" s="17">
        <f>D810</f>
        <v>0</v>
      </c>
      <c r="E795" s="17">
        <f>SUM(C795:D795)</f>
        <v>12000</v>
      </c>
      <c r="F795" s="17">
        <f>F810</f>
        <v>0</v>
      </c>
      <c r="G795" s="17">
        <f>G810</f>
        <v>0</v>
      </c>
      <c r="H795" s="17">
        <f>SUM(F795:G795)</f>
        <v>0</v>
      </c>
      <c r="I795" s="17">
        <f>I810</f>
        <v>0</v>
      </c>
      <c r="J795" s="17">
        <f>J810</f>
        <v>0</v>
      </c>
      <c r="K795" s="17">
        <f>F795/C795*100</f>
        <v>0</v>
      </c>
      <c r="L795" s="17"/>
      <c r="M795" s="17">
        <f>H795/E795*100</f>
        <v>0</v>
      </c>
    </row>
    <row r="796" spans="1:13" s="18" customFormat="1" ht="18" customHeight="1">
      <c r="A796" s="37" t="s">
        <v>353</v>
      </c>
      <c r="B796" s="26" t="s">
        <v>51</v>
      </c>
      <c r="C796" s="33">
        <v>1100</v>
      </c>
      <c r="D796" s="33"/>
      <c r="E796" s="33">
        <f t="shared" si="154"/>
        <v>1100</v>
      </c>
      <c r="F796" s="33"/>
      <c r="G796" s="17"/>
      <c r="H796" s="33">
        <f t="shared" si="155"/>
        <v>0</v>
      </c>
      <c r="I796" s="33"/>
      <c r="J796" s="33"/>
      <c r="K796" s="33">
        <f t="shared" si="156"/>
        <v>0</v>
      </c>
      <c r="L796" s="33"/>
      <c r="M796" s="21">
        <f t="shared" si="157"/>
        <v>0</v>
      </c>
    </row>
    <row r="797" spans="1:13" ht="18" customHeight="1">
      <c r="A797" s="35" t="s">
        <v>38</v>
      </c>
      <c r="B797" s="26" t="s">
        <v>39</v>
      </c>
      <c r="C797" s="28">
        <v>838787</v>
      </c>
      <c r="D797" s="28"/>
      <c r="E797" s="28">
        <f t="shared" si="154"/>
        <v>838787</v>
      </c>
      <c r="F797" s="28">
        <v>440130.03</v>
      </c>
      <c r="G797" s="28"/>
      <c r="H797" s="28">
        <f t="shared" si="155"/>
        <v>440130.03</v>
      </c>
      <c r="I797" s="28">
        <v>22782.44</v>
      </c>
      <c r="J797" s="28"/>
      <c r="K797" s="28">
        <f t="shared" si="156"/>
        <v>52.47220450483854</v>
      </c>
      <c r="L797" s="28"/>
      <c r="M797" s="28">
        <f t="shared" si="157"/>
        <v>52.47220450483854</v>
      </c>
    </row>
    <row r="798" spans="1:13" ht="18" customHeight="1">
      <c r="A798" s="35" t="s">
        <v>40</v>
      </c>
      <c r="B798" s="26" t="s">
        <v>41</v>
      </c>
      <c r="C798" s="28">
        <v>62300</v>
      </c>
      <c r="D798" s="28"/>
      <c r="E798" s="28">
        <f t="shared" si="154"/>
        <v>62300</v>
      </c>
      <c r="F798" s="28">
        <v>62100.41</v>
      </c>
      <c r="G798" s="28"/>
      <c r="H798" s="28">
        <f t="shared" si="155"/>
        <v>62100.41</v>
      </c>
      <c r="I798" s="28"/>
      <c r="J798" s="28"/>
      <c r="K798" s="28">
        <f t="shared" si="156"/>
        <v>99.67963081861959</v>
      </c>
      <c r="L798" s="28"/>
      <c r="M798" s="28">
        <f t="shared" si="157"/>
        <v>99.67963081861959</v>
      </c>
    </row>
    <row r="799" spans="1:13" ht="18" customHeight="1">
      <c r="A799" s="37" t="s">
        <v>27</v>
      </c>
      <c r="B799" s="26" t="s">
        <v>28</v>
      </c>
      <c r="C799" s="28">
        <v>155418</v>
      </c>
      <c r="D799" s="28"/>
      <c r="E799" s="28">
        <f t="shared" si="154"/>
        <v>155418</v>
      </c>
      <c r="F799" s="28">
        <v>75138.77</v>
      </c>
      <c r="G799" s="28"/>
      <c r="H799" s="28">
        <f t="shared" si="155"/>
        <v>75138.77</v>
      </c>
      <c r="I799" s="28">
        <v>8578.38</v>
      </c>
      <c r="J799" s="28"/>
      <c r="K799" s="28">
        <f t="shared" si="156"/>
        <v>48.346246895468994</v>
      </c>
      <c r="L799" s="28"/>
      <c r="M799" s="28">
        <f t="shared" si="157"/>
        <v>48.346246895468994</v>
      </c>
    </row>
    <row r="800" spans="1:13" ht="18" customHeight="1">
      <c r="A800" s="35" t="s">
        <v>29</v>
      </c>
      <c r="B800" s="26" t="s">
        <v>30</v>
      </c>
      <c r="C800" s="28">
        <v>22067</v>
      </c>
      <c r="D800" s="28"/>
      <c r="E800" s="28">
        <f t="shared" si="154"/>
        <v>22067</v>
      </c>
      <c r="F800" s="28">
        <v>11551.18</v>
      </c>
      <c r="G800" s="28"/>
      <c r="H800" s="28">
        <f t="shared" si="155"/>
        <v>11551.18</v>
      </c>
      <c r="I800" s="28">
        <v>1874.55</v>
      </c>
      <c r="J800" s="28"/>
      <c r="K800" s="28">
        <f t="shared" si="156"/>
        <v>52.345946435854444</v>
      </c>
      <c r="L800" s="28"/>
      <c r="M800" s="28">
        <f t="shared" si="157"/>
        <v>52.345946435854444</v>
      </c>
    </row>
    <row r="801" spans="1:13" ht="18" customHeight="1">
      <c r="A801" s="37" t="s">
        <v>42</v>
      </c>
      <c r="B801" s="26" t="s">
        <v>43</v>
      </c>
      <c r="C801" s="28">
        <v>11690</v>
      </c>
      <c r="D801" s="28"/>
      <c r="E801" s="28">
        <f t="shared" si="154"/>
        <v>11690</v>
      </c>
      <c r="F801" s="28">
        <v>1392.64</v>
      </c>
      <c r="G801" s="28"/>
      <c r="H801" s="28">
        <f t="shared" si="155"/>
        <v>1392.64</v>
      </c>
      <c r="I801" s="28"/>
      <c r="J801" s="28"/>
      <c r="K801" s="28">
        <v>0</v>
      </c>
      <c r="L801" s="28"/>
      <c r="M801" s="28">
        <v>0</v>
      </c>
    </row>
    <row r="802" spans="1:13" ht="18" customHeight="1">
      <c r="A802" s="35" t="s">
        <v>324</v>
      </c>
      <c r="B802" s="26" t="s">
        <v>131</v>
      </c>
      <c r="C802" s="28">
        <v>1600</v>
      </c>
      <c r="D802" s="28"/>
      <c r="E802" s="28">
        <f t="shared" si="154"/>
        <v>1600</v>
      </c>
      <c r="F802" s="28"/>
      <c r="G802" s="28"/>
      <c r="H802" s="28">
        <f t="shared" si="155"/>
        <v>0</v>
      </c>
      <c r="I802" s="28"/>
      <c r="J802" s="28"/>
      <c r="K802" s="28">
        <v>0</v>
      </c>
      <c r="L802" s="28"/>
      <c r="M802" s="28">
        <v>0</v>
      </c>
    </row>
    <row r="803" spans="1:13" ht="18" customHeight="1">
      <c r="A803" s="35" t="s">
        <v>52</v>
      </c>
      <c r="B803" s="26" t="s">
        <v>53</v>
      </c>
      <c r="C803" s="28">
        <v>37165</v>
      </c>
      <c r="D803" s="28"/>
      <c r="E803" s="28">
        <f t="shared" si="154"/>
        <v>37165</v>
      </c>
      <c r="F803" s="28">
        <v>15605.6</v>
      </c>
      <c r="G803" s="28"/>
      <c r="H803" s="28">
        <f t="shared" si="155"/>
        <v>15605.6</v>
      </c>
      <c r="I803" s="28">
        <v>470.47</v>
      </c>
      <c r="J803" s="28"/>
      <c r="K803" s="28">
        <f>F803/C803*100</f>
        <v>41.99004439660972</v>
      </c>
      <c r="L803" s="28"/>
      <c r="M803" s="28">
        <f>H803/E803*100</f>
        <v>41.99004439660972</v>
      </c>
    </row>
    <row r="804" spans="1:13" ht="18" customHeight="1">
      <c r="A804" s="37" t="s">
        <v>421</v>
      </c>
      <c r="B804" s="26" t="s">
        <v>229</v>
      </c>
      <c r="C804" s="28">
        <v>1178</v>
      </c>
      <c r="D804" s="28"/>
      <c r="E804" s="28">
        <f t="shared" si="154"/>
        <v>1178</v>
      </c>
      <c r="F804" s="28">
        <v>78</v>
      </c>
      <c r="G804" s="28"/>
      <c r="H804" s="28">
        <f t="shared" si="155"/>
        <v>78</v>
      </c>
      <c r="I804" s="117"/>
      <c r="J804" s="28"/>
      <c r="K804" s="28">
        <v>0</v>
      </c>
      <c r="L804" s="28"/>
      <c r="M804" s="28">
        <f>H804/E804*100</f>
        <v>6.621392190152801</v>
      </c>
    </row>
    <row r="805" spans="1:13" ht="18" customHeight="1">
      <c r="A805" s="35" t="s">
        <v>33</v>
      </c>
      <c r="B805" s="26" t="s">
        <v>34</v>
      </c>
      <c r="C805" s="28">
        <v>4073</v>
      </c>
      <c r="D805" s="28"/>
      <c r="E805" s="28">
        <f t="shared" si="154"/>
        <v>4073</v>
      </c>
      <c r="F805" s="28">
        <v>762.22</v>
      </c>
      <c r="G805" s="28"/>
      <c r="H805" s="28">
        <f t="shared" si="155"/>
        <v>762.22</v>
      </c>
      <c r="I805" s="28">
        <v>5.86</v>
      </c>
      <c r="J805" s="28"/>
      <c r="K805" s="28">
        <v>0</v>
      </c>
      <c r="L805" s="28"/>
      <c r="M805" s="28">
        <v>0</v>
      </c>
    </row>
    <row r="806" spans="1:13" ht="18" customHeight="1">
      <c r="A806" s="35" t="s">
        <v>422</v>
      </c>
      <c r="B806" s="26" t="s">
        <v>286</v>
      </c>
      <c r="C806" s="28">
        <v>300</v>
      </c>
      <c r="D806" s="28"/>
      <c r="E806" s="28">
        <f t="shared" si="154"/>
        <v>300</v>
      </c>
      <c r="F806" s="28">
        <v>133.56</v>
      </c>
      <c r="G806" s="28"/>
      <c r="H806" s="28">
        <f t="shared" si="155"/>
        <v>133.56</v>
      </c>
      <c r="I806" s="28"/>
      <c r="J806" s="28"/>
      <c r="K806" s="28">
        <v>0</v>
      </c>
      <c r="L806" s="28"/>
      <c r="M806" s="28">
        <v>0</v>
      </c>
    </row>
    <row r="807" spans="1:13" ht="18" customHeight="1">
      <c r="A807" s="35" t="s">
        <v>46</v>
      </c>
      <c r="B807" s="26" t="s">
        <v>47</v>
      </c>
      <c r="C807" s="28">
        <v>72110</v>
      </c>
      <c r="D807" s="28"/>
      <c r="E807" s="28">
        <f t="shared" si="154"/>
        <v>72110</v>
      </c>
      <c r="F807" s="28">
        <v>63149</v>
      </c>
      <c r="G807" s="28"/>
      <c r="H807" s="28">
        <f t="shared" si="155"/>
        <v>63149</v>
      </c>
      <c r="I807" s="28"/>
      <c r="J807" s="28"/>
      <c r="K807" s="28">
        <f>F807/C807*100</f>
        <v>87.57315212869227</v>
      </c>
      <c r="L807" s="28"/>
      <c r="M807" s="28">
        <f>H807/E807*100</f>
        <v>87.57315212869227</v>
      </c>
    </row>
    <row r="808" spans="1:13" ht="18" customHeight="1">
      <c r="A808" s="35" t="s">
        <v>423</v>
      </c>
      <c r="B808" s="26" t="s">
        <v>290</v>
      </c>
      <c r="C808" s="28">
        <v>990</v>
      </c>
      <c r="D808" s="28"/>
      <c r="E808" s="28">
        <f t="shared" si="154"/>
        <v>990</v>
      </c>
      <c r="F808" s="28">
        <v>250</v>
      </c>
      <c r="G808" s="28"/>
      <c r="H808" s="28">
        <f t="shared" si="155"/>
        <v>250</v>
      </c>
      <c r="I808" s="28"/>
      <c r="J808" s="28"/>
      <c r="K808" s="28">
        <f>F808/C808*100</f>
        <v>25.252525252525253</v>
      </c>
      <c r="L808" s="28"/>
      <c r="M808" s="28">
        <f>H808/E808*100</f>
        <v>25.252525252525253</v>
      </c>
    </row>
    <row r="809" spans="1:13" ht="18" customHeight="1">
      <c r="A809" s="35" t="s">
        <v>424</v>
      </c>
      <c r="B809" s="26" t="s">
        <v>292</v>
      </c>
      <c r="C809" s="28">
        <v>300</v>
      </c>
      <c r="D809" s="28"/>
      <c r="E809" s="28">
        <f t="shared" si="154"/>
        <v>300</v>
      </c>
      <c r="F809" s="28">
        <v>124</v>
      </c>
      <c r="G809" s="28"/>
      <c r="H809" s="28">
        <f t="shared" si="155"/>
        <v>124</v>
      </c>
      <c r="I809" s="28"/>
      <c r="J809" s="28"/>
      <c r="K809" s="28">
        <f>F809/C809*100</f>
        <v>41.333333333333336</v>
      </c>
      <c r="L809" s="28"/>
      <c r="M809" s="28">
        <f>H809/E809*100</f>
        <v>41.333333333333336</v>
      </c>
    </row>
    <row r="810" spans="1:13" ht="18" customHeight="1">
      <c r="A810" s="35" t="s">
        <v>411</v>
      </c>
      <c r="B810" s="26" t="s">
        <v>63</v>
      </c>
      <c r="C810" s="28">
        <v>12000</v>
      </c>
      <c r="D810" s="28"/>
      <c r="E810" s="28">
        <f t="shared" si="154"/>
        <v>12000</v>
      </c>
      <c r="F810" s="28"/>
      <c r="G810" s="28"/>
      <c r="H810" s="28">
        <f t="shared" si="155"/>
        <v>0</v>
      </c>
      <c r="I810" s="28"/>
      <c r="J810" s="28"/>
      <c r="K810" s="28">
        <f>F810/C810*100</f>
        <v>0</v>
      </c>
      <c r="L810" s="28"/>
      <c r="M810" s="28">
        <f>H810/E810*100</f>
        <v>0</v>
      </c>
    </row>
    <row r="811" spans="1:13" ht="19.5" customHeight="1">
      <c r="A811" s="35"/>
      <c r="B811" s="26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</row>
    <row r="812" spans="1:13" s="29" customFormat="1" ht="18" customHeight="1">
      <c r="A812" s="24" t="s">
        <v>184</v>
      </c>
      <c r="B812" s="36">
        <v>85412</v>
      </c>
      <c r="C812" s="25">
        <f>SUM(C813)</f>
        <v>45000</v>
      </c>
      <c r="D812" s="25">
        <f>SUM(D813)</f>
        <v>0</v>
      </c>
      <c r="E812" s="25">
        <f>SUM(C812:D812)</f>
        <v>45000</v>
      </c>
      <c r="F812" s="25">
        <f>SUM(F813)</f>
        <v>750</v>
      </c>
      <c r="G812" s="25">
        <f>SUM(G813)</f>
        <v>0</v>
      </c>
      <c r="H812" s="25">
        <f>SUM(F812:G812)</f>
        <v>750</v>
      </c>
      <c r="I812" s="25">
        <f>SUM(I813)</f>
        <v>0</v>
      </c>
      <c r="J812" s="25">
        <f>SUM(J813)</f>
        <v>0</v>
      </c>
      <c r="K812" s="47">
        <f>F812/C812*100</f>
        <v>1.6666666666666667</v>
      </c>
      <c r="L812" s="47">
        <v>0</v>
      </c>
      <c r="M812" s="47">
        <f>H812/E812*100</f>
        <v>1.6666666666666667</v>
      </c>
    </row>
    <row r="813" spans="1:13" s="18" customFormat="1" ht="18" customHeight="1">
      <c r="A813" s="16" t="s">
        <v>14</v>
      </c>
      <c r="B813" s="15"/>
      <c r="C813" s="17">
        <f>SUM(C814:C815)</f>
        <v>45000</v>
      </c>
      <c r="D813" s="17">
        <f>SUM(D814:D815)</f>
        <v>0</v>
      </c>
      <c r="E813" s="17">
        <f>SUM(C813:D813)</f>
        <v>45000</v>
      </c>
      <c r="F813" s="17">
        <f>SUM(F814:F815)</f>
        <v>750</v>
      </c>
      <c r="G813" s="17">
        <f>SUM(G814:G815)</f>
        <v>0</v>
      </c>
      <c r="H813" s="17">
        <f>SUM(F813:G813)</f>
        <v>750</v>
      </c>
      <c r="I813" s="17">
        <f>SUM(I814:I815)</f>
        <v>0</v>
      </c>
      <c r="J813" s="17">
        <f>SUM(J814:J815)</f>
        <v>0</v>
      </c>
      <c r="K813" s="21">
        <f>F813/C813*100</f>
        <v>1.6666666666666667</v>
      </c>
      <c r="L813" s="21"/>
      <c r="M813" s="21">
        <f>H813/E813*100</f>
        <v>1.6666666666666667</v>
      </c>
    </row>
    <row r="814" spans="1:13" ht="18" customHeight="1">
      <c r="A814" s="34" t="s">
        <v>134</v>
      </c>
      <c r="B814" s="26" t="s">
        <v>135</v>
      </c>
      <c r="C814" s="28">
        <v>1000</v>
      </c>
      <c r="D814" s="28"/>
      <c r="E814" s="28">
        <f>SUM(C814:D814)</f>
        <v>1000</v>
      </c>
      <c r="F814" s="28">
        <v>750</v>
      </c>
      <c r="G814" s="28"/>
      <c r="H814" s="28">
        <f>SUM(F814:G814)</f>
        <v>750</v>
      </c>
      <c r="I814" s="28"/>
      <c r="J814" s="28"/>
      <c r="K814" s="28">
        <f>F814/C814*100</f>
        <v>75</v>
      </c>
      <c r="L814" s="28"/>
      <c r="M814" s="28">
        <f>H814/E814*100</f>
        <v>75</v>
      </c>
    </row>
    <row r="815" spans="1:13" ht="18" customHeight="1">
      <c r="A815" s="35" t="s">
        <v>33</v>
      </c>
      <c r="B815" s="26" t="s">
        <v>34</v>
      </c>
      <c r="C815" s="28">
        <v>44000</v>
      </c>
      <c r="D815" s="28"/>
      <c r="E815" s="28">
        <f>SUM(C815:D815)</f>
        <v>44000</v>
      </c>
      <c r="F815" s="28"/>
      <c r="G815" s="28"/>
      <c r="H815" s="28">
        <f>SUM(F815:G815)</f>
        <v>0</v>
      </c>
      <c r="I815" s="28"/>
      <c r="J815" s="28"/>
      <c r="K815" s="28">
        <f>F815/C815*100</f>
        <v>0</v>
      </c>
      <c r="L815" s="28"/>
      <c r="M815" s="28">
        <f>H815/E815*100</f>
        <v>0</v>
      </c>
    </row>
    <row r="816" spans="1:13" ht="18" customHeight="1">
      <c r="A816" s="35"/>
      <c r="B816" s="26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</row>
    <row r="817" spans="1:13" s="29" customFormat="1" ht="18" customHeight="1">
      <c r="A817" s="24" t="s">
        <v>185</v>
      </c>
      <c r="B817" s="36">
        <v>85415</v>
      </c>
      <c r="C817" s="25">
        <f>SUM(C818:C818)</f>
        <v>0</v>
      </c>
      <c r="D817" s="25">
        <f>SUM(D818:D818)</f>
        <v>845444</v>
      </c>
      <c r="E817" s="25">
        <f>SUM(C817:D817)</f>
        <v>845444</v>
      </c>
      <c r="F817" s="25">
        <f>SUM(F818:F818)</f>
        <v>0</v>
      </c>
      <c r="G817" s="25">
        <f>SUM(G818:G818)</f>
        <v>339059.36</v>
      </c>
      <c r="H817" s="93">
        <f>SUM(F817:G817)</f>
        <v>339059.36</v>
      </c>
      <c r="I817" s="25">
        <f>SUM(I818:I818)</f>
        <v>0</v>
      </c>
      <c r="J817" s="25">
        <f>SUM(J818:J818)</f>
        <v>0</v>
      </c>
      <c r="K817" s="21">
        <v>0</v>
      </c>
      <c r="L817" s="21">
        <f aca="true" t="shared" si="158" ref="L817:M819">G817/D817*100</f>
        <v>40.104295494438425</v>
      </c>
      <c r="M817" s="21">
        <f t="shared" si="158"/>
        <v>40.104295494438425</v>
      </c>
    </row>
    <row r="818" spans="1:13" s="18" customFormat="1" ht="18" customHeight="1">
      <c r="A818" s="16" t="s">
        <v>14</v>
      </c>
      <c r="B818" s="15"/>
      <c r="C818" s="17">
        <f>SUM(C819:C819)</f>
        <v>0</v>
      </c>
      <c r="D818" s="17">
        <f>SUM(D819:D819)</f>
        <v>845444</v>
      </c>
      <c r="E818" s="17">
        <f>SUM(C818:D818)</f>
        <v>845444</v>
      </c>
      <c r="F818" s="17">
        <f>SUM(F819:F819)</f>
        <v>0</v>
      </c>
      <c r="G818" s="17">
        <f>SUM(G819:G819)</f>
        <v>339059.36</v>
      </c>
      <c r="H818" s="21">
        <f>SUM(F818:G818)</f>
        <v>339059.36</v>
      </c>
      <c r="I818" s="17">
        <f>SUM(I819:I819)</f>
        <v>0</v>
      </c>
      <c r="J818" s="17">
        <f>SUM(J819:J819)</f>
        <v>0</v>
      </c>
      <c r="K818" s="21">
        <v>0</v>
      </c>
      <c r="L818" s="21">
        <f t="shared" si="158"/>
        <v>40.104295494438425</v>
      </c>
      <c r="M818" s="21">
        <f t="shared" si="158"/>
        <v>40.104295494438425</v>
      </c>
    </row>
    <row r="819" spans="1:13" ht="18" customHeight="1">
      <c r="A819" s="111" t="s">
        <v>267</v>
      </c>
      <c r="B819" s="106" t="s">
        <v>186</v>
      </c>
      <c r="C819" s="28"/>
      <c r="D819" s="28">
        <v>845444</v>
      </c>
      <c r="E819" s="28">
        <f>C819+D819</f>
        <v>845444</v>
      </c>
      <c r="F819" s="28"/>
      <c r="G819" s="33">
        <v>339059.36</v>
      </c>
      <c r="H819" s="33">
        <f>SUM(F819:G819)</f>
        <v>339059.36</v>
      </c>
      <c r="I819" s="28"/>
      <c r="J819" s="28"/>
      <c r="K819" s="28"/>
      <c r="L819" s="28">
        <f t="shared" si="158"/>
        <v>40.104295494438425</v>
      </c>
      <c r="M819" s="28">
        <f t="shared" si="158"/>
        <v>40.104295494438425</v>
      </c>
    </row>
    <row r="820" spans="1:13" ht="23.25" customHeight="1">
      <c r="A820" s="38"/>
      <c r="B820" s="26"/>
      <c r="C820" s="28"/>
      <c r="D820" s="28"/>
      <c r="E820" s="28"/>
      <c r="F820" s="28"/>
      <c r="G820" s="28"/>
      <c r="H820" s="28"/>
      <c r="I820" s="28"/>
      <c r="J820" s="28"/>
      <c r="K820" s="31"/>
      <c r="L820" s="31"/>
      <c r="M820" s="28"/>
    </row>
    <row r="821" spans="1:13" s="29" customFormat="1" ht="18" customHeight="1">
      <c r="A821" s="24" t="s">
        <v>283</v>
      </c>
      <c r="B821" s="36">
        <v>85495</v>
      </c>
      <c r="C821" s="25">
        <f>SUM(C822)</f>
        <v>11124</v>
      </c>
      <c r="D821" s="25">
        <f>SUM(D822)</f>
        <v>0</v>
      </c>
      <c r="E821" s="25">
        <f>SUM(C821:D821)</f>
        <v>11124</v>
      </c>
      <c r="F821" s="25">
        <f>SUM(F822)</f>
        <v>2968.76</v>
      </c>
      <c r="G821" s="25">
        <f>SUM(G822)</f>
        <v>0</v>
      </c>
      <c r="H821" s="25">
        <f>SUM(F821:G821)</f>
        <v>2968.76</v>
      </c>
      <c r="I821" s="25">
        <f>SUM(I822)</f>
        <v>100.26</v>
      </c>
      <c r="J821" s="25">
        <f>SUM(J822)</f>
        <v>0</v>
      </c>
      <c r="K821" s="47">
        <f>F821/C821*100</f>
        <v>26.6878820568141</v>
      </c>
      <c r="L821" s="47">
        <v>0</v>
      </c>
      <c r="M821" s="47">
        <f>H821/E821*100</f>
        <v>26.6878820568141</v>
      </c>
    </row>
    <row r="822" spans="1:13" s="18" customFormat="1" ht="18" customHeight="1">
      <c r="A822" s="16" t="s">
        <v>14</v>
      </c>
      <c r="B822" s="15"/>
      <c r="C822" s="17">
        <f>SUM(C823:C824)</f>
        <v>11124</v>
      </c>
      <c r="D822" s="17">
        <f>SUM(D823:D824)</f>
        <v>0</v>
      </c>
      <c r="E822" s="17">
        <f>SUM(C822:D822)</f>
        <v>11124</v>
      </c>
      <c r="F822" s="17">
        <f>SUM(F823:F824)</f>
        <v>2968.76</v>
      </c>
      <c r="G822" s="17">
        <f>SUM(G823:G824)</f>
        <v>0</v>
      </c>
      <c r="H822" s="17">
        <f>SUM(F822:G822)</f>
        <v>2968.76</v>
      </c>
      <c r="I822" s="17">
        <f>SUM(I823:I824)</f>
        <v>100.26</v>
      </c>
      <c r="J822" s="17">
        <f>SUM(J823:J824)</f>
        <v>0</v>
      </c>
      <c r="K822" s="21">
        <f>F822/C822*100</f>
        <v>26.6878820568141</v>
      </c>
      <c r="L822" s="21"/>
      <c r="M822" s="21">
        <f>H822/E822*100</f>
        <v>26.6878820568141</v>
      </c>
    </row>
    <row r="823" spans="1:13" ht="18" customHeight="1">
      <c r="A823" s="37" t="s">
        <v>42</v>
      </c>
      <c r="B823" s="26" t="s">
        <v>43</v>
      </c>
      <c r="C823" s="28">
        <v>9909</v>
      </c>
      <c r="D823" s="28"/>
      <c r="E823" s="28">
        <f>SUM(C823:D823)</f>
        <v>9909</v>
      </c>
      <c r="F823" s="28">
        <v>2453.76</v>
      </c>
      <c r="G823" s="28"/>
      <c r="H823" s="28">
        <f>SUM(F823:G823)</f>
        <v>2453.76</v>
      </c>
      <c r="I823" s="28">
        <v>100.26</v>
      </c>
      <c r="J823" s="17">
        <f>SUM(J824:J825)</f>
        <v>0</v>
      </c>
      <c r="K823" s="28">
        <f>F823/C823*100</f>
        <v>24.762942779291556</v>
      </c>
      <c r="L823" s="28"/>
      <c r="M823" s="28">
        <f>H823/E823*100</f>
        <v>24.762942779291556</v>
      </c>
    </row>
    <row r="824" spans="1:13" ht="18" customHeight="1">
      <c r="A824" s="35" t="s">
        <v>33</v>
      </c>
      <c r="B824" s="26" t="s">
        <v>34</v>
      </c>
      <c r="C824" s="28">
        <v>1215</v>
      </c>
      <c r="D824" s="28"/>
      <c r="E824" s="28">
        <f>SUM(C824:D824)</f>
        <v>1215</v>
      </c>
      <c r="F824" s="28">
        <v>515</v>
      </c>
      <c r="G824" s="28"/>
      <c r="H824" s="28">
        <f>SUM(F824:G824)</f>
        <v>515</v>
      </c>
      <c r="I824" s="28"/>
      <c r="J824" s="17">
        <f>SUM(J825:J826)</f>
        <v>0</v>
      </c>
      <c r="K824" s="28">
        <f>F824/C824*100</f>
        <v>42.38683127572017</v>
      </c>
      <c r="L824" s="28"/>
      <c r="M824" s="28">
        <f>H824/E824*100</f>
        <v>42.38683127572017</v>
      </c>
    </row>
    <row r="825" spans="1:13" ht="24.75" customHeight="1">
      <c r="A825" s="35"/>
      <c r="B825" s="26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</row>
    <row r="826" spans="1:13" ht="18" customHeight="1">
      <c r="A826" s="100" t="s">
        <v>332</v>
      </c>
      <c r="B826" s="5" t="s">
        <v>187</v>
      </c>
      <c r="C826" s="25">
        <f>SUM(C827:C829)</f>
        <v>28994481</v>
      </c>
      <c r="D826" s="25">
        <f>SUM(D827:D829)</f>
        <v>4045630</v>
      </c>
      <c r="E826" s="25">
        <f>C826+D826</f>
        <v>33040111</v>
      </c>
      <c r="F826" s="25">
        <f>SUM(F827:F829)</f>
        <v>5569907.34</v>
      </c>
      <c r="G826" s="25">
        <f>SUM(G827:G829)</f>
        <v>195207.1</v>
      </c>
      <c r="H826" s="25">
        <f>F826+G826</f>
        <v>5765114.4399999995</v>
      </c>
      <c r="I826" s="25">
        <f>SUM(I827:I829)</f>
        <v>897968.02</v>
      </c>
      <c r="J826" s="25">
        <f>SUM(J827:J829)</f>
        <v>0</v>
      </c>
      <c r="K826" s="25">
        <f>F826/C826*100</f>
        <v>19.210232940537892</v>
      </c>
      <c r="L826" s="25">
        <v>0</v>
      </c>
      <c r="M826" s="25">
        <f>H826/E826*100</f>
        <v>17.44883496305445</v>
      </c>
    </row>
    <row r="827" spans="1:13" s="18" customFormat="1" ht="18" customHeight="1">
      <c r="A827" s="16" t="s">
        <v>12</v>
      </c>
      <c r="B827" s="15"/>
      <c r="C827" s="17">
        <f>SUM(C866)+C843</f>
        <v>306930</v>
      </c>
      <c r="D827" s="17">
        <f>SUM(D866)+D843</f>
        <v>0</v>
      </c>
      <c r="E827" s="17">
        <f>SUM(C827:D827)</f>
        <v>306930</v>
      </c>
      <c r="F827" s="17">
        <f>SUM(F866)+F843</f>
        <v>121073.96999999999</v>
      </c>
      <c r="G827" s="17">
        <f>SUM(G866)+G843</f>
        <v>0</v>
      </c>
      <c r="H827" s="17">
        <f>SUM(F827:G827)</f>
        <v>121073.96999999999</v>
      </c>
      <c r="I827" s="17">
        <f>SUM(I866)+I843</f>
        <v>6368.1</v>
      </c>
      <c r="J827" s="17">
        <f>SUM(J866)+J843</f>
        <v>0</v>
      </c>
      <c r="K827" s="17">
        <f>F827/C827*100</f>
        <v>39.44676962173786</v>
      </c>
      <c r="L827" s="17"/>
      <c r="M827" s="17">
        <f>H827/E827*100</f>
        <v>39.44676962173786</v>
      </c>
    </row>
    <row r="828" spans="1:13" s="18" customFormat="1" ht="18" customHeight="1">
      <c r="A828" s="16" t="s">
        <v>14</v>
      </c>
      <c r="B828" s="15"/>
      <c r="C828" s="17">
        <f>SUM(C832+C838+C844+C850+C857+C867)</f>
        <v>8197112</v>
      </c>
      <c r="D828" s="17">
        <f>SUM(D832+D838+D844+D850+D857+D867)</f>
        <v>0</v>
      </c>
      <c r="E828" s="17">
        <f>SUM(C828:D828)</f>
        <v>8197112</v>
      </c>
      <c r="F828" s="17">
        <f>SUM(F832+F838+F844+F850+F857+F867)</f>
        <v>3397772.25</v>
      </c>
      <c r="G828" s="17">
        <f>SUM(G832+G838+G844+G850+G857+G867)</f>
        <v>0</v>
      </c>
      <c r="H828" s="17">
        <f>SUM(F828:G828)</f>
        <v>3397772.25</v>
      </c>
      <c r="I828" s="17">
        <f>SUM(I832+I838+I844+I850+I857+I867)</f>
        <v>336573.14</v>
      </c>
      <c r="J828" s="17">
        <f>SUM(J832+J838+J844+J850+J857+J867)</f>
        <v>0</v>
      </c>
      <c r="K828" s="17">
        <f>F828/C828*100</f>
        <v>41.450845736888795</v>
      </c>
      <c r="L828" s="17"/>
      <c r="M828" s="17">
        <f>H828/E828*100</f>
        <v>41.450845736888795</v>
      </c>
    </row>
    <row r="829" spans="1:13" s="18" customFormat="1" ht="18" customHeight="1">
      <c r="A829" s="16" t="s">
        <v>15</v>
      </c>
      <c r="B829" s="15"/>
      <c r="C829" s="17">
        <f>SUM(C835+C858+C868+C851)</f>
        <v>20490439</v>
      </c>
      <c r="D829" s="17">
        <f>SUM(D835+D858+D868+D851)</f>
        <v>4045630</v>
      </c>
      <c r="E829" s="17">
        <f>SUM(C829:D829)</f>
        <v>24536069</v>
      </c>
      <c r="F829" s="17">
        <f>SUM(F835+F858+F868+F851)</f>
        <v>2051061.12</v>
      </c>
      <c r="G829" s="17">
        <f>SUM(G835+G858+G868+G851)</f>
        <v>195207.1</v>
      </c>
      <c r="H829" s="17">
        <f>SUM(F829:G829)</f>
        <v>2246268.22</v>
      </c>
      <c r="I829" s="17">
        <f>SUM(I835+I858+I868+I851)</f>
        <v>555026.78</v>
      </c>
      <c r="J829" s="17">
        <f>SUM(J835+J858+J868+J851)</f>
        <v>0</v>
      </c>
      <c r="K829" s="17">
        <f>F829/C829*100</f>
        <v>10.009844689027894</v>
      </c>
      <c r="L829" s="17"/>
      <c r="M829" s="17">
        <f>H829/E829*100</f>
        <v>9.154963739301516</v>
      </c>
    </row>
    <row r="830" spans="1:13" ht="21.75" customHeight="1">
      <c r="A830" s="27"/>
      <c r="B830" s="5"/>
      <c r="C830" s="25"/>
      <c r="D830" s="25"/>
      <c r="E830" s="25"/>
      <c r="F830" s="25"/>
      <c r="G830" s="25"/>
      <c r="H830" s="25"/>
      <c r="I830" s="25"/>
      <c r="J830" s="25"/>
      <c r="K830" s="24"/>
      <c r="L830" s="24"/>
      <c r="M830" s="25"/>
    </row>
    <row r="831" spans="1:13" s="29" customFormat="1" ht="18" customHeight="1">
      <c r="A831" s="39" t="s">
        <v>188</v>
      </c>
      <c r="B831" s="36">
        <v>90001</v>
      </c>
      <c r="C831" s="25">
        <f>SUM(C832:C833)</f>
        <v>1560100</v>
      </c>
      <c r="D831" s="25">
        <f>SUM(D832:D833)</f>
        <v>0</v>
      </c>
      <c r="E831" s="25">
        <f>C831+D831</f>
        <v>1560100</v>
      </c>
      <c r="F831" s="25">
        <f>SUM(F832:F833)</f>
        <v>31755.280000000002</v>
      </c>
      <c r="G831" s="25">
        <f>SUM(G832:G833)</f>
        <v>0</v>
      </c>
      <c r="H831" s="25">
        <f>F831+G831</f>
        <v>31755.280000000002</v>
      </c>
      <c r="I831" s="25">
        <f>SUM(I832:I833)</f>
        <v>341471.25</v>
      </c>
      <c r="J831" s="25">
        <f>SUM(J832:J833)</f>
        <v>0</v>
      </c>
      <c r="K831" s="25">
        <f>F831/C831*100</f>
        <v>2.0354643933081213</v>
      </c>
      <c r="L831" s="25">
        <v>0</v>
      </c>
      <c r="M831" s="25">
        <f>H831/E831*100</f>
        <v>2.0354643933081213</v>
      </c>
    </row>
    <row r="832" spans="1:13" s="18" customFormat="1" ht="18" customHeight="1">
      <c r="A832" s="16" t="s">
        <v>14</v>
      </c>
      <c r="B832" s="15"/>
      <c r="C832" s="17">
        <f>SUM(C834)</f>
        <v>490100</v>
      </c>
      <c r="D832" s="17">
        <f>SUM(D834)</f>
        <v>0</v>
      </c>
      <c r="E832" s="17">
        <f>SUM(C832:D832)</f>
        <v>490100</v>
      </c>
      <c r="F832" s="17">
        <f>SUM(F834)</f>
        <v>29785.08</v>
      </c>
      <c r="G832" s="17">
        <f>SUM(G834)</f>
        <v>0</v>
      </c>
      <c r="H832" s="17">
        <f>SUM(F832:G832)</f>
        <v>29785.08</v>
      </c>
      <c r="I832" s="17">
        <f>SUM(I834)</f>
        <v>60085</v>
      </c>
      <c r="J832" s="17">
        <f>SUM(J834)</f>
        <v>0</v>
      </c>
      <c r="K832" s="17">
        <f>F832/C832*100</f>
        <v>6.077347480106101</v>
      </c>
      <c r="L832" s="17"/>
      <c r="M832" s="17">
        <f>H832/E832*100</f>
        <v>6.077347480106101</v>
      </c>
    </row>
    <row r="833" spans="1:13" s="18" customFormat="1" ht="18" customHeight="1">
      <c r="A833" s="16" t="s">
        <v>15</v>
      </c>
      <c r="B833" s="15"/>
      <c r="C833" s="17">
        <f>SUM(C835)</f>
        <v>1070000</v>
      </c>
      <c r="D833" s="17">
        <f>SUM(D835)</f>
        <v>0</v>
      </c>
      <c r="E833" s="17">
        <f>SUM(C833:D833)</f>
        <v>1070000</v>
      </c>
      <c r="F833" s="17">
        <f>SUM(F835)</f>
        <v>1970.2</v>
      </c>
      <c r="G833" s="17">
        <f>SUM(G835)</f>
        <v>0</v>
      </c>
      <c r="H833" s="17">
        <f>SUM(F833:G833)</f>
        <v>1970.2</v>
      </c>
      <c r="I833" s="17">
        <f>SUM(I835)</f>
        <v>281386.25</v>
      </c>
      <c r="J833" s="17">
        <f>SUM(J835)</f>
        <v>0</v>
      </c>
      <c r="K833" s="17">
        <f>F833/C833*100</f>
        <v>0.18413084112149533</v>
      </c>
      <c r="L833" s="21"/>
      <c r="M833" s="17">
        <f>H833/E833*100</f>
        <v>0.18413084112149533</v>
      </c>
    </row>
    <row r="834" spans="1:13" ht="18" customHeight="1">
      <c r="A834" s="35" t="s">
        <v>33</v>
      </c>
      <c r="B834" s="26" t="s">
        <v>34</v>
      </c>
      <c r="C834" s="28">
        <v>490100</v>
      </c>
      <c r="D834" s="28"/>
      <c r="E834" s="28">
        <f>C834+D834</f>
        <v>490100</v>
      </c>
      <c r="F834" s="28">
        <v>29785.08</v>
      </c>
      <c r="G834" s="28"/>
      <c r="H834" s="28">
        <f>F834+G834</f>
        <v>29785.08</v>
      </c>
      <c r="I834" s="28">
        <v>60085</v>
      </c>
      <c r="J834" s="28"/>
      <c r="K834" s="28">
        <f>F834/C834*100</f>
        <v>6.077347480106101</v>
      </c>
      <c r="L834" s="28"/>
      <c r="M834" s="28">
        <f>H834/E834*100</f>
        <v>6.077347480106101</v>
      </c>
    </row>
    <row r="835" spans="1:13" ht="18" customHeight="1">
      <c r="A835" s="35" t="s">
        <v>62</v>
      </c>
      <c r="B835" s="26" t="s">
        <v>63</v>
      </c>
      <c r="C835" s="28">
        <v>1070000</v>
      </c>
      <c r="D835" s="28"/>
      <c r="E835" s="28">
        <f>C835+D835</f>
        <v>1070000</v>
      </c>
      <c r="F835" s="28">
        <v>1970.2</v>
      </c>
      <c r="G835" s="28"/>
      <c r="H835" s="28">
        <f>F835+G835</f>
        <v>1970.2</v>
      </c>
      <c r="I835" s="28">
        <v>281386.25</v>
      </c>
      <c r="J835" s="28"/>
      <c r="K835" s="28">
        <f>F835/C835*100</f>
        <v>0.18413084112149533</v>
      </c>
      <c r="L835" s="28"/>
      <c r="M835" s="28">
        <f>H835/E835*100</f>
        <v>0.18413084112149533</v>
      </c>
    </row>
    <row r="836" spans="1:13" ht="18" customHeight="1">
      <c r="A836" s="24"/>
      <c r="B836" s="31"/>
      <c r="C836" s="28"/>
      <c r="D836" s="28"/>
      <c r="E836" s="28"/>
      <c r="F836" s="28"/>
      <c r="G836" s="28"/>
      <c r="H836" s="28"/>
      <c r="I836" s="28"/>
      <c r="J836" s="28"/>
      <c r="K836" s="31"/>
      <c r="L836" s="31"/>
      <c r="M836" s="28"/>
    </row>
    <row r="837" spans="1:13" s="29" customFormat="1" ht="18" customHeight="1">
      <c r="A837" s="39" t="s">
        <v>189</v>
      </c>
      <c r="B837" s="36">
        <v>90003</v>
      </c>
      <c r="C837" s="25">
        <f>C838</f>
        <v>1545000</v>
      </c>
      <c r="D837" s="25">
        <f>D838</f>
        <v>0</v>
      </c>
      <c r="E837" s="25">
        <f>C837+D837</f>
        <v>1545000</v>
      </c>
      <c r="F837" s="25">
        <f>F838</f>
        <v>629835.75</v>
      </c>
      <c r="G837" s="25">
        <f>G838</f>
        <v>0</v>
      </c>
      <c r="H837" s="25">
        <f>F837+G837</f>
        <v>629835.75</v>
      </c>
      <c r="I837" s="25">
        <f>I838</f>
        <v>8841.23</v>
      </c>
      <c r="J837" s="25">
        <f>J838</f>
        <v>0</v>
      </c>
      <c r="K837" s="25">
        <f>F837/C837*100</f>
        <v>40.76606796116505</v>
      </c>
      <c r="L837" s="25">
        <v>0</v>
      </c>
      <c r="M837" s="25">
        <f>H837/E837*100</f>
        <v>40.76606796116505</v>
      </c>
    </row>
    <row r="838" spans="1:13" s="18" customFormat="1" ht="18" customHeight="1">
      <c r="A838" s="16" t="s">
        <v>14</v>
      </c>
      <c r="B838" s="15"/>
      <c r="C838" s="17">
        <f>SUM(C839:C840)</f>
        <v>1545000</v>
      </c>
      <c r="D838" s="17">
        <f>SUM(D839:D840)</f>
        <v>0</v>
      </c>
      <c r="E838" s="17">
        <f>SUM(C838:D838)</f>
        <v>1545000</v>
      </c>
      <c r="F838" s="17">
        <f>SUM(F839:F840)</f>
        <v>629835.75</v>
      </c>
      <c r="G838" s="17">
        <f>SUM(G839:G840)</f>
        <v>0</v>
      </c>
      <c r="H838" s="17">
        <f>SUM(F838:G838)</f>
        <v>629835.75</v>
      </c>
      <c r="I838" s="17">
        <f>SUM(I839:I840)</f>
        <v>8841.23</v>
      </c>
      <c r="J838" s="17">
        <f>SUM(J839:J840)</f>
        <v>0</v>
      </c>
      <c r="K838" s="17">
        <f>F838/C838*100</f>
        <v>40.76606796116505</v>
      </c>
      <c r="L838" s="17"/>
      <c r="M838" s="17">
        <f>H838/E838*100</f>
        <v>40.76606796116505</v>
      </c>
    </row>
    <row r="839" spans="1:13" ht="18" customHeight="1">
      <c r="A839" s="37" t="s">
        <v>42</v>
      </c>
      <c r="B839" s="26" t="s">
        <v>43</v>
      </c>
      <c r="C839" s="28">
        <v>2000</v>
      </c>
      <c r="D839" s="28"/>
      <c r="E839" s="28">
        <f>SUM(C839:D839)</f>
        <v>2000</v>
      </c>
      <c r="F839" s="28"/>
      <c r="G839" s="28"/>
      <c r="H839" s="28">
        <f>SUM(F839:G839)</f>
        <v>0</v>
      </c>
      <c r="I839" s="28"/>
      <c r="J839" s="28"/>
      <c r="K839" s="28">
        <f>F839/C839*100</f>
        <v>0</v>
      </c>
      <c r="L839" s="28"/>
      <c r="M839" s="28">
        <f>H839/E839*100</f>
        <v>0</v>
      </c>
    </row>
    <row r="840" spans="1:13" ht="18" customHeight="1">
      <c r="A840" s="35" t="s">
        <v>33</v>
      </c>
      <c r="B840" s="26" t="s">
        <v>34</v>
      </c>
      <c r="C840" s="28">
        <v>1543000</v>
      </c>
      <c r="D840" s="28"/>
      <c r="E840" s="28">
        <f>C840+D840</f>
        <v>1543000</v>
      </c>
      <c r="F840" s="28">
        <v>629835.75</v>
      </c>
      <c r="G840" s="28"/>
      <c r="H840" s="28">
        <f>F840+G840</f>
        <v>629835.75</v>
      </c>
      <c r="I840" s="28">
        <v>8841.23</v>
      </c>
      <c r="J840" s="28"/>
      <c r="K840" s="28">
        <f>F840/C840*100</f>
        <v>40.81890797148412</v>
      </c>
      <c r="L840" s="28"/>
      <c r="M840" s="28">
        <f>H840/E840*100</f>
        <v>40.81890797148412</v>
      </c>
    </row>
    <row r="841" spans="1:13" ht="18" customHeight="1">
      <c r="A841" s="24"/>
      <c r="B841" s="31"/>
      <c r="C841" s="28"/>
      <c r="D841" s="28"/>
      <c r="E841" s="28"/>
      <c r="F841" s="28"/>
      <c r="G841" s="28"/>
      <c r="H841" s="28"/>
      <c r="I841" s="28"/>
      <c r="J841" s="28"/>
      <c r="K841" s="31"/>
      <c r="L841" s="31"/>
      <c r="M841" s="28"/>
    </row>
    <row r="842" spans="1:13" s="29" customFormat="1" ht="24.75" customHeight="1">
      <c r="A842" s="82" t="s">
        <v>333</v>
      </c>
      <c r="B842" s="36">
        <v>90004</v>
      </c>
      <c r="C842" s="25">
        <f>SUM(C843:C844)</f>
        <v>1167800</v>
      </c>
      <c r="D842" s="25">
        <f>SUM(D843:D844)</f>
        <v>0</v>
      </c>
      <c r="E842" s="25">
        <f>C842+D842</f>
        <v>1167800</v>
      </c>
      <c r="F842" s="25">
        <f>SUM(F843:F844)</f>
        <v>525027.94</v>
      </c>
      <c r="G842" s="25">
        <f>SUM(G843:G844)</f>
        <v>0</v>
      </c>
      <c r="H842" s="25">
        <f>F842+G842</f>
        <v>525027.94</v>
      </c>
      <c r="I842" s="25">
        <f>SUM(I843:I844)</f>
        <v>251065.43000000002</v>
      </c>
      <c r="J842" s="25">
        <f>SUM(J844:J844)</f>
        <v>0</v>
      </c>
      <c r="K842" s="25">
        <f aca="true" t="shared" si="159" ref="K842:K847">F842/C842*100</f>
        <v>44.95872067134783</v>
      </c>
      <c r="L842" s="25">
        <v>0</v>
      </c>
      <c r="M842" s="25">
        <f aca="true" t="shared" si="160" ref="M842:M847">H842/E842*100</f>
        <v>44.95872067134783</v>
      </c>
    </row>
    <row r="843" spans="1:13" s="18" customFormat="1" ht="18" customHeight="1">
      <c r="A843" s="16" t="s">
        <v>12</v>
      </c>
      <c r="B843" s="15"/>
      <c r="C843" s="17">
        <f>C845</f>
        <v>5730</v>
      </c>
      <c r="D843" s="17">
        <f>D845</f>
        <v>0</v>
      </c>
      <c r="E843" s="17">
        <f>C843+D843</f>
        <v>5730</v>
      </c>
      <c r="F843" s="17">
        <f>F845</f>
        <v>0</v>
      </c>
      <c r="G843" s="17">
        <f>G845</f>
        <v>0</v>
      </c>
      <c r="H843" s="17">
        <f>F843+G843</f>
        <v>0</v>
      </c>
      <c r="I843" s="17">
        <f>I845</f>
        <v>0</v>
      </c>
      <c r="J843" s="17">
        <f>J845</f>
        <v>0</v>
      </c>
      <c r="K843" s="33">
        <f t="shared" si="159"/>
        <v>0</v>
      </c>
      <c r="L843" s="33">
        <v>0</v>
      </c>
      <c r="M843" s="33">
        <f t="shared" si="160"/>
        <v>0</v>
      </c>
    </row>
    <row r="844" spans="1:13" s="18" customFormat="1" ht="18" customHeight="1">
      <c r="A844" s="16" t="s">
        <v>14</v>
      </c>
      <c r="B844" s="15"/>
      <c r="C844" s="17">
        <f>SUM(C846:C847)</f>
        <v>1162070</v>
      </c>
      <c r="D844" s="17">
        <f>SUM(D846:D847)</f>
        <v>0</v>
      </c>
      <c r="E844" s="17">
        <f>SUM(C844:D844)</f>
        <v>1162070</v>
      </c>
      <c r="F844" s="17">
        <f>SUM(F846:F847)</f>
        <v>525027.94</v>
      </c>
      <c r="G844" s="17">
        <f>SUM(G846:G847)</f>
        <v>0</v>
      </c>
      <c r="H844" s="17">
        <f>SUM(F844:G844)</f>
        <v>525027.94</v>
      </c>
      <c r="I844" s="17">
        <f>SUM(I846:I847)</f>
        <v>251065.43000000002</v>
      </c>
      <c r="J844" s="17">
        <f>SUM(J846:J847)</f>
        <v>0</v>
      </c>
      <c r="K844" s="17">
        <f t="shared" si="159"/>
        <v>45.180405655425226</v>
      </c>
      <c r="L844" s="17"/>
      <c r="M844" s="17">
        <f t="shared" si="160"/>
        <v>45.180405655425226</v>
      </c>
    </row>
    <row r="845" spans="1:13" s="18" customFormat="1" ht="18" customHeight="1">
      <c r="A845" s="16" t="s">
        <v>425</v>
      </c>
      <c r="B845" s="26" t="s">
        <v>32</v>
      </c>
      <c r="C845" s="17">
        <v>5730</v>
      </c>
      <c r="D845" s="17"/>
      <c r="E845" s="28">
        <f>C845+D845</f>
        <v>5730</v>
      </c>
      <c r="F845" s="17"/>
      <c r="G845" s="17"/>
      <c r="H845" s="28">
        <f>F845+G845</f>
        <v>0</v>
      </c>
      <c r="I845" s="17"/>
      <c r="J845" s="17"/>
      <c r="K845" s="33">
        <f t="shared" si="159"/>
        <v>0</v>
      </c>
      <c r="L845" s="33"/>
      <c r="M845" s="33">
        <f t="shared" si="160"/>
        <v>0</v>
      </c>
    </row>
    <row r="846" spans="1:13" s="18" customFormat="1" ht="18" customHeight="1">
      <c r="A846" s="35" t="s">
        <v>52</v>
      </c>
      <c r="B846" s="26" t="s">
        <v>53</v>
      </c>
      <c r="C846" s="33">
        <v>10000</v>
      </c>
      <c r="D846" s="33"/>
      <c r="E846" s="28">
        <f>C846+D846</f>
        <v>10000</v>
      </c>
      <c r="F846" s="33">
        <v>661.12</v>
      </c>
      <c r="G846" s="33"/>
      <c r="H846" s="28">
        <f>F846+G846</f>
        <v>661.12</v>
      </c>
      <c r="I846" s="33">
        <v>915.48</v>
      </c>
      <c r="J846" s="33">
        <f>SUM(J847:J847)</f>
        <v>0</v>
      </c>
      <c r="K846" s="33">
        <f t="shared" si="159"/>
        <v>6.6112</v>
      </c>
      <c r="L846" s="33"/>
      <c r="M846" s="33">
        <f t="shared" si="160"/>
        <v>6.6112</v>
      </c>
    </row>
    <row r="847" spans="1:13" ht="18" customHeight="1">
      <c r="A847" s="35" t="s">
        <v>33</v>
      </c>
      <c r="B847" s="26" t="s">
        <v>34</v>
      </c>
      <c r="C847" s="28">
        <v>1152070</v>
      </c>
      <c r="D847" s="28"/>
      <c r="E847" s="28">
        <f>C847+D847</f>
        <v>1152070</v>
      </c>
      <c r="F847" s="28">
        <v>524366.82</v>
      </c>
      <c r="G847" s="28"/>
      <c r="H847" s="28">
        <f>F847+G847</f>
        <v>524366.82</v>
      </c>
      <c r="I847" s="28">
        <v>250149.95</v>
      </c>
      <c r="J847" s="33">
        <f>SUM(J848:J848)</f>
        <v>0</v>
      </c>
      <c r="K847" s="28">
        <f t="shared" si="159"/>
        <v>45.51518744520732</v>
      </c>
      <c r="L847" s="28"/>
      <c r="M847" s="28">
        <f t="shared" si="160"/>
        <v>45.51518744520732</v>
      </c>
    </row>
    <row r="848" spans="1:13" ht="14.25" customHeight="1">
      <c r="A848" s="26"/>
      <c r="B848" s="26"/>
      <c r="C848" s="28"/>
      <c r="D848" s="28"/>
      <c r="E848" s="28"/>
      <c r="F848" s="28"/>
      <c r="G848" s="28"/>
      <c r="H848" s="28"/>
      <c r="I848" s="28"/>
      <c r="J848" s="28"/>
      <c r="K848" s="31"/>
      <c r="L848" s="31"/>
      <c r="M848" s="28"/>
    </row>
    <row r="849" spans="1:13" s="29" customFormat="1" ht="18" customHeight="1">
      <c r="A849" s="39" t="s">
        <v>190</v>
      </c>
      <c r="B849" s="36">
        <v>90013</v>
      </c>
      <c r="C849" s="25">
        <f>SUM(C850:C851)</f>
        <v>1276000</v>
      </c>
      <c r="D849" s="25">
        <f>SUM(D850:D851)</f>
        <v>0</v>
      </c>
      <c r="E849" s="25">
        <f>SUM(C849:D849)</f>
        <v>1276000</v>
      </c>
      <c r="F849" s="25">
        <f>SUM(F850:F851)</f>
        <v>106873.74</v>
      </c>
      <c r="G849" s="25">
        <f>SUM(G850:G851)</f>
        <v>0</v>
      </c>
      <c r="H849" s="25">
        <f>SUM(F849:G849)</f>
        <v>106873.74</v>
      </c>
      <c r="I849" s="25">
        <f>SUM(I850:I851)</f>
        <v>2653.6</v>
      </c>
      <c r="J849" s="25">
        <f>SUM(J850:J850)</f>
        <v>0</v>
      </c>
      <c r="K849" s="25">
        <f>F849/C849*100</f>
        <v>8.375684952978057</v>
      </c>
      <c r="L849" s="25">
        <v>0</v>
      </c>
      <c r="M849" s="25">
        <f>H849/E849*100</f>
        <v>8.375684952978057</v>
      </c>
    </row>
    <row r="850" spans="1:13" s="18" customFormat="1" ht="18" customHeight="1">
      <c r="A850" s="16" t="s">
        <v>14</v>
      </c>
      <c r="B850" s="15"/>
      <c r="C850" s="17">
        <f>SUM(C852:C853)</f>
        <v>276000</v>
      </c>
      <c r="D850" s="17">
        <f>SUM(D852:D853)</f>
        <v>0</v>
      </c>
      <c r="E850" s="17">
        <f>SUM(C850:D850)</f>
        <v>276000</v>
      </c>
      <c r="F850" s="17">
        <f>SUM(F852:F853)</f>
        <v>106732.5</v>
      </c>
      <c r="G850" s="17">
        <f>SUM(G852:G853)</f>
        <v>0</v>
      </c>
      <c r="H850" s="17">
        <f>SUM(F850:G850)</f>
        <v>106732.5</v>
      </c>
      <c r="I850" s="17">
        <f>SUM(I852:I853)</f>
        <v>2653.6</v>
      </c>
      <c r="J850" s="17">
        <f>SUM(J852:J853)</f>
        <v>0</v>
      </c>
      <c r="K850" s="17">
        <f>F850/C850*100</f>
        <v>38.671195652173914</v>
      </c>
      <c r="L850" s="17"/>
      <c r="M850" s="17">
        <f>H850/E850*100</f>
        <v>38.671195652173914</v>
      </c>
    </row>
    <row r="851" spans="1:13" s="18" customFormat="1" ht="18" customHeight="1">
      <c r="A851" s="16" t="s">
        <v>15</v>
      </c>
      <c r="B851" s="15"/>
      <c r="C851" s="17">
        <f>C854</f>
        <v>1000000</v>
      </c>
      <c r="D851" s="17">
        <f>D854</f>
        <v>0</v>
      </c>
      <c r="E851" s="17">
        <f>SUM(C851:D851)</f>
        <v>1000000</v>
      </c>
      <c r="F851" s="17">
        <f>F854</f>
        <v>141.24</v>
      </c>
      <c r="G851" s="17">
        <f>G854</f>
        <v>0</v>
      </c>
      <c r="H851" s="17">
        <f>SUM(F851:G851)</f>
        <v>141.24</v>
      </c>
      <c r="I851" s="17">
        <f>I854</f>
        <v>0</v>
      </c>
      <c r="J851" s="17">
        <f>SUM(J853)</f>
        <v>0</v>
      </c>
      <c r="K851" s="17">
        <f>F851/C851*100</f>
        <v>0.014124</v>
      </c>
      <c r="L851" s="21"/>
      <c r="M851" s="17">
        <f>H851/E851*100</f>
        <v>0.014124</v>
      </c>
    </row>
    <row r="852" spans="1:13" ht="18" customHeight="1">
      <c r="A852" s="37" t="s">
        <v>42</v>
      </c>
      <c r="B852" s="26" t="s">
        <v>43</v>
      </c>
      <c r="C852" s="28">
        <v>5000</v>
      </c>
      <c r="D852" s="28"/>
      <c r="E852" s="28">
        <f>C852+D852</f>
        <v>5000</v>
      </c>
      <c r="F852" s="28"/>
      <c r="G852" s="28"/>
      <c r="H852" s="28">
        <f>F852+G852</f>
        <v>0</v>
      </c>
      <c r="I852" s="28"/>
      <c r="J852" s="28"/>
      <c r="K852" s="28">
        <v>0</v>
      </c>
      <c r="L852" s="28"/>
      <c r="M852" s="28">
        <v>0</v>
      </c>
    </row>
    <row r="853" spans="1:13" ht="18" customHeight="1">
      <c r="A853" s="35" t="s">
        <v>33</v>
      </c>
      <c r="B853" s="26" t="s">
        <v>34</v>
      </c>
      <c r="C853" s="28">
        <v>271000</v>
      </c>
      <c r="D853" s="28"/>
      <c r="E853" s="28">
        <f>C853+D853</f>
        <v>271000</v>
      </c>
      <c r="F853" s="28">
        <v>106732.5</v>
      </c>
      <c r="G853" s="28"/>
      <c r="H853" s="28">
        <f>F853+G853</f>
        <v>106732.5</v>
      </c>
      <c r="I853" s="28">
        <v>2653.6</v>
      </c>
      <c r="J853" s="28"/>
      <c r="K853" s="28">
        <f>F853/C853*100</f>
        <v>39.38468634686347</v>
      </c>
      <c r="L853" s="28"/>
      <c r="M853" s="28">
        <f>H853/E853*100</f>
        <v>39.38468634686347</v>
      </c>
    </row>
    <row r="854" spans="1:13" ht="18" customHeight="1">
      <c r="A854" s="35" t="s">
        <v>303</v>
      </c>
      <c r="B854" s="26" t="s">
        <v>63</v>
      </c>
      <c r="C854" s="28">
        <v>1000000</v>
      </c>
      <c r="D854" s="28"/>
      <c r="E854" s="28">
        <f>C854+D854</f>
        <v>1000000</v>
      </c>
      <c r="F854" s="28">
        <v>141.24</v>
      </c>
      <c r="G854" s="28"/>
      <c r="H854" s="28">
        <f>F854+G854</f>
        <v>141.24</v>
      </c>
      <c r="I854" s="28"/>
      <c r="J854" s="28"/>
      <c r="K854" s="28">
        <f>F854/C854*100</f>
        <v>0.014124</v>
      </c>
      <c r="L854" s="28"/>
      <c r="M854" s="28">
        <f>H854/E854*100</f>
        <v>0.014124</v>
      </c>
    </row>
    <row r="855" spans="1:13" ht="18" customHeight="1">
      <c r="A855" s="26"/>
      <c r="B855" s="26"/>
      <c r="C855" s="28"/>
      <c r="D855" s="28"/>
      <c r="E855" s="28"/>
      <c r="F855" s="28"/>
      <c r="G855" s="28"/>
      <c r="H855" s="28"/>
      <c r="I855" s="28"/>
      <c r="J855" s="28"/>
      <c r="K855" s="31"/>
      <c r="L855" s="31"/>
      <c r="M855" s="28"/>
    </row>
    <row r="856" spans="1:13" s="29" customFormat="1" ht="18" customHeight="1">
      <c r="A856" s="39" t="s">
        <v>191</v>
      </c>
      <c r="B856" s="36">
        <v>90015</v>
      </c>
      <c r="C856" s="25">
        <f>SUM(C857:C858)</f>
        <v>3641857</v>
      </c>
      <c r="D856" s="25">
        <f>SUM(D857:D858)</f>
        <v>0</v>
      </c>
      <c r="E856" s="25">
        <f>SUM(C856:D856)</f>
        <v>3641857</v>
      </c>
      <c r="F856" s="25">
        <f>SUM(F857:F858)</f>
        <v>1270671.65</v>
      </c>
      <c r="G856" s="25">
        <f>SUM(G857:G858)</f>
        <v>0</v>
      </c>
      <c r="H856" s="25">
        <f>SUM(F856:G856)</f>
        <v>1270671.65</v>
      </c>
      <c r="I856" s="25">
        <f>SUM(I857:I858)</f>
        <v>2774.5699999999997</v>
      </c>
      <c r="J856" s="25">
        <f>SUM(J857:J858)</f>
        <v>0</v>
      </c>
      <c r="K856" s="25">
        <f aca="true" t="shared" si="161" ref="K856:K863">F856/C856*100</f>
        <v>34.89076177345788</v>
      </c>
      <c r="L856" s="25">
        <v>0</v>
      </c>
      <c r="M856" s="25">
        <f aca="true" t="shared" si="162" ref="M856:M863">H856/E856*100</f>
        <v>34.89076177345788</v>
      </c>
    </row>
    <row r="857" spans="1:13" s="18" customFormat="1" ht="18" customHeight="1">
      <c r="A857" s="16" t="s">
        <v>14</v>
      </c>
      <c r="B857" s="15"/>
      <c r="C857" s="17">
        <f>SUM(C859:C861)</f>
        <v>2198200</v>
      </c>
      <c r="D857" s="17">
        <f>SUM(D859:D861)</f>
        <v>0</v>
      </c>
      <c r="E857" s="17">
        <f>SUM(C857:D857)</f>
        <v>2198200</v>
      </c>
      <c r="F857" s="17">
        <f>SUM(F859:F861)</f>
        <v>1270671.65</v>
      </c>
      <c r="G857" s="17">
        <f>SUM(G859:G861)</f>
        <v>0</v>
      </c>
      <c r="H857" s="17">
        <f>SUM(F857:G857)</f>
        <v>1270671.65</v>
      </c>
      <c r="I857" s="17">
        <f>SUM(I859:I861)</f>
        <v>2774.5699999999997</v>
      </c>
      <c r="J857" s="17">
        <f>SUM(J859:J860)</f>
        <v>0</v>
      </c>
      <c r="K857" s="17">
        <f t="shared" si="161"/>
        <v>57.80509735237922</v>
      </c>
      <c r="L857" s="17"/>
      <c r="M857" s="17">
        <f t="shared" si="162"/>
        <v>57.80509735237922</v>
      </c>
    </row>
    <row r="858" spans="1:13" s="18" customFormat="1" ht="18" customHeight="1">
      <c r="A858" s="16" t="s">
        <v>15</v>
      </c>
      <c r="B858" s="15"/>
      <c r="C858" s="17">
        <f>SUM(C862:C863)</f>
        <v>1443657</v>
      </c>
      <c r="D858" s="17">
        <f>SUM(D862:D863)</f>
        <v>0</v>
      </c>
      <c r="E858" s="17">
        <f>SUM(C858:D858)</f>
        <v>1443657</v>
      </c>
      <c r="F858" s="17">
        <f>SUM(F862:F863)</f>
        <v>0</v>
      </c>
      <c r="G858" s="17">
        <f>SUM(G862:G863)</f>
        <v>0</v>
      </c>
      <c r="H858" s="17">
        <f>SUM(F858:G858)</f>
        <v>0</v>
      </c>
      <c r="I858" s="17">
        <f>SUM(I862:I863)</f>
        <v>0</v>
      </c>
      <c r="J858" s="17">
        <f>SUM(J862)</f>
        <v>0</v>
      </c>
      <c r="K858" s="17">
        <f t="shared" si="161"/>
        <v>0</v>
      </c>
      <c r="L858" s="17"/>
      <c r="M858" s="17">
        <f t="shared" si="162"/>
        <v>0</v>
      </c>
    </row>
    <row r="859" spans="1:13" ht="18" customHeight="1">
      <c r="A859" s="35" t="s">
        <v>52</v>
      </c>
      <c r="B859" s="26" t="s">
        <v>53</v>
      </c>
      <c r="C859" s="28">
        <v>1500000</v>
      </c>
      <c r="D859" s="28"/>
      <c r="E859" s="28">
        <f>C859+D859</f>
        <v>1500000</v>
      </c>
      <c r="F859" s="28">
        <v>960166.22</v>
      </c>
      <c r="G859" s="28"/>
      <c r="H859" s="28">
        <f>F859+G859</f>
        <v>960166.22</v>
      </c>
      <c r="I859" s="28">
        <v>1674.57</v>
      </c>
      <c r="J859" s="28"/>
      <c r="K859" s="28">
        <f t="shared" si="161"/>
        <v>64.01108133333334</v>
      </c>
      <c r="L859" s="28"/>
      <c r="M859" s="28">
        <f t="shared" si="162"/>
        <v>64.01108133333334</v>
      </c>
    </row>
    <row r="860" spans="1:13" ht="18" customHeight="1">
      <c r="A860" s="37" t="s">
        <v>44</v>
      </c>
      <c r="B860" s="26" t="s">
        <v>45</v>
      </c>
      <c r="C860" s="28">
        <v>685000</v>
      </c>
      <c r="D860" s="28"/>
      <c r="E860" s="28">
        <f>C860+D860</f>
        <v>685000</v>
      </c>
      <c r="F860" s="28">
        <v>306105.43</v>
      </c>
      <c r="G860" s="28"/>
      <c r="H860" s="28">
        <f>F860+G860</f>
        <v>306105.43</v>
      </c>
      <c r="I860" s="28"/>
      <c r="J860" s="28"/>
      <c r="K860" s="28">
        <f t="shared" si="161"/>
        <v>44.68692408759124</v>
      </c>
      <c r="L860" s="28"/>
      <c r="M860" s="28">
        <f t="shared" si="162"/>
        <v>44.68692408759124</v>
      </c>
    </row>
    <row r="861" spans="1:13" ht="18" customHeight="1">
      <c r="A861" s="37" t="s">
        <v>404</v>
      </c>
      <c r="B861" s="26" t="s">
        <v>34</v>
      </c>
      <c r="C861" s="28">
        <v>13200</v>
      </c>
      <c r="D861" s="28"/>
      <c r="E861" s="28">
        <f>C861+D861</f>
        <v>13200</v>
      </c>
      <c r="F861" s="28">
        <v>4400</v>
      </c>
      <c r="G861" s="28"/>
      <c r="H861" s="28">
        <f>F861+G861</f>
        <v>4400</v>
      </c>
      <c r="I861" s="28">
        <v>1100</v>
      </c>
      <c r="J861" s="28"/>
      <c r="K861" s="28">
        <f t="shared" si="161"/>
        <v>33.33333333333333</v>
      </c>
      <c r="L861" s="28"/>
      <c r="M861" s="28">
        <f t="shared" si="162"/>
        <v>33.33333333333333</v>
      </c>
    </row>
    <row r="862" spans="1:13" ht="18" customHeight="1">
      <c r="A862" s="35" t="s">
        <v>62</v>
      </c>
      <c r="B862" s="26" t="s">
        <v>63</v>
      </c>
      <c r="C862" s="28">
        <v>1413657</v>
      </c>
      <c r="D862" s="28"/>
      <c r="E862" s="28">
        <f>C862+D862</f>
        <v>1413657</v>
      </c>
      <c r="F862" s="28"/>
      <c r="G862" s="28"/>
      <c r="H862" s="28">
        <f>F862+G862</f>
        <v>0</v>
      </c>
      <c r="I862" s="28"/>
      <c r="J862" s="28"/>
      <c r="K862" s="28">
        <f t="shared" si="161"/>
        <v>0</v>
      </c>
      <c r="L862" s="28"/>
      <c r="M862" s="28">
        <f t="shared" si="162"/>
        <v>0</v>
      </c>
    </row>
    <row r="863" spans="1:13" ht="18" customHeight="1">
      <c r="A863" s="35" t="s">
        <v>412</v>
      </c>
      <c r="B863" s="26" t="s">
        <v>49</v>
      </c>
      <c r="C863" s="28">
        <v>30000</v>
      </c>
      <c r="D863" s="28"/>
      <c r="E863" s="28">
        <f>C863+D863</f>
        <v>30000</v>
      </c>
      <c r="F863" s="28"/>
      <c r="G863" s="28"/>
      <c r="H863" s="28">
        <f>F863+G863</f>
        <v>0</v>
      </c>
      <c r="I863" s="28"/>
      <c r="J863" s="28"/>
      <c r="K863" s="28">
        <f t="shared" si="161"/>
        <v>0</v>
      </c>
      <c r="L863" s="28"/>
      <c r="M863" s="28">
        <f t="shared" si="162"/>
        <v>0</v>
      </c>
    </row>
    <row r="864" spans="1:13" ht="19.5" customHeight="1">
      <c r="A864" s="26"/>
      <c r="B864" s="26"/>
      <c r="C864" s="28"/>
      <c r="D864" s="28"/>
      <c r="E864" s="28"/>
      <c r="F864" s="28"/>
      <c r="G864" s="28"/>
      <c r="H864" s="28"/>
      <c r="I864" s="28"/>
      <c r="J864" s="28"/>
      <c r="K864" s="31"/>
      <c r="L864" s="31"/>
      <c r="M864" s="28"/>
    </row>
    <row r="865" spans="1:13" s="29" customFormat="1" ht="18" customHeight="1">
      <c r="A865" s="39" t="s">
        <v>192</v>
      </c>
      <c r="B865" s="36">
        <v>90095</v>
      </c>
      <c r="C865" s="25">
        <f>SUM(C866:C868)</f>
        <v>19803724</v>
      </c>
      <c r="D865" s="25">
        <f>SUM(D866:D868)</f>
        <v>4045630</v>
      </c>
      <c r="E865" s="25">
        <f>SUM(C865:D865)</f>
        <v>23849354</v>
      </c>
      <c r="F865" s="25">
        <f>SUM(F866:F868)</f>
        <v>3005742.9800000004</v>
      </c>
      <c r="G865" s="25">
        <f>SUM(G866:G868)</f>
        <v>195207.1</v>
      </c>
      <c r="H865" s="25">
        <f>SUM(F865:G865)</f>
        <v>3200950.0800000005</v>
      </c>
      <c r="I865" s="25">
        <f>SUM(I866:I868)</f>
        <v>291161.94</v>
      </c>
      <c r="J865" s="25">
        <f>SUM(J866:J868)</f>
        <v>0</v>
      </c>
      <c r="K865" s="25">
        <f aca="true" t="shared" si="163" ref="K865:K870">F865/C865*100</f>
        <v>15.177665473423083</v>
      </c>
      <c r="L865" s="25">
        <v>0</v>
      </c>
      <c r="M865" s="25">
        <f aca="true" t="shared" si="164" ref="M865:M870">H865/E865*100</f>
        <v>13.421537874778497</v>
      </c>
    </row>
    <row r="866" spans="1:13" s="18" customFormat="1" ht="18" customHeight="1">
      <c r="A866" s="16" t="s">
        <v>12</v>
      </c>
      <c r="B866" s="15"/>
      <c r="C866" s="17">
        <f>SUM(C870:C874)</f>
        <v>301200</v>
      </c>
      <c r="D866" s="17">
        <f>SUM(D870:D874)</f>
        <v>0</v>
      </c>
      <c r="E866" s="17">
        <f>SUM(C866:D866)</f>
        <v>301200</v>
      </c>
      <c r="F866" s="17">
        <f>SUM(F870:F874)</f>
        <v>121073.96999999999</v>
      </c>
      <c r="G866" s="17">
        <f>SUM(G870:G874)</f>
        <v>0</v>
      </c>
      <c r="H866" s="17">
        <f>SUM(F866:G866)</f>
        <v>121073.96999999999</v>
      </c>
      <c r="I866" s="17">
        <f>SUM(I870:I874)</f>
        <v>6368.1</v>
      </c>
      <c r="J866" s="17">
        <f>SUM(J870:J874)</f>
        <v>0</v>
      </c>
      <c r="K866" s="17">
        <f t="shared" si="163"/>
        <v>40.197201195219115</v>
      </c>
      <c r="L866" s="25"/>
      <c r="M866" s="17">
        <f t="shared" si="164"/>
        <v>40.197201195219115</v>
      </c>
    </row>
    <row r="867" spans="1:13" s="18" customFormat="1" ht="18" customHeight="1">
      <c r="A867" s="16" t="s">
        <v>14</v>
      </c>
      <c r="B867" s="15"/>
      <c r="C867" s="17">
        <f>SUM(C875:C886)+C869</f>
        <v>2525742</v>
      </c>
      <c r="D867" s="17">
        <f>SUM(D875:D886)+D869</f>
        <v>0</v>
      </c>
      <c r="E867" s="17">
        <f>SUM(C867:D867)</f>
        <v>2525742</v>
      </c>
      <c r="F867" s="17">
        <f>SUM(F875:F886)+F869</f>
        <v>835719.3300000001</v>
      </c>
      <c r="G867" s="17">
        <f>SUM(G875:G886)+G869</f>
        <v>0</v>
      </c>
      <c r="H867" s="17">
        <f>SUM(F867:G867)</f>
        <v>835719.3300000001</v>
      </c>
      <c r="I867" s="17">
        <f>SUM(I875:I886)+I869</f>
        <v>11153.31</v>
      </c>
      <c r="J867" s="17">
        <f>SUM(J875:J886)+J869</f>
        <v>0</v>
      </c>
      <c r="K867" s="17">
        <f t="shared" si="163"/>
        <v>33.08807194083956</v>
      </c>
      <c r="L867" s="25"/>
      <c r="M867" s="17">
        <f t="shared" si="164"/>
        <v>33.08807194083956</v>
      </c>
    </row>
    <row r="868" spans="1:13" s="18" customFormat="1" ht="18" customHeight="1">
      <c r="A868" s="16" t="s">
        <v>15</v>
      </c>
      <c r="B868" s="15"/>
      <c r="C868" s="17">
        <f>SUM(C887:C890)</f>
        <v>16976782</v>
      </c>
      <c r="D868" s="17">
        <f>SUM(D887:D890)</f>
        <v>4045630</v>
      </c>
      <c r="E868" s="17">
        <f>SUM(C868:D868)</f>
        <v>21022412</v>
      </c>
      <c r="F868" s="17">
        <f>SUM(F887:F890)</f>
        <v>2048949.6800000002</v>
      </c>
      <c r="G868" s="17">
        <f>SUM(G887:G890)</f>
        <v>195207.1</v>
      </c>
      <c r="H868" s="17">
        <f>SUM(F868:G868)</f>
        <v>2244156.7800000003</v>
      </c>
      <c r="I868" s="17">
        <f>SUM(I887:I890)</f>
        <v>273640.53</v>
      </c>
      <c r="J868" s="17">
        <f>SUM(J887:J890)</f>
        <v>0</v>
      </c>
      <c r="K868" s="17">
        <f t="shared" si="163"/>
        <v>12.06912876657072</v>
      </c>
      <c r="L868" s="25"/>
      <c r="M868" s="17">
        <f t="shared" si="164"/>
        <v>10.675068017884914</v>
      </c>
    </row>
    <row r="869" spans="1:13" ht="18" customHeight="1">
      <c r="A869" s="37" t="s">
        <v>345</v>
      </c>
      <c r="B869" s="26" t="s">
        <v>51</v>
      </c>
      <c r="C869" s="28">
        <v>2500</v>
      </c>
      <c r="D869" s="28"/>
      <c r="E869" s="28">
        <f>C869+D869</f>
        <v>2500</v>
      </c>
      <c r="F869" s="28">
        <v>605.75</v>
      </c>
      <c r="G869" s="28"/>
      <c r="H869" s="28">
        <f>F869+G869</f>
        <v>605.75</v>
      </c>
      <c r="I869" s="28"/>
      <c r="J869" s="28"/>
      <c r="K869" s="28">
        <f t="shared" si="163"/>
        <v>24.23</v>
      </c>
      <c r="L869" s="25"/>
      <c r="M869" s="28">
        <f t="shared" si="164"/>
        <v>24.23</v>
      </c>
    </row>
    <row r="870" spans="1:13" ht="18" customHeight="1">
      <c r="A870" s="35" t="s">
        <v>38</v>
      </c>
      <c r="B870" s="26" t="s">
        <v>39</v>
      </c>
      <c r="C870" s="28">
        <v>210000</v>
      </c>
      <c r="D870" s="28"/>
      <c r="E870" s="28">
        <f>C870+D870</f>
        <v>210000</v>
      </c>
      <c r="F870" s="28">
        <v>84041.93</v>
      </c>
      <c r="G870" s="28"/>
      <c r="H870" s="28">
        <f>F870+G870</f>
        <v>84041.93</v>
      </c>
      <c r="I870" s="28">
        <v>3784.17</v>
      </c>
      <c r="J870" s="28"/>
      <c r="K870" s="28">
        <f t="shared" si="163"/>
        <v>40.01996666666666</v>
      </c>
      <c r="L870" s="25"/>
      <c r="M870" s="28">
        <f t="shared" si="164"/>
        <v>40.01996666666666</v>
      </c>
    </row>
    <row r="871" spans="1:13" ht="18" customHeight="1">
      <c r="A871" s="35" t="s">
        <v>40</v>
      </c>
      <c r="B871" s="26" t="s">
        <v>41</v>
      </c>
      <c r="C871" s="28">
        <v>15814</v>
      </c>
      <c r="D871" s="28"/>
      <c r="E871" s="28">
        <f>C871+D871</f>
        <v>15814</v>
      </c>
      <c r="F871" s="28">
        <v>15813.75</v>
      </c>
      <c r="G871" s="28"/>
      <c r="H871" s="28">
        <f>F871+G871</f>
        <v>15813.75</v>
      </c>
      <c r="I871" s="28"/>
      <c r="J871" s="28"/>
      <c r="K871" s="28">
        <v>0</v>
      </c>
      <c r="L871" s="25"/>
      <c r="M871" s="28">
        <v>0</v>
      </c>
    </row>
    <row r="872" spans="1:13" ht="18" customHeight="1">
      <c r="A872" s="37" t="s">
        <v>27</v>
      </c>
      <c r="B872" s="26" t="s">
        <v>28</v>
      </c>
      <c r="C872" s="28">
        <v>39786</v>
      </c>
      <c r="D872" s="28"/>
      <c r="E872" s="28">
        <f aca="true" t="shared" si="165" ref="E872:E890">C872+D872</f>
        <v>39786</v>
      </c>
      <c r="F872" s="28">
        <v>12162.93</v>
      </c>
      <c r="G872" s="28"/>
      <c r="H872" s="28">
        <f aca="true" t="shared" si="166" ref="H872:H890">F872+G872</f>
        <v>12162.93</v>
      </c>
      <c r="I872" s="28">
        <v>2225.05</v>
      </c>
      <c r="J872" s="28"/>
      <c r="K872" s="28">
        <f aca="true" t="shared" si="167" ref="K872:K887">F872/C872*100</f>
        <v>30.57087920374001</v>
      </c>
      <c r="L872" s="25"/>
      <c r="M872" s="28">
        <f aca="true" t="shared" si="168" ref="M872:M890">H872/E872*100</f>
        <v>30.57087920374001</v>
      </c>
    </row>
    <row r="873" spans="1:13" ht="18" customHeight="1">
      <c r="A873" s="35" t="s">
        <v>29</v>
      </c>
      <c r="B873" s="26" t="s">
        <v>30</v>
      </c>
      <c r="C873" s="28">
        <v>6700</v>
      </c>
      <c r="D873" s="28"/>
      <c r="E873" s="28">
        <f t="shared" si="165"/>
        <v>6700</v>
      </c>
      <c r="F873" s="28">
        <v>2255.36</v>
      </c>
      <c r="G873" s="28"/>
      <c r="H873" s="28">
        <f t="shared" si="166"/>
        <v>2255.36</v>
      </c>
      <c r="I873" s="28">
        <v>358.88</v>
      </c>
      <c r="J873" s="28"/>
      <c r="K873" s="28">
        <f t="shared" si="167"/>
        <v>33.662089552238804</v>
      </c>
      <c r="L873" s="25"/>
      <c r="M873" s="28">
        <f t="shared" si="168"/>
        <v>33.662089552238804</v>
      </c>
    </row>
    <row r="874" spans="1:13" ht="18" customHeight="1">
      <c r="A874" s="37" t="s">
        <v>31</v>
      </c>
      <c r="B874" s="26" t="s">
        <v>32</v>
      </c>
      <c r="C874" s="28">
        <v>28900</v>
      </c>
      <c r="D874" s="28"/>
      <c r="E874" s="28">
        <f>C874+D874</f>
        <v>28900</v>
      </c>
      <c r="F874" s="28">
        <v>6800</v>
      </c>
      <c r="G874" s="28"/>
      <c r="H874" s="28">
        <f>F874+G874</f>
        <v>6800</v>
      </c>
      <c r="I874" s="28"/>
      <c r="J874" s="28"/>
      <c r="K874" s="28">
        <f t="shared" si="167"/>
        <v>23.52941176470588</v>
      </c>
      <c r="L874" s="25"/>
      <c r="M874" s="28">
        <f t="shared" si="168"/>
        <v>23.52941176470588</v>
      </c>
    </row>
    <row r="875" spans="1:13" ht="18" customHeight="1">
      <c r="A875" s="37" t="s">
        <v>42</v>
      </c>
      <c r="B875" s="26" t="s">
        <v>43</v>
      </c>
      <c r="C875" s="28">
        <v>36543</v>
      </c>
      <c r="D875" s="28"/>
      <c r="E875" s="28">
        <f t="shared" si="165"/>
        <v>36543</v>
      </c>
      <c r="F875" s="28">
        <v>2672.74</v>
      </c>
      <c r="G875" s="28"/>
      <c r="H875" s="28">
        <f t="shared" si="166"/>
        <v>2672.74</v>
      </c>
      <c r="I875" s="28">
        <v>270.84</v>
      </c>
      <c r="J875" s="28"/>
      <c r="K875" s="28">
        <f t="shared" si="167"/>
        <v>7.313958897736912</v>
      </c>
      <c r="L875" s="25"/>
      <c r="M875" s="28">
        <f t="shared" si="168"/>
        <v>7.313958897736912</v>
      </c>
    </row>
    <row r="876" spans="1:13" ht="18" customHeight="1">
      <c r="A876" s="35" t="s">
        <v>52</v>
      </c>
      <c r="B876" s="26" t="s">
        <v>53</v>
      </c>
      <c r="C876" s="28">
        <v>249666</v>
      </c>
      <c r="D876" s="28"/>
      <c r="E876" s="28">
        <f t="shared" si="165"/>
        <v>249666</v>
      </c>
      <c r="F876" s="28">
        <v>94897.27</v>
      </c>
      <c r="G876" s="28"/>
      <c r="H876" s="28">
        <f t="shared" si="166"/>
        <v>94897.27</v>
      </c>
      <c r="I876" s="28">
        <v>1801.22</v>
      </c>
      <c r="J876" s="28"/>
      <c r="K876" s="28">
        <f t="shared" si="167"/>
        <v>38.00968894442976</v>
      </c>
      <c r="L876" s="25"/>
      <c r="M876" s="28">
        <f t="shared" si="168"/>
        <v>38.00968894442976</v>
      </c>
    </row>
    <row r="877" spans="1:13" ht="18" customHeight="1">
      <c r="A877" s="37" t="s">
        <v>44</v>
      </c>
      <c r="B877" s="26" t="s">
        <v>45</v>
      </c>
      <c r="C877" s="28">
        <v>121184</v>
      </c>
      <c r="D877" s="28"/>
      <c r="E877" s="28">
        <f t="shared" si="165"/>
        <v>121184</v>
      </c>
      <c r="F877" s="28">
        <v>3025.6</v>
      </c>
      <c r="G877" s="28"/>
      <c r="H877" s="28">
        <f t="shared" si="166"/>
        <v>3025.6</v>
      </c>
      <c r="I877" s="28"/>
      <c r="J877" s="28"/>
      <c r="K877" s="28">
        <f t="shared" si="167"/>
        <v>2.4966992342223397</v>
      </c>
      <c r="L877" s="25"/>
      <c r="M877" s="28">
        <f t="shared" si="168"/>
        <v>2.4966992342223397</v>
      </c>
    </row>
    <row r="878" spans="1:13" ht="18" customHeight="1">
      <c r="A878" s="37" t="s">
        <v>277</v>
      </c>
      <c r="B878" s="26" t="s">
        <v>229</v>
      </c>
      <c r="C878" s="28">
        <v>200</v>
      </c>
      <c r="D878" s="28"/>
      <c r="E878" s="28">
        <f t="shared" si="165"/>
        <v>200</v>
      </c>
      <c r="F878" s="28">
        <v>60</v>
      </c>
      <c r="G878" s="28"/>
      <c r="H878" s="28">
        <f t="shared" si="166"/>
        <v>60</v>
      </c>
      <c r="I878" s="28"/>
      <c r="J878" s="28"/>
      <c r="K878" s="28">
        <f t="shared" si="167"/>
        <v>30</v>
      </c>
      <c r="L878" s="25"/>
      <c r="M878" s="28">
        <f t="shared" si="168"/>
        <v>30</v>
      </c>
    </row>
    <row r="879" spans="1:13" ht="18" customHeight="1">
      <c r="A879" s="35" t="s">
        <v>33</v>
      </c>
      <c r="B879" s="26" t="s">
        <v>34</v>
      </c>
      <c r="C879" s="28">
        <v>1217070</v>
      </c>
      <c r="D879" s="28"/>
      <c r="E879" s="28">
        <f t="shared" si="165"/>
        <v>1217070</v>
      </c>
      <c r="F879" s="28">
        <v>332073.27</v>
      </c>
      <c r="G879" s="28"/>
      <c r="H879" s="28">
        <f t="shared" si="166"/>
        <v>332073.27</v>
      </c>
      <c r="I879" s="28">
        <v>8413.25</v>
      </c>
      <c r="J879" s="28"/>
      <c r="K879" s="28">
        <f t="shared" si="167"/>
        <v>27.28464837683946</v>
      </c>
      <c r="L879" s="25"/>
      <c r="M879" s="28">
        <f t="shared" si="168"/>
        <v>27.28464837683946</v>
      </c>
    </row>
    <row r="880" spans="1:13" ht="18" customHeight="1">
      <c r="A880" s="91" t="s">
        <v>325</v>
      </c>
      <c r="B880" s="26" t="s">
        <v>287</v>
      </c>
      <c r="C880" s="28">
        <v>167079</v>
      </c>
      <c r="D880" s="28"/>
      <c r="E880" s="28">
        <f t="shared" si="165"/>
        <v>167079</v>
      </c>
      <c r="F880" s="28">
        <v>68220</v>
      </c>
      <c r="G880" s="28"/>
      <c r="H880" s="28">
        <f t="shared" si="166"/>
        <v>68220</v>
      </c>
      <c r="I880" s="28"/>
      <c r="J880" s="28"/>
      <c r="K880" s="28">
        <f t="shared" si="167"/>
        <v>40.83098414522471</v>
      </c>
      <c r="L880" s="25"/>
      <c r="M880" s="28">
        <f t="shared" si="168"/>
        <v>40.83098414522471</v>
      </c>
    </row>
    <row r="881" spans="1:13" ht="18" customHeight="1">
      <c r="A881" s="35" t="s">
        <v>71</v>
      </c>
      <c r="B881" s="26" t="s">
        <v>72</v>
      </c>
      <c r="C881" s="28">
        <v>441500</v>
      </c>
      <c r="D881" s="28"/>
      <c r="E881" s="28">
        <f t="shared" si="165"/>
        <v>441500</v>
      </c>
      <c r="F881" s="28">
        <v>234895.7</v>
      </c>
      <c r="G881" s="28"/>
      <c r="H881" s="28">
        <f t="shared" si="166"/>
        <v>234895.7</v>
      </c>
      <c r="I881" s="28">
        <v>668</v>
      </c>
      <c r="J881" s="28"/>
      <c r="K881" s="28">
        <f t="shared" si="167"/>
        <v>53.20400906002265</v>
      </c>
      <c r="L881" s="25"/>
      <c r="M881" s="28">
        <f t="shared" si="168"/>
        <v>53.20400906002265</v>
      </c>
    </row>
    <row r="882" spans="1:13" ht="18" customHeight="1">
      <c r="A882" s="35" t="s">
        <v>46</v>
      </c>
      <c r="B882" s="26" t="s">
        <v>47</v>
      </c>
      <c r="C882" s="28">
        <v>9000</v>
      </c>
      <c r="D882" s="28"/>
      <c r="E882" s="28">
        <f t="shared" si="165"/>
        <v>9000</v>
      </c>
      <c r="F882" s="28">
        <v>6750</v>
      </c>
      <c r="G882" s="28"/>
      <c r="H882" s="28">
        <f t="shared" si="166"/>
        <v>6750</v>
      </c>
      <c r="I882" s="28"/>
      <c r="J882" s="28"/>
      <c r="K882" s="28">
        <f t="shared" si="167"/>
        <v>75</v>
      </c>
      <c r="L882" s="25"/>
      <c r="M882" s="28">
        <f t="shared" si="168"/>
        <v>75</v>
      </c>
    </row>
    <row r="883" spans="1:13" ht="18" customHeight="1">
      <c r="A883" s="35" t="s">
        <v>54</v>
      </c>
      <c r="B883" s="26" t="s">
        <v>55</v>
      </c>
      <c r="C883" s="28">
        <v>50000</v>
      </c>
      <c r="D883" s="28"/>
      <c r="E883" s="28">
        <f t="shared" si="165"/>
        <v>50000</v>
      </c>
      <c r="F883" s="28">
        <v>24402</v>
      </c>
      <c r="G883" s="28"/>
      <c r="H883" s="28">
        <f t="shared" si="166"/>
        <v>24402</v>
      </c>
      <c r="I883" s="28"/>
      <c r="J883" s="28"/>
      <c r="K883" s="28">
        <f t="shared" si="167"/>
        <v>48.803999999999995</v>
      </c>
      <c r="L883" s="25"/>
      <c r="M883" s="28">
        <f t="shared" si="168"/>
        <v>48.803999999999995</v>
      </c>
    </row>
    <row r="884" spans="1:13" ht="18" customHeight="1">
      <c r="A884" s="37" t="s">
        <v>101</v>
      </c>
      <c r="B884" s="26" t="s">
        <v>102</v>
      </c>
      <c r="C884" s="28">
        <v>10000</v>
      </c>
      <c r="D884" s="28"/>
      <c r="E884" s="28">
        <f>C884+D884</f>
        <v>10000</v>
      </c>
      <c r="F884" s="28">
        <v>5712</v>
      </c>
      <c r="G884" s="28"/>
      <c r="H884" s="28">
        <f>F884+G884</f>
        <v>5712</v>
      </c>
      <c r="I884" s="28"/>
      <c r="J884" s="28"/>
      <c r="K884" s="28">
        <f t="shared" si="167"/>
        <v>57.120000000000005</v>
      </c>
      <c r="L884" s="25"/>
      <c r="M884" s="28">
        <f t="shared" si="168"/>
        <v>57.120000000000005</v>
      </c>
    </row>
    <row r="885" spans="1:13" ht="18" customHeight="1">
      <c r="A885" s="37" t="s">
        <v>334</v>
      </c>
      <c r="B885" s="26" t="s">
        <v>58</v>
      </c>
      <c r="C885" s="28">
        <v>220000</v>
      </c>
      <c r="D885" s="28"/>
      <c r="E885" s="28">
        <f t="shared" si="165"/>
        <v>220000</v>
      </c>
      <c r="F885" s="28">
        <v>62405</v>
      </c>
      <c r="G885" s="28"/>
      <c r="H885" s="28">
        <f t="shared" si="166"/>
        <v>62405</v>
      </c>
      <c r="I885" s="28"/>
      <c r="J885" s="28"/>
      <c r="K885" s="28">
        <f t="shared" si="167"/>
        <v>28.365909090909092</v>
      </c>
      <c r="L885" s="25"/>
      <c r="M885" s="28">
        <f t="shared" si="168"/>
        <v>28.365909090909092</v>
      </c>
    </row>
    <row r="886" spans="1:13" ht="18" customHeight="1">
      <c r="A886" s="37" t="s">
        <v>60</v>
      </c>
      <c r="B886" s="26" t="s">
        <v>61</v>
      </c>
      <c r="C886" s="28">
        <v>1000</v>
      </c>
      <c r="D886" s="28"/>
      <c r="E886" s="28">
        <f t="shared" si="165"/>
        <v>1000</v>
      </c>
      <c r="F886" s="28"/>
      <c r="G886" s="28"/>
      <c r="H886" s="28">
        <f t="shared" si="166"/>
        <v>0</v>
      </c>
      <c r="I886" s="28"/>
      <c r="J886" s="28"/>
      <c r="K886" s="28">
        <f t="shared" si="167"/>
        <v>0</v>
      </c>
      <c r="L886" s="25"/>
      <c r="M886" s="28">
        <f t="shared" si="168"/>
        <v>0</v>
      </c>
    </row>
    <row r="887" spans="1:13" ht="18" customHeight="1">
      <c r="A887" s="35" t="s">
        <v>62</v>
      </c>
      <c r="B887" s="26" t="s">
        <v>63</v>
      </c>
      <c r="C887" s="28">
        <v>14714900</v>
      </c>
      <c r="D887" s="28">
        <v>600000</v>
      </c>
      <c r="E887" s="28">
        <f t="shared" si="165"/>
        <v>15314900</v>
      </c>
      <c r="F887" s="28">
        <v>1763805.35</v>
      </c>
      <c r="G887" s="28"/>
      <c r="H887" s="28">
        <f t="shared" si="166"/>
        <v>1763805.35</v>
      </c>
      <c r="I887" s="28">
        <v>273640.53</v>
      </c>
      <c r="J887" s="28"/>
      <c r="K887" s="28">
        <f t="shared" si="167"/>
        <v>11.98652624210834</v>
      </c>
      <c r="L887" s="28">
        <f>G887/D887*100</f>
        <v>0</v>
      </c>
      <c r="M887" s="28">
        <f t="shared" si="168"/>
        <v>11.516923714813679</v>
      </c>
    </row>
    <row r="888" spans="1:13" ht="18" customHeight="1">
      <c r="A888" s="35" t="s">
        <v>303</v>
      </c>
      <c r="B888" s="26" t="s">
        <v>216</v>
      </c>
      <c r="C888" s="28"/>
      <c r="D888" s="28">
        <v>3175318</v>
      </c>
      <c r="E888" s="28">
        <f t="shared" si="165"/>
        <v>3175318</v>
      </c>
      <c r="F888" s="28"/>
      <c r="G888" s="28">
        <v>195207.1</v>
      </c>
      <c r="H888" s="28">
        <f t="shared" si="166"/>
        <v>195207.1</v>
      </c>
      <c r="I888" s="28"/>
      <c r="J888" s="28"/>
      <c r="K888" s="28"/>
      <c r="L888" s="28">
        <f>G888/D888*100</f>
        <v>6.147639386039446</v>
      </c>
      <c r="M888" s="28">
        <f t="shared" si="168"/>
        <v>6.147639386039446</v>
      </c>
    </row>
    <row r="889" spans="1:13" ht="18" customHeight="1">
      <c r="A889" s="35" t="s">
        <v>303</v>
      </c>
      <c r="B889" s="26" t="s">
        <v>217</v>
      </c>
      <c r="C889" s="28">
        <v>2257482</v>
      </c>
      <c r="D889" s="28">
        <v>270312</v>
      </c>
      <c r="E889" s="28">
        <f t="shared" si="165"/>
        <v>2527794</v>
      </c>
      <c r="F889" s="28">
        <v>285144.33</v>
      </c>
      <c r="G889" s="28"/>
      <c r="H889" s="28">
        <f t="shared" si="166"/>
        <v>285144.33</v>
      </c>
      <c r="I889" s="28"/>
      <c r="J889" s="28"/>
      <c r="K889" s="28">
        <f>F889/C889*100</f>
        <v>12.631078786010255</v>
      </c>
      <c r="L889" s="28">
        <f>G889/D889*100</f>
        <v>0</v>
      </c>
      <c r="M889" s="28">
        <f t="shared" si="168"/>
        <v>11.28036264031009</v>
      </c>
    </row>
    <row r="890" spans="1:13" ht="18" customHeight="1">
      <c r="A890" s="35" t="s">
        <v>426</v>
      </c>
      <c r="B890" s="26" t="s">
        <v>49</v>
      </c>
      <c r="C890" s="28">
        <v>4400</v>
      </c>
      <c r="D890" s="28"/>
      <c r="E890" s="28">
        <f t="shared" si="165"/>
        <v>4400</v>
      </c>
      <c r="F890" s="28"/>
      <c r="G890" s="28"/>
      <c r="H890" s="28">
        <f t="shared" si="166"/>
        <v>0</v>
      </c>
      <c r="I890" s="28"/>
      <c r="J890" s="28"/>
      <c r="K890" s="28">
        <f>F890/C890*100</f>
        <v>0</v>
      </c>
      <c r="L890" s="25"/>
      <c r="M890" s="28">
        <f t="shared" si="168"/>
        <v>0</v>
      </c>
    </row>
    <row r="891" spans="1:13" ht="17.25" customHeight="1">
      <c r="A891" s="31"/>
      <c r="B891" s="31"/>
      <c r="C891" s="28"/>
      <c r="D891" s="28"/>
      <c r="E891" s="28"/>
      <c r="F891" s="28"/>
      <c r="G891" s="28"/>
      <c r="H891" s="28"/>
      <c r="I891" s="28"/>
      <c r="J891" s="28"/>
      <c r="K891" s="31"/>
      <c r="L891" s="31"/>
      <c r="M891" s="28"/>
    </row>
    <row r="892" spans="1:13" ht="18" customHeight="1">
      <c r="A892" s="100" t="s">
        <v>335</v>
      </c>
      <c r="B892" s="5" t="s">
        <v>193</v>
      </c>
      <c r="C892" s="25">
        <f>SUM(C893:C896)</f>
        <v>8451003</v>
      </c>
      <c r="D892" s="25">
        <f>SUM(D893:D896)</f>
        <v>902559</v>
      </c>
      <c r="E892" s="25">
        <f>C892+D892</f>
        <v>9353562</v>
      </c>
      <c r="F892" s="25">
        <f>SUM(F893:F896)</f>
        <v>6411957.840000001</v>
      </c>
      <c r="G892" s="25">
        <f>SUM(G893:G896)</f>
        <v>897259</v>
      </c>
      <c r="H892" s="25">
        <f>F892+G892</f>
        <v>7309216.840000001</v>
      </c>
      <c r="I892" s="25">
        <f>SUM(I893:I896)</f>
        <v>18261</v>
      </c>
      <c r="J892" s="25">
        <f>SUM(J893:J896)</f>
        <v>0</v>
      </c>
      <c r="K892" s="25">
        <f>F892/C892*100</f>
        <v>75.87215198006675</v>
      </c>
      <c r="L892" s="25">
        <f>G892/D892*100</f>
        <v>99.41278077111856</v>
      </c>
      <c r="M892" s="25">
        <f>H892/E892*100</f>
        <v>78.1436723250458</v>
      </c>
    </row>
    <row r="893" spans="1:13" ht="18" customHeight="1">
      <c r="A893" s="16" t="s">
        <v>12</v>
      </c>
      <c r="B893" s="5"/>
      <c r="C893" s="21">
        <f>SUM(C915)</f>
        <v>42800</v>
      </c>
      <c r="D893" s="21">
        <f>SUM(D915)</f>
        <v>0</v>
      </c>
      <c r="E893" s="21">
        <f>SUM(C893:D893)</f>
        <v>42800</v>
      </c>
      <c r="F893" s="21">
        <f>SUM(F915)</f>
        <v>10473</v>
      </c>
      <c r="G893" s="21">
        <f>SUM(G915)</f>
        <v>0</v>
      </c>
      <c r="H893" s="21">
        <f>SUM(F893:G893)</f>
        <v>10473</v>
      </c>
      <c r="I893" s="21">
        <f>SUM(I915)</f>
        <v>677</v>
      </c>
      <c r="J893" s="21">
        <f>SUM(J915)</f>
        <v>0</v>
      </c>
      <c r="K893" s="21">
        <f>F893/C893*100</f>
        <v>24.4696261682243</v>
      </c>
      <c r="L893" s="25"/>
      <c r="M893" s="17">
        <f>H893/E893*100</f>
        <v>24.4696261682243</v>
      </c>
    </row>
    <row r="894" spans="1:13" ht="18" customHeight="1">
      <c r="A894" s="43" t="s">
        <v>13</v>
      </c>
      <c r="B894" s="60"/>
      <c r="C894" s="21">
        <f>SUM(C899+C903+C916)+C909</f>
        <v>2093700</v>
      </c>
      <c r="D894" s="21">
        <f>SUM(D899+D903+D916)+D909</f>
        <v>12700</v>
      </c>
      <c r="E894" s="17">
        <f>SUM(C894:D894)</f>
        <v>2106400</v>
      </c>
      <c r="F894" s="21">
        <f>SUM(F899+F903+F916)+F909</f>
        <v>985109.91</v>
      </c>
      <c r="G894" s="21">
        <f>SUM(G899+G903+G916)+G909</f>
        <v>7400</v>
      </c>
      <c r="H894" s="17">
        <f>SUM(F894:G894)</f>
        <v>992509.91</v>
      </c>
      <c r="I894" s="21">
        <f>SUM(I899+I903+I916)+I909</f>
        <v>0</v>
      </c>
      <c r="J894" s="21">
        <f>SUM(J899+J903+J916)+J909</f>
        <v>0</v>
      </c>
      <c r="K894" s="17">
        <f>F894/C894*100</f>
        <v>47.05114916177103</v>
      </c>
      <c r="L894" s="17">
        <f>G894/D894*100</f>
        <v>58.26771653543307</v>
      </c>
      <c r="M894" s="17">
        <f>H894/E894*100</f>
        <v>47.11877658564375</v>
      </c>
    </row>
    <row r="895" spans="1:13" s="18" customFormat="1" ht="18" customHeight="1">
      <c r="A895" s="16" t="s">
        <v>14</v>
      </c>
      <c r="B895" s="15"/>
      <c r="C895" s="17">
        <f>SUM(C917)</f>
        <v>750775</v>
      </c>
      <c r="D895" s="17">
        <f>SUM(D917)</f>
        <v>0</v>
      </c>
      <c r="E895" s="17">
        <f>SUM(C895:D895)</f>
        <v>750775</v>
      </c>
      <c r="F895" s="17">
        <f>SUM(F917)</f>
        <v>342589.79</v>
      </c>
      <c r="G895" s="17">
        <f>SUM(G917)</f>
        <v>0</v>
      </c>
      <c r="H895" s="17">
        <f>SUM(F895:G895)</f>
        <v>342589.79</v>
      </c>
      <c r="I895" s="17">
        <f>SUM(I917)</f>
        <v>17584</v>
      </c>
      <c r="J895" s="17">
        <f>SUM(J917)</f>
        <v>0</v>
      </c>
      <c r="K895" s="17">
        <f>F895/C895*100</f>
        <v>45.63148613099797</v>
      </c>
      <c r="L895" s="17"/>
      <c r="M895" s="17">
        <f>H895/E895*100</f>
        <v>45.63148613099797</v>
      </c>
    </row>
    <row r="896" spans="1:13" s="18" customFormat="1" ht="18" customHeight="1">
      <c r="A896" s="16" t="s">
        <v>15</v>
      </c>
      <c r="B896" s="15"/>
      <c r="C896" s="17">
        <f>SUM(C904)+C918+C910</f>
        <v>5563728</v>
      </c>
      <c r="D896" s="17">
        <f>SUM(D904)+D918+D910</f>
        <v>889859</v>
      </c>
      <c r="E896" s="17">
        <f>SUM(C896:D896)</f>
        <v>6453587</v>
      </c>
      <c r="F896" s="17">
        <f>SUM(F904)+F918+F910</f>
        <v>5073785.140000001</v>
      </c>
      <c r="G896" s="17">
        <f>SUM(G904)+G918+G910</f>
        <v>889859</v>
      </c>
      <c r="H896" s="17">
        <f>SUM(F896:G896)</f>
        <v>5963644.140000001</v>
      </c>
      <c r="I896" s="17">
        <f>SUM(I904)+I918+I910</f>
        <v>0</v>
      </c>
      <c r="J896" s="17">
        <f>SUM(J904)+J918+J910</f>
        <v>0</v>
      </c>
      <c r="K896" s="17">
        <f>F896/C896*100</f>
        <v>91.19398252394798</v>
      </c>
      <c r="L896" s="17">
        <f>G896/D896*100</f>
        <v>100</v>
      </c>
      <c r="M896" s="17">
        <f>H896/E896*100</f>
        <v>92.40820864427799</v>
      </c>
    </row>
    <row r="897" spans="1:13" ht="24.75" customHeight="1">
      <c r="A897" s="31"/>
      <c r="B897" s="31"/>
      <c r="C897" s="28"/>
      <c r="D897" s="28"/>
      <c r="E897" s="28"/>
      <c r="F897" s="28"/>
      <c r="G897" s="28"/>
      <c r="H897" s="28"/>
      <c r="I897" s="28"/>
      <c r="J897" s="95" t="s">
        <v>311</v>
      </c>
      <c r="K897" s="28"/>
      <c r="L897" s="28"/>
      <c r="M897" s="28"/>
    </row>
    <row r="898" spans="1:13" s="29" customFormat="1" ht="18" customHeight="1">
      <c r="A898" s="24" t="s">
        <v>194</v>
      </c>
      <c r="B898" s="36">
        <v>92105</v>
      </c>
      <c r="C898" s="25">
        <f>SUM(C900:C900)</f>
        <v>255000</v>
      </c>
      <c r="D898" s="25">
        <f>SUM(D900:D900)</f>
        <v>0</v>
      </c>
      <c r="E898" s="25">
        <f>C898+D898</f>
        <v>255000</v>
      </c>
      <c r="F898" s="25">
        <f>SUM(F900:F900)</f>
        <v>99509.91</v>
      </c>
      <c r="G898" s="25">
        <f>SUM(G900:G900)</f>
        <v>0</v>
      </c>
      <c r="H898" s="25">
        <f>F898+G898</f>
        <v>99509.91</v>
      </c>
      <c r="I898" s="25">
        <f>SUM(I900:I900)</f>
        <v>0</v>
      </c>
      <c r="J898" s="25">
        <f>SUM(J900:J900)</f>
        <v>0</v>
      </c>
      <c r="K898" s="25">
        <f>F898/C898*100</f>
        <v>39.02349411764706</v>
      </c>
      <c r="L898" s="25">
        <v>0</v>
      </c>
      <c r="M898" s="25">
        <f>H898/E898*100</f>
        <v>39.02349411764706</v>
      </c>
    </row>
    <row r="899" spans="1:13" ht="18" customHeight="1">
      <c r="A899" s="43" t="s">
        <v>13</v>
      </c>
      <c r="B899" s="60"/>
      <c r="C899" s="17">
        <f>SUM(C900)</f>
        <v>255000</v>
      </c>
      <c r="D899" s="17">
        <f>SUM(D900)</f>
        <v>0</v>
      </c>
      <c r="E899" s="17">
        <f>SUM(C899:D899)</f>
        <v>255000</v>
      </c>
      <c r="F899" s="17">
        <f>SUM(F900)</f>
        <v>99509.91</v>
      </c>
      <c r="G899" s="17">
        <f>SUM(G900)</f>
        <v>0</v>
      </c>
      <c r="H899" s="17">
        <f>F899+G899</f>
        <v>99509.91</v>
      </c>
      <c r="I899" s="17">
        <f>SUM(I900)</f>
        <v>0</v>
      </c>
      <c r="J899" s="17">
        <f>SUM(J900)</f>
        <v>0</v>
      </c>
      <c r="K899" s="17">
        <f>F899/C899*100</f>
        <v>39.02349411764706</v>
      </c>
      <c r="L899" s="28"/>
      <c r="M899" s="17">
        <f>H899/E899*100</f>
        <v>39.02349411764706</v>
      </c>
    </row>
    <row r="900" spans="1:13" ht="18" customHeight="1">
      <c r="A900" s="35" t="s">
        <v>147</v>
      </c>
      <c r="B900" s="26" t="s">
        <v>148</v>
      </c>
      <c r="C900" s="28">
        <v>255000</v>
      </c>
      <c r="D900" s="28"/>
      <c r="E900" s="28">
        <f>C900+D900</f>
        <v>255000</v>
      </c>
      <c r="F900" s="28">
        <v>99509.91</v>
      </c>
      <c r="G900" s="28"/>
      <c r="H900" s="28">
        <f>F900+G900</f>
        <v>99509.91</v>
      </c>
      <c r="I900" s="17">
        <f>SUM(I901)</f>
        <v>0</v>
      </c>
      <c r="J900" s="17">
        <f>SUM(J901)</f>
        <v>0</v>
      </c>
      <c r="K900" s="28">
        <f>F900/C900*100</f>
        <v>39.02349411764706</v>
      </c>
      <c r="L900" s="28"/>
      <c r="M900" s="28">
        <f>H900/E900*100</f>
        <v>39.02349411764706</v>
      </c>
    </row>
    <row r="901" spans="1:13" ht="21.75" customHeight="1">
      <c r="A901" s="31"/>
      <c r="B901" s="31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</row>
    <row r="902" spans="1:13" s="29" customFormat="1" ht="18" customHeight="1">
      <c r="A902" s="24" t="s">
        <v>195</v>
      </c>
      <c r="B902" s="36">
        <v>92109</v>
      </c>
      <c r="C902" s="25">
        <f>SUM(C903:C904)</f>
        <v>1951700</v>
      </c>
      <c r="D902" s="25">
        <f>SUM(D903:D904)</f>
        <v>0</v>
      </c>
      <c r="E902" s="25">
        <f>C902+D902</f>
        <v>1951700</v>
      </c>
      <c r="F902" s="25">
        <f>SUM(F903:F904)</f>
        <v>879906</v>
      </c>
      <c r="G902" s="25">
        <f>SUM(G903:G904)</f>
        <v>0</v>
      </c>
      <c r="H902" s="25">
        <f>SUM(F902:G902)</f>
        <v>879906</v>
      </c>
      <c r="I902" s="25">
        <f>SUM(I903:I904)</f>
        <v>0</v>
      </c>
      <c r="J902" s="25">
        <f>SUM(J903:J904)</f>
        <v>0</v>
      </c>
      <c r="K902" s="25">
        <f>F902/C902*100</f>
        <v>45.084080545165754</v>
      </c>
      <c r="L902" s="25"/>
      <c r="M902" s="25">
        <f aca="true" t="shared" si="169" ref="M902:M910">H902/E902*100</f>
        <v>45.084080545165754</v>
      </c>
    </row>
    <row r="903" spans="1:13" s="18" customFormat="1" ht="18" customHeight="1">
      <c r="A903" s="43" t="s">
        <v>13</v>
      </c>
      <c r="B903" s="15"/>
      <c r="C903" s="17">
        <f>SUM(C905)</f>
        <v>1791700</v>
      </c>
      <c r="D903" s="17">
        <f>SUM(D905)</f>
        <v>0</v>
      </c>
      <c r="E903" s="17">
        <f>SUM(C903:D903)</f>
        <v>1791700</v>
      </c>
      <c r="F903" s="17">
        <f>SUM(F905)</f>
        <v>871000</v>
      </c>
      <c r="G903" s="17">
        <f>SUM(G905)</f>
        <v>0</v>
      </c>
      <c r="H903" s="17">
        <f>SUM(F903:G903)</f>
        <v>871000</v>
      </c>
      <c r="I903" s="17">
        <f>SUM(I905)</f>
        <v>0</v>
      </c>
      <c r="J903" s="17">
        <f>SUM(J905)</f>
        <v>0</v>
      </c>
      <c r="K903" s="21">
        <f>F903/C903*100</f>
        <v>48.61304905955238</v>
      </c>
      <c r="L903" s="21"/>
      <c r="M903" s="21">
        <f t="shared" si="169"/>
        <v>48.61304905955238</v>
      </c>
    </row>
    <row r="904" spans="1:13" s="18" customFormat="1" ht="18" customHeight="1">
      <c r="A904" s="16" t="s">
        <v>15</v>
      </c>
      <c r="B904" s="15"/>
      <c r="C904" s="17">
        <f>SUM(C906:C906)</f>
        <v>160000</v>
      </c>
      <c r="D904" s="17">
        <f>SUM(D906:D906)</f>
        <v>0</v>
      </c>
      <c r="E904" s="17">
        <f>SUM(C904:D904)</f>
        <v>160000</v>
      </c>
      <c r="F904" s="17">
        <f>SUM(F906:F906)</f>
        <v>8906</v>
      </c>
      <c r="G904" s="17">
        <f>SUM(G906:G906)</f>
        <v>0</v>
      </c>
      <c r="H904" s="17">
        <f>SUM(F904:G904)</f>
        <v>8906</v>
      </c>
      <c r="I904" s="17">
        <f>SUM(I906:I906)</f>
        <v>0</v>
      </c>
      <c r="J904" s="17">
        <f>SUM(J906:J906)</f>
        <v>0</v>
      </c>
      <c r="K904" s="17">
        <f>F904/C904*100</f>
        <v>5.566249999999999</v>
      </c>
      <c r="L904" s="17"/>
      <c r="M904" s="17">
        <f t="shared" si="169"/>
        <v>5.566249999999999</v>
      </c>
    </row>
    <row r="905" spans="1:13" ht="18" customHeight="1">
      <c r="A905" s="101" t="s">
        <v>196</v>
      </c>
      <c r="B905" s="26" t="s">
        <v>197</v>
      </c>
      <c r="C905" s="28">
        <v>1791700</v>
      </c>
      <c r="D905" s="28"/>
      <c r="E905" s="28">
        <f>C905+D905</f>
        <v>1791700</v>
      </c>
      <c r="F905" s="28">
        <v>871000</v>
      </c>
      <c r="G905" s="28"/>
      <c r="H905" s="28">
        <f>F905+G905</f>
        <v>871000</v>
      </c>
      <c r="I905" s="28"/>
      <c r="J905" s="28"/>
      <c r="K905" s="28">
        <f>F905/C905*100</f>
        <v>48.61304905955238</v>
      </c>
      <c r="L905" s="28"/>
      <c r="M905" s="28">
        <f t="shared" si="169"/>
        <v>48.61304905955238</v>
      </c>
    </row>
    <row r="906" spans="1:13" ht="18" customHeight="1">
      <c r="A906" s="102" t="s">
        <v>336</v>
      </c>
      <c r="B906" s="26" t="s">
        <v>272</v>
      </c>
      <c r="C906" s="28">
        <v>160000</v>
      </c>
      <c r="D906" s="28"/>
      <c r="E906" s="28">
        <f>C906+D906</f>
        <v>160000</v>
      </c>
      <c r="F906" s="28">
        <v>8906</v>
      </c>
      <c r="G906" s="28"/>
      <c r="H906" s="28">
        <f>F906+G906</f>
        <v>8906</v>
      </c>
      <c r="I906" s="28"/>
      <c r="J906" s="28"/>
      <c r="K906" s="28">
        <f>F906/C906*100</f>
        <v>5.566249999999999</v>
      </c>
      <c r="L906" s="28"/>
      <c r="M906" s="28">
        <f t="shared" si="169"/>
        <v>5.566249999999999</v>
      </c>
    </row>
    <row r="907" spans="1:13" ht="18" customHeight="1">
      <c r="A907" s="37"/>
      <c r="B907" s="26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</row>
    <row r="908" spans="1:13" s="29" customFormat="1" ht="18" customHeight="1">
      <c r="A908" s="24" t="s">
        <v>280</v>
      </c>
      <c r="B908" s="80">
        <v>92114</v>
      </c>
      <c r="C908" s="25">
        <f>SUM(C909:C910)</f>
        <v>50000</v>
      </c>
      <c r="D908" s="25">
        <f>SUM(D909:D909)</f>
        <v>0</v>
      </c>
      <c r="E908" s="25">
        <f>SUM(C908:D908)</f>
        <v>50000</v>
      </c>
      <c r="F908" s="25">
        <f>SUM(F909:F909)</f>
        <v>14600</v>
      </c>
      <c r="G908" s="25">
        <f>SUM(G909:G909)</f>
        <v>0</v>
      </c>
      <c r="H908" s="25">
        <f>SUM(F908:G908)</f>
        <v>14600</v>
      </c>
      <c r="I908" s="25">
        <f>SUM(I909:I909)</f>
        <v>0</v>
      </c>
      <c r="J908" s="25">
        <f>SUM(J909:J909)</f>
        <v>0</v>
      </c>
      <c r="K908" s="47">
        <f>F908/C908*100</f>
        <v>29.2</v>
      </c>
      <c r="L908" s="25">
        <v>0</v>
      </c>
      <c r="M908" s="47">
        <f t="shared" si="169"/>
        <v>29.2</v>
      </c>
    </row>
    <row r="909" spans="1:13" s="18" customFormat="1" ht="18" customHeight="1">
      <c r="A909" s="43" t="s">
        <v>13</v>
      </c>
      <c r="B909" s="15"/>
      <c r="C909" s="17">
        <f>SUM(C911)</f>
        <v>38000</v>
      </c>
      <c r="D909" s="17">
        <f>SUM(D911:D912)</f>
        <v>0</v>
      </c>
      <c r="E909" s="17">
        <f>SUM(C909:D909)</f>
        <v>38000</v>
      </c>
      <c r="F909" s="17">
        <f>SUM(F911:F912)</f>
        <v>14600</v>
      </c>
      <c r="G909" s="17">
        <f>SUM(G911:G912)</f>
        <v>0</v>
      </c>
      <c r="H909" s="17">
        <f>SUM(F909:G909)</f>
        <v>14600</v>
      </c>
      <c r="I909" s="17">
        <f>SUM(I911:I912)</f>
        <v>0</v>
      </c>
      <c r="J909" s="17">
        <f>SUM(J911:J912)</f>
        <v>0</v>
      </c>
      <c r="K909" s="21">
        <f>F909/C909*100</f>
        <v>38.421052631578945</v>
      </c>
      <c r="L909" s="21"/>
      <c r="M909" s="21">
        <f t="shared" si="169"/>
        <v>38.421052631578945</v>
      </c>
    </row>
    <row r="910" spans="1:13" s="18" customFormat="1" ht="18" customHeight="1">
      <c r="A910" s="43" t="s">
        <v>436</v>
      </c>
      <c r="B910" s="15"/>
      <c r="C910" s="17">
        <f>C912</f>
        <v>12000</v>
      </c>
      <c r="D910" s="17">
        <f>D912</f>
        <v>0</v>
      </c>
      <c r="E910" s="17">
        <f>SUM(C910:D910)</f>
        <v>12000</v>
      </c>
      <c r="F910" s="17">
        <f>F912</f>
        <v>0</v>
      </c>
      <c r="G910" s="17">
        <f>G912</f>
        <v>0</v>
      </c>
      <c r="H910" s="17">
        <f>SUM(F910:G910)</f>
        <v>0</v>
      </c>
      <c r="I910" s="17">
        <f>I912</f>
        <v>0</v>
      </c>
      <c r="J910" s="17">
        <f>J912</f>
        <v>0</v>
      </c>
      <c r="K910" s="21">
        <f>F910/C910*100</f>
        <v>0</v>
      </c>
      <c r="L910" s="21"/>
      <c r="M910" s="21">
        <f t="shared" si="169"/>
        <v>0</v>
      </c>
    </row>
    <row r="911" spans="1:13" ht="18" customHeight="1">
      <c r="A911" s="101" t="s">
        <v>196</v>
      </c>
      <c r="B911" s="26" t="s">
        <v>197</v>
      </c>
      <c r="C911" s="28">
        <v>38000</v>
      </c>
      <c r="D911" s="28"/>
      <c r="E911" s="28">
        <f>C911+D911</f>
        <v>38000</v>
      </c>
      <c r="F911" s="28">
        <v>14600</v>
      </c>
      <c r="G911" s="28"/>
      <c r="H911" s="28">
        <f>F911+G911</f>
        <v>14600</v>
      </c>
      <c r="I911" s="28"/>
      <c r="J911" s="28"/>
      <c r="K911" s="17">
        <f>F911/C911*100</f>
        <v>38.421052631578945</v>
      </c>
      <c r="L911" s="28"/>
      <c r="M911" s="28">
        <f>H911/E911*100</f>
        <v>38.421052631578945</v>
      </c>
    </row>
    <row r="912" spans="1:13" ht="18" customHeight="1">
      <c r="A912" s="101" t="s">
        <v>427</v>
      </c>
      <c r="B912" s="26" t="s">
        <v>272</v>
      </c>
      <c r="C912" s="28">
        <v>12000</v>
      </c>
      <c r="D912" s="28"/>
      <c r="E912" s="28">
        <f>C912+D912</f>
        <v>12000</v>
      </c>
      <c r="F912" s="28"/>
      <c r="G912" s="28"/>
      <c r="H912" s="28">
        <f>F912+G912</f>
        <v>0</v>
      </c>
      <c r="I912" s="28"/>
      <c r="J912" s="28"/>
      <c r="K912" s="17">
        <f>F912/C912*100</f>
        <v>0</v>
      </c>
      <c r="L912" s="28"/>
      <c r="M912" s="28">
        <f>H912/E912*100</f>
        <v>0</v>
      </c>
    </row>
    <row r="913" spans="1:13" ht="17.25" customHeight="1">
      <c r="A913" s="30"/>
      <c r="B913" s="26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</row>
    <row r="914" spans="1:13" s="29" customFormat="1" ht="18" customHeight="1">
      <c r="A914" s="24" t="s">
        <v>199</v>
      </c>
      <c r="B914" s="36">
        <v>92195</v>
      </c>
      <c r="C914" s="25">
        <f>SUM(C915:C918)</f>
        <v>6194303</v>
      </c>
      <c r="D914" s="25">
        <f>SUM(D915:D918)</f>
        <v>902559</v>
      </c>
      <c r="E914" s="25">
        <f>C914+D914</f>
        <v>7096862</v>
      </c>
      <c r="F914" s="25">
        <f>SUM(F915:F918)</f>
        <v>5417941.930000001</v>
      </c>
      <c r="G914" s="25">
        <f>SUM(G915:G918)</f>
        <v>897259</v>
      </c>
      <c r="H914" s="25">
        <f>F914+G914</f>
        <v>6315200.930000001</v>
      </c>
      <c r="I914" s="25">
        <f>SUM(I915:I918)</f>
        <v>18261</v>
      </c>
      <c r="J914" s="25">
        <f>SUM(J915:J918)</f>
        <v>0</v>
      </c>
      <c r="K914" s="25">
        <f>F914/C914*100</f>
        <v>87.46653061692334</v>
      </c>
      <c r="L914" s="25">
        <f>G914/D914*100</f>
        <v>99.41278077111856</v>
      </c>
      <c r="M914" s="25">
        <f>H914/E914*100</f>
        <v>88.98582119815774</v>
      </c>
    </row>
    <row r="915" spans="1:13" s="29" customFormat="1" ht="18" customHeight="1">
      <c r="A915" s="16" t="s">
        <v>12</v>
      </c>
      <c r="B915" s="36"/>
      <c r="C915" s="21">
        <f>SUM(C923:C924)</f>
        <v>42800</v>
      </c>
      <c r="D915" s="21">
        <f>SUM(D923:D924)</f>
        <v>0</v>
      </c>
      <c r="E915" s="21">
        <f>SUM(C915:D915)</f>
        <v>42800</v>
      </c>
      <c r="F915" s="21">
        <f>SUM(F923:F924)</f>
        <v>10473</v>
      </c>
      <c r="G915" s="21">
        <f>SUM(G923:G924)</f>
        <v>0</v>
      </c>
      <c r="H915" s="21">
        <f>SUM(F915:G915)</f>
        <v>10473</v>
      </c>
      <c r="I915" s="21">
        <f>SUM(I923:I924)</f>
        <v>677</v>
      </c>
      <c r="J915" s="21">
        <f>SUM(J923:J924)</f>
        <v>0</v>
      </c>
      <c r="K915" s="21">
        <f>F915/C915*100</f>
        <v>24.4696261682243</v>
      </c>
      <c r="L915" s="21"/>
      <c r="M915" s="21">
        <f>H915/E915*100</f>
        <v>24.4696261682243</v>
      </c>
    </row>
    <row r="916" spans="1:13" ht="18" customHeight="1">
      <c r="A916" s="43" t="s">
        <v>13</v>
      </c>
      <c r="B916" s="60"/>
      <c r="C916" s="28">
        <f>SUM(C919:C920)</f>
        <v>9000</v>
      </c>
      <c r="D916" s="28">
        <f>SUM(D919:D920)</f>
        <v>12700</v>
      </c>
      <c r="E916" s="17">
        <f>SUM(C916:D916)</f>
        <v>21700</v>
      </c>
      <c r="F916" s="28">
        <f>SUM(F919:F920)</f>
        <v>0</v>
      </c>
      <c r="G916" s="28">
        <f>SUM(G919:G920)</f>
        <v>7400</v>
      </c>
      <c r="H916" s="17">
        <f>SUM(F916:G916)</f>
        <v>7400</v>
      </c>
      <c r="I916" s="28">
        <f>SUM(I919:I920)</f>
        <v>0</v>
      </c>
      <c r="J916" s="21">
        <f>SUM(J919:J919)</f>
        <v>0</v>
      </c>
      <c r="K916" s="21">
        <f>F916/C916*100</f>
        <v>0</v>
      </c>
      <c r="L916" s="21">
        <f>G916/D916*100</f>
        <v>58.26771653543307</v>
      </c>
      <c r="M916" s="21">
        <f>H916/E916*100</f>
        <v>34.10138248847927</v>
      </c>
    </row>
    <row r="917" spans="1:13" s="79" customFormat="1" ht="18" customHeight="1">
      <c r="A917" s="76" t="s">
        <v>14</v>
      </c>
      <c r="B917" s="77"/>
      <c r="C917" s="78">
        <f>C921+C922+C925+C926+C928+C929+C927</f>
        <v>750775</v>
      </c>
      <c r="D917" s="78">
        <f>D921+D922+D925+D926+D928+D929+D927</f>
        <v>0</v>
      </c>
      <c r="E917" s="78">
        <f>SUM(C917:D917)</f>
        <v>750775</v>
      </c>
      <c r="F917" s="78">
        <f>F921+F922+F925+F926+F928+F929+F927</f>
        <v>342589.79</v>
      </c>
      <c r="G917" s="78">
        <f>G921+G922+G925+G926+G928+G929</f>
        <v>0</v>
      </c>
      <c r="H917" s="78">
        <f>H921+H922+H925+H926+H928+H929+H927</f>
        <v>342589.79</v>
      </c>
      <c r="I917" s="78">
        <f>I921+I922+I925+I926+I928+I929+I927</f>
        <v>17584</v>
      </c>
      <c r="J917" s="78">
        <f>J921+J922+J925+J926+J928+J929</f>
        <v>0</v>
      </c>
      <c r="K917" s="21">
        <f>F917/C917*100</f>
        <v>45.63148613099797</v>
      </c>
      <c r="L917" s="21"/>
      <c r="M917" s="21">
        <f>H917/E917*100</f>
        <v>45.63148613099797</v>
      </c>
    </row>
    <row r="918" spans="1:13" s="79" customFormat="1" ht="18" customHeight="1">
      <c r="A918" s="16" t="s">
        <v>15</v>
      </c>
      <c r="B918" s="77"/>
      <c r="C918" s="78">
        <f>SUM(C930:C931)</f>
        <v>5391728</v>
      </c>
      <c r="D918" s="78">
        <f>SUM(D930:D931)</f>
        <v>889859</v>
      </c>
      <c r="E918" s="78">
        <f>SUM(C918:D918)</f>
        <v>6281587</v>
      </c>
      <c r="F918" s="78">
        <f>SUM(F930:F931)</f>
        <v>5064879.140000001</v>
      </c>
      <c r="G918" s="78">
        <f>SUM(G930:G931)</f>
        <v>889859</v>
      </c>
      <c r="H918" s="78">
        <f>SUM(F918:G918)</f>
        <v>5954738.140000001</v>
      </c>
      <c r="I918" s="78">
        <f>SUM(I930:I931)</f>
        <v>0</v>
      </c>
      <c r="J918" s="78">
        <f>SUM(J930:J931)</f>
        <v>0</v>
      </c>
      <c r="K918" s="21">
        <f>F918/C918*100</f>
        <v>93.9379571818163</v>
      </c>
      <c r="L918" s="21">
        <f>G918/D918*100</f>
        <v>100</v>
      </c>
      <c r="M918" s="21">
        <f>H918/E918*100</f>
        <v>94.79671522499012</v>
      </c>
    </row>
    <row r="919" spans="1:13" ht="18" customHeight="1">
      <c r="A919" s="101" t="s">
        <v>196</v>
      </c>
      <c r="B919" s="26" t="s">
        <v>197</v>
      </c>
      <c r="C919" s="28"/>
      <c r="D919" s="28">
        <v>12700</v>
      </c>
      <c r="E919" s="28">
        <f aca="true" t="shared" si="170" ref="E919:E927">C919+D919</f>
        <v>12700</v>
      </c>
      <c r="F919" s="28"/>
      <c r="G919" s="28">
        <v>7400</v>
      </c>
      <c r="H919" s="28">
        <f aca="true" t="shared" si="171" ref="H919:H927">F919+G919</f>
        <v>7400</v>
      </c>
      <c r="I919" s="28"/>
      <c r="J919" s="28"/>
      <c r="K919" s="21"/>
      <c r="L919" s="28">
        <f>G919/D919*100</f>
        <v>58.26771653543307</v>
      </c>
      <c r="M919" s="28">
        <f aca="true" t="shared" si="172" ref="M919:M931">H919/E919*100</f>
        <v>58.26771653543307</v>
      </c>
    </row>
    <row r="920" spans="1:13" ht="18" customHeight="1">
      <c r="A920" s="101" t="s">
        <v>428</v>
      </c>
      <c r="B920" s="26" t="s">
        <v>148</v>
      </c>
      <c r="C920" s="28">
        <v>9000</v>
      </c>
      <c r="D920" s="28"/>
      <c r="E920" s="28">
        <f t="shared" si="170"/>
        <v>9000</v>
      </c>
      <c r="F920" s="28"/>
      <c r="G920" s="28"/>
      <c r="H920" s="28">
        <f t="shared" si="171"/>
        <v>0</v>
      </c>
      <c r="I920" s="28"/>
      <c r="J920" s="28"/>
      <c r="K920" s="21">
        <f>F920/C920*100</f>
        <v>0</v>
      </c>
      <c r="L920" s="28"/>
      <c r="M920" s="28">
        <f t="shared" si="172"/>
        <v>0</v>
      </c>
    </row>
    <row r="921" spans="1:13" ht="18" customHeight="1">
      <c r="A921" s="101" t="s">
        <v>88</v>
      </c>
      <c r="B921" s="26" t="s">
        <v>89</v>
      </c>
      <c r="C921" s="28">
        <v>29000</v>
      </c>
      <c r="D921" s="28"/>
      <c r="E921" s="28">
        <f t="shared" si="170"/>
        <v>29000</v>
      </c>
      <c r="F921" s="28">
        <v>19000</v>
      </c>
      <c r="G921" s="28"/>
      <c r="H921" s="28">
        <f t="shared" si="171"/>
        <v>19000</v>
      </c>
      <c r="I921" s="28"/>
      <c r="J921" s="28"/>
      <c r="K921" s="28">
        <f aca="true" t="shared" si="173" ref="K921:K931">F921/C921*100</f>
        <v>65.51724137931035</v>
      </c>
      <c r="L921" s="28"/>
      <c r="M921" s="28">
        <f t="shared" si="172"/>
        <v>65.51724137931035</v>
      </c>
    </row>
    <row r="922" spans="1:13" ht="18" customHeight="1">
      <c r="A922" s="101" t="s">
        <v>200</v>
      </c>
      <c r="B922" s="26" t="s">
        <v>201</v>
      </c>
      <c r="C922" s="28">
        <v>13000</v>
      </c>
      <c r="D922" s="28"/>
      <c r="E922" s="28">
        <f t="shared" si="170"/>
        <v>13000</v>
      </c>
      <c r="F922" s="28">
        <v>4160</v>
      </c>
      <c r="G922" s="28"/>
      <c r="H922" s="28">
        <f t="shared" si="171"/>
        <v>4160</v>
      </c>
      <c r="I922" s="28"/>
      <c r="J922" s="28"/>
      <c r="K922" s="28">
        <f t="shared" si="173"/>
        <v>32</v>
      </c>
      <c r="L922" s="28"/>
      <c r="M922" s="28">
        <f t="shared" si="172"/>
        <v>32</v>
      </c>
    </row>
    <row r="923" spans="1:13" ht="18" customHeight="1">
      <c r="A923" s="101" t="s">
        <v>430</v>
      </c>
      <c r="B923" s="26" t="s">
        <v>429</v>
      </c>
      <c r="C923" s="28">
        <v>800</v>
      </c>
      <c r="D923" s="28"/>
      <c r="E923" s="28">
        <f t="shared" si="170"/>
        <v>800</v>
      </c>
      <c r="F923" s="28">
        <v>800</v>
      </c>
      <c r="G923" s="28"/>
      <c r="H923" s="28">
        <f t="shared" si="171"/>
        <v>800</v>
      </c>
      <c r="I923" s="28"/>
      <c r="J923" s="28"/>
      <c r="K923" s="28">
        <f t="shared" si="173"/>
        <v>100</v>
      </c>
      <c r="L923" s="28"/>
      <c r="M923" s="28">
        <f t="shared" si="172"/>
        <v>100</v>
      </c>
    </row>
    <row r="924" spans="1:13" ht="18" customHeight="1">
      <c r="A924" s="101" t="s">
        <v>31</v>
      </c>
      <c r="B924" s="26" t="s">
        <v>32</v>
      </c>
      <c r="C924" s="28">
        <v>42000</v>
      </c>
      <c r="D924" s="28"/>
      <c r="E924" s="28">
        <f t="shared" si="170"/>
        <v>42000</v>
      </c>
      <c r="F924" s="28">
        <v>9673</v>
      </c>
      <c r="G924" s="28"/>
      <c r="H924" s="28">
        <f t="shared" si="171"/>
        <v>9673</v>
      </c>
      <c r="I924" s="28">
        <v>677</v>
      </c>
      <c r="J924" s="28"/>
      <c r="K924" s="28">
        <f t="shared" si="173"/>
        <v>23.030952380952378</v>
      </c>
      <c r="L924" s="28"/>
      <c r="M924" s="28">
        <f t="shared" si="172"/>
        <v>23.030952380952378</v>
      </c>
    </row>
    <row r="925" spans="1:13" ht="18" customHeight="1">
      <c r="A925" s="101" t="s">
        <v>42</v>
      </c>
      <c r="B925" s="26" t="s">
        <v>43</v>
      </c>
      <c r="C925" s="28">
        <v>45500</v>
      </c>
      <c r="D925" s="28"/>
      <c r="E925" s="28">
        <f t="shared" si="170"/>
        <v>45500</v>
      </c>
      <c r="F925" s="28">
        <v>7653.38</v>
      </c>
      <c r="G925" s="28"/>
      <c r="H925" s="28">
        <f t="shared" si="171"/>
        <v>7653.38</v>
      </c>
      <c r="I925" s="28"/>
      <c r="J925" s="28"/>
      <c r="K925" s="28">
        <f t="shared" si="173"/>
        <v>16.820615384615383</v>
      </c>
      <c r="L925" s="28"/>
      <c r="M925" s="28">
        <f t="shared" si="172"/>
        <v>16.820615384615383</v>
      </c>
    </row>
    <row r="926" spans="1:13" ht="18" customHeight="1">
      <c r="A926" s="103" t="s">
        <v>33</v>
      </c>
      <c r="B926" s="26" t="s">
        <v>34</v>
      </c>
      <c r="C926" s="28">
        <v>585775</v>
      </c>
      <c r="D926" s="28"/>
      <c r="E926" s="28">
        <f t="shared" si="170"/>
        <v>585775</v>
      </c>
      <c r="F926" s="28">
        <v>307240.35</v>
      </c>
      <c r="G926" s="28"/>
      <c r="H926" s="28">
        <f t="shared" si="171"/>
        <v>307240.35</v>
      </c>
      <c r="I926" s="28">
        <v>17504</v>
      </c>
      <c r="J926" s="28"/>
      <c r="K926" s="28">
        <f t="shared" si="173"/>
        <v>52.45023259784046</v>
      </c>
      <c r="L926" s="28"/>
      <c r="M926" s="28">
        <f t="shared" si="172"/>
        <v>52.45023259784046</v>
      </c>
    </row>
    <row r="927" spans="1:13" ht="18" customHeight="1">
      <c r="A927" s="103" t="s">
        <v>432</v>
      </c>
      <c r="B927" s="26" t="s">
        <v>431</v>
      </c>
      <c r="C927" s="28">
        <v>3000</v>
      </c>
      <c r="D927" s="28"/>
      <c r="E927" s="28">
        <f t="shared" si="170"/>
        <v>3000</v>
      </c>
      <c r="F927" s="28">
        <v>920</v>
      </c>
      <c r="G927" s="28"/>
      <c r="H927" s="28">
        <f t="shared" si="171"/>
        <v>920</v>
      </c>
      <c r="I927" s="28">
        <v>80</v>
      </c>
      <c r="J927" s="28"/>
      <c r="K927" s="28">
        <f t="shared" si="173"/>
        <v>30.666666666666664</v>
      </c>
      <c r="L927" s="28"/>
      <c r="M927" s="28">
        <f t="shared" si="172"/>
        <v>30.666666666666664</v>
      </c>
    </row>
    <row r="928" spans="1:13" ht="18" customHeight="1">
      <c r="A928" s="103" t="s">
        <v>90</v>
      </c>
      <c r="B928" s="26" t="s">
        <v>91</v>
      </c>
      <c r="C928" s="28">
        <v>73000</v>
      </c>
      <c r="D928" s="28"/>
      <c r="E928" s="28">
        <f>C928+D928</f>
        <v>73000</v>
      </c>
      <c r="F928" s="28">
        <v>3596.56</v>
      </c>
      <c r="G928" s="28"/>
      <c r="H928" s="28">
        <f>F928+G928</f>
        <v>3596.56</v>
      </c>
      <c r="I928" s="28"/>
      <c r="J928" s="28"/>
      <c r="K928" s="28">
        <f t="shared" si="173"/>
        <v>4.926794520547945</v>
      </c>
      <c r="L928" s="28"/>
      <c r="M928" s="28">
        <f t="shared" si="172"/>
        <v>4.926794520547945</v>
      </c>
    </row>
    <row r="929" spans="1:13" ht="18" customHeight="1">
      <c r="A929" s="103" t="s">
        <v>71</v>
      </c>
      <c r="B929" s="26" t="s">
        <v>72</v>
      </c>
      <c r="C929" s="28">
        <v>1500</v>
      </c>
      <c r="D929" s="28"/>
      <c r="E929" s="28">
        <f>C929+D929</f>
        <v>1500</v>
      </c>
      <c r="F929" s="28">
        <v>19.5</v>
      </c>
      <c r="G929" s="28"/>
      <c r="H929" s="28">
        <f>F929+G929</f>
        <v>19.5</v>
      </c>
      <c r="I929" s="28"/>
      <c r="J929" s="28"/>
      <c r="K929" s="28">
        <f t="shared" si="173"/>
        <v>1.3</v>
      </c>
      <c r="L929" s="28"/>
      <c r="M929" s="28">
        <f t="shared" si="172"/>
        <v>1.3</v>
      </c>
    </row>
    <row r="930" spans="1:13" ht="18" customHeight="1">
      <c r="A930" s="103" t="s">
        <v>433</v>
      </c>
      <c r="B930" s="26" t="s">
        <v>272</v>
      </c>
      <c r="C930" s="28">
        <v>1225000</v>
      </c>
      <c r="D930" s="28"/>
      <c r="E930" s="28">
        <f>C930+D930</f>
        <v>1225000</v>
      </c>
      <c r="F930" s="28">
        <v>1156902.37</v>
      </c>
      <c r="G930" s="28"/>
      <c r="H930" s="28">
        <f>F930+G930</f>
        <v>1156902.37</v>
      </c>
      <c r="I930" s="28"/>
      <c r="J930" s="28"/>
      <c r="K930" s="28">
        <f t="shared" si="173"/>
        <v>94.44100979591838</v>
      </c>
      <c r="L930" s="28"/>
      <c r="M930" s="28">
        <f t="shared" si="172"/>
        <v>94.44100979591838</v>
      </c>
    </row>
    <row r="931" spans="1:13" ht="18" customHeight="1">
      <c r="A931" s="101" t="s">
        <v>337</v>
      </c>
      <c r="B931" s="26" t="s">
        <v>198</v>
      </c>
      <c r="C931" s="28">
        <v>4166728</v>
      </c>
      <c r="D931" s="28">
        <v>889859</v>
      </c>
      <c r="E931" s="28">
        <f>C931+D931</f>
        <v>5056587</v>
      </c>
      <c r="F931" s="28">
        <v>3907976.77</v>
      </c>
      <c r="G931" s="28">
        <v>889859</v>
      </c>
      <c r="H931" s="28">
        <f>F931+G931</f>
        <v>4797835.77</v>
      </c>
      <c r="I931" s="28"/>
      <c r="J931" s="28"/>
      <c r="K931" s="28">
        <f t="shared" si="173"/>
        <v>93.79006189028898</v>
      </c>
      <c r="L931" s="28"/>
      <c r="M931" s="28">
        <f t="shared" si="172"/>
        <v>94.88288780554946</v>
      </c>
    </row>
    <row r="932" spans="1:13" ht="19.5" customHeight="1">
      <c r="A932" s="112"/>
      <c r="B932" s="26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</row>
    <row r="933" spans="1:13" ht="18" customHeight="1">
      <c r="A933" s="97" t="s">
        <v>202</v>
      </c>
      <c r="B933" s="5" t="s">
        <v>203</v>
      </c>
      <c r="C933" s="25">
        <f>SUM(C934:C937)</f>
        <v>10573673</v>
      </c>
      <c r="D933" s="25">
        <f>SUM(D934:D937)</f>
        <v>776000</v>
      </c>
      <c r="E933" s="25">
        <f>C933+D933</f>
        <v>11349673</v>
      </c>
      <c r="F933" s="25">
        <f>SUM(F934:F937)</f>
        <v>4102192.1999999997</v>
      </c>
      <c r="G933" s="25">
        <f>SUM(G934:G937)</f>
        <v>0</v>
      </c>
      <c r="H933" s="25">
        <f>F933+G933</f>
        <v>4102192.1999999997</v>
      </c>
      <c r="I933" s="25">
        <f>SUM(I934:I937)</f>
        <v>232639.9</v>
      </c>
      <c r="J933" s="25">
        <f>SUM(J934:J937)</f>
        <v>0</v>
      </c>
      <c r="K933" s="25">
        <f aca="true" t="shared" si="174" ref="K933:M937">F933/C933*100</f>
        <v>38.79628394031099</v>
      </c>
      <c r="L933" s="25">
        <v>0</v>
      </c>
      <c r="M933" s="25">
        <f t="shared" si="174"/>
        <v>36.143703875873776</v>
      </c>
    </row>
    <row r="934" spans="1:13" s="18" customFormat="1" ht="18" customHeight="1">
      <c r="A934" s="16" t="s">
        <v>12</v>
      </c>
      <c r="B934" s="15"/>
      <c r="C934" s="17">
        <f>SUM(C944)+C973+C983</f>
        <v>2668108</v>
      </c>
      <c r="D934" s="17">
        <f>SUM(D944)+D973+D983</f>
        <v>90410</v>
      </c>
      <c r="E934" s="17">
        <f>SUM(C934:D934)</f>
        <v>2758518</v>
      </c>
      <c r="F934" s="17">
        <f>SUM(F944)+F973+F983</f>
        <v>1344379.09</v>
      </c>
      <c r="G934" s="17">
        <f>SUM(G944)+G973+G983</f>
        <v>0</v>
      </c>
      <c r="H934" s="17">
        <f>SUM(F934:G934)</f>
        <v>1344379.09</v>
      </c>
      <c r="I934" s="17">
        <f>SUM(I944)+I973+I983</f>
        <v>18279.84</v>
      </c>
      <c r="J934" s="17">
        <f>SUM(J944)+J973</f>
        <v>0</v>
      </c>
      <c r="K934" s="17">
        <f t="shared" si="174"/>
        <v>50.386981711385005</v>
      </c>
      <c r="L934" s="21">
        <v>0</v>
      </c>
      <c r="M934" s="17">
        <f t="shared" si="174"/>
        <v>48.73555619357931</v>
      </c>
    </row>
    <row r="935" spans="1:13" s="18" customFormat="1" ht="18" customHeight="1">
      <c r="A935" s="43" t="s">
        <v>13</v>
      </c>
      <c r="B935" s="15"/>
      <c r="C935" s="17">
        <f>SUM(C974)</f>
        <v>550000</v>
      </c>
      <c r="D935" s="17">
        <f>SUM(D974)</f>
        <v>0</v>
      </c>
      <c r="E935" s="17">
        <f>SUM(C935:D935)</f>
        <v>550000</v>
      </c>
      <c r="F935" s="17">
        <f>SUM(F974)</f>
        <v>345670</v>
      </c>
      <c r="G935" s="17">
        <f>SUM(G974)</f>
        <v>0</v>
      </c>
      <c r="H935" s="17">
        <f>SUM(F935:G935)</f>
        <v>345670</v>
      </c>
      <c r="I935" s="17">
        <f>SUM(I974)</f>
        <v>0</v>
      </c>
      <c r="J935" s="17">
        <f>SUM(J974)</f>
        <v>0</v>
      </c>
      <c r="K935" s="17">
        <f t="shared" si="174"/>
        <v>62.84909090909091</v>
      </c>
      <c r="L935" s="21">
        <v>0</v>
      </c>
      <c r="M935" s="17">
        <f t="shared" si="174"/>
        <v>62.84909090909091</v>
      </c>
    </row>
    <row r="936" spans="1:13" s="18" customFormat="1" ht="18" customHeight="1">
      <c r="A936" s="16" t="s">
        <v>14</v>
      </c>
      <c r="B936" s="15"/>
      <c r="C936" s="17">
        <f>SUM(C945+C984+C975)</f>
        <v>4502565</v>
      </c>
      <c r="D936" s="17">
        <f>SUM(D945+D984+D975)</f>
        <v>19590</v>
      </c>
      <c r="E936" s="17">
        <f>SUM(C936:D936)</f>
        <v>4522155</v>
      </c>
      <c r="F936" s="17">
        <f>SUM(F945+F984+F975)</f>
        <v>2293818.38</v>
      </c>
      <c r="G936" s="17">
        <f>SUM(G945+G984+G975)</f>
        <v>0</v>
      </c>
      <c r="H936" s="17">
        <f>SUM(F936:G936)</f>
        <v>2293818.38</v>
      </c>
      <c r="I936" s="17">
        <f>SUM(I945+I984+I975)</f>
        <v>214218.82</v>
      </c>
      <c r="J936" s="17">
        <f>SUM(J945+J984+J975)</f>
        <v>0</v>
      </c>
      <c r="K936" s="17">
        <f t="shared" si="174"/>
        <v>50.94470329689854</v>
      </c>
      <c r="L936" s="21">
        <v>0</v>
      </c>
      <c r="M936" s="17">
        <f t="shared" si="174"/>
        <v>50.72401056575902</v>
      </c>
    </row>
    <row r="937" spans="1:13" s="18" customFormat="1" ht="18" customHeight="1">
      <c r="A937" s="16" t="s">
        <v>15</v>
      </c>
      <c r="B937" s="15"/>
      <c r="C937" s="17">
        <f>SUM(C946)+C940</f>
        <v>2853000</v>
      </c>
      <c r="D937" s="17">
        <f>SUM(D946)+D940</f>
        <v>666000</v>
      </c>
      <c r="E937" s="17">
        <f>SUM(C937:D937)</f>
        <v>3519000</v>
      </c>
      <c r="F937" s="17">
        <f>SUM(F946)+F940</f>
        <v>118324.73000000001</v>
      </c>
      <c r="G937" s="17">
        <f>SUM(G946)+G940</f>
        <v>0</v>
      </c>
      <c r="H937" s="17">
        <f>SUM(F937:G937)</f>
        <v>118324.73000000001</v>
      </c>
      <c r="I937" s="17">
        <f>SUM(I946)+I940</f>
        <v>141.24</v>
      </c>
      <c r="J937" s="17">
        <f>SUM(J946)+J940</f>
        <v>0</v>
      </c>
      <c r="K937" s="17">
        <f t="shared" si="174"/>
        <v>4.147379249912373</v>
      </c>
      <c r="L937" s="21">
        <v>0</v>
      </c>
      <c r="M937" s="17">
        <f t="shared" si="174"/>
        <v>3.362453253765275</v>
      </c>
    </row>
    <row r="938" spans="1:13" s="18" customFormat="1" ht="21.75" customHeight="1">
      <c r="A938" s="14"/>
      <c r="B938" s="15"/>
      <c r="C938" s="17"/>
      <c r="D938" s="17"/>
      <c r="E938" s="17"/>
      <c r="F938" s="17"/>
      <c r="G938" s="17"/>
      <c r="H938" s="17"/>
      <c r="I938" s="17"/>
      <c r="J938" s="17"/>
      <c r="K938" s="17"/>
      <c r="L938" s="21"/>
      <c r="M938" s="17"/>
    </row>
    <row r="939" spans="1:13" ht="18" customHeight="1">
      <c r="A939" s="45" t="s">
        <v>295</v>
      </c>
      <c r="B939" s="80">
        <v>92601</v>
      </c>
      <c r="C939" s="47">
        <f>SUM(C941)</f>
        <v>2253000</v>
      </c>
      <c r="D939" s="47">
        <f>SUM(D941)</f>
        <v>666000</v>
      </c>
      <c r="E939" s="47">
        <f>SUM(C939:D939)</f>
        <v>2919000</v>
      </c>
      <c r="F939" s="47">
        <f>SUM(F941)</f>
        <v>8679.52</v>
      </c>
      <c r="G939" s="47">
        <f>SUM(G941)</f>
        <v>0</v>
      </c>
      <c r="H939" s="47">
        <f>SUM(F939:G939)</f>
        <v>8679.52</v>
      </c>
      <c r="I939" s="47">
        <f>SUM(I941)</f>
        <v>141.24</v>
      </c>
      <c r="J939" s="47">
        <f>SUM(J941)</f>
        <v>0</v>
      </c>
      <c r="K939" s="93">
        <f aca="true" t="shared" si="175" ref="K939:M941">F939/C939*100</f>
        <v>0.385242787394585</v>
      </c>
      <c r="L939" s="93">
        <v>0</v>
      </c>
      <c r="M939" s="93">
        <f t="shared" si="175"/>
        <v>0.2973456663240836</v>
      </c>
    </row>
    <row r="940" spans="1:13" ht="18" customHeight="1">
      <c r="A940" s="16" t="s">
        <v>15</v>
      </c>
      <c r="B940" s="80"/>
      <c r="C940" s="33">
        <f>C941</f>
        <v>2253000</v>
      </c>
      <c r="D940" s="33">
        <f>D941</f>
        <v>666000</v>
      </c>
      <c r="E940" s="28">
        <f>SUM(C940:D940)</f>
        <v>2919000</v>
      </c>
      <c r="F940" s="33">
        <f>F941</f>
        <v>8679.52</v>
      </c>
      <c r="G940" s="33">
        <f>G941</f>
        <v>0</v>
      </c>
      <c r="H940" s="28">
        <f>SUM(F940:G940)</f>
        <v>8679.52</v>
      </c>
      <c r="I940" s="28">
        <f>I941</f>
        <v>141.24</v>
      </c>
      <c r="J940" s="33"/>
      <c r="K940" s="17">
        <f t="shared" si="175"/>
        <v>0.385242787394585</v>
      </c>
      <c r="L940" s="21"/>
      <c r="M940" s="17">
        <f t="shared" si="175"/>
        <v>0.2973456663240836</v>
      </c>
    </row>
    <row r="941" spans="1:13" ht="18" customHeight="1">
      <c r="A941" s="37" t="s">
        <v>62</v>
      </c>
      <c r="B941" s="31" t="s">
        <v>63</v>
      </c>
      <c r="C941" s="28">
        <v>2253000</v>
      </c>
      <c r="D941" s="28">
        <v>666000</v>
      </c>
      <c r="E941" s="28">
        <f>SUM(C941:D941)</f>
        <v>2919000</v>
      </c>
      <c r="F941" s="28">
        <v>8679.52</v>
      </c>
      <c r="G941" s="28"/>
      <c r="H941" s="28">
        <f>SUM(F941:G941)</f>
        <v>8679.52</v>
      </c>
      <c r="I941" s="28">
        <v>141.24</v>
      </c>
      <c r="J941" s="28"/>
      <c r="K941" s="17">
        <f t="shared" si="175"/>
        <v>0.385242787394585</v>
      </c>
      <c r="L941" s="21"/>
      <c r="M941" s="17">
        <f t="shared" si="175"/>
        <v>0.2973456663240836</v>
      </c>
    </row>
    <row r="942" spans="1:13" ht="21" customHeight="1">
      <c r="A942" s="31"/>
      <c r="B942" s="31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</row>
    <row r="943" spans="1:13" s="29" customFormat="1" ht="18" customHeight="1">
      <c r="A943" s="24" t="s">
        <v>204</v>
      </c>
      <c r="B943" s="36">
        <v>92604</v>
      </c>
      <c r="C943" s="25">
        <f>SUM(C944:C946)</f>
        <v>6027308</v>
      </c>
      <c r="D943" s="25">
        <f>SUM(D944:D946)</f>
        <v>0</v>
      </c>
      <c r="E943" s="25">
        <f>SUM(C943:D943)</f>
        <v>6027308</v>
      </c>
      <c r="F943" s="25">
        <f>SUM(F944:F946)</f>
        <v>2846258.6100000003</v>
      </c>
      <c r="G943" s="25">
        <f>SUM(G944:G946)</f>
        <v>0</v>
      </c>
      <c r="H943" s="25">
        <f>SUM(F943:G943)</f>
        <v>2846258.6100000003</v>
      </c>
      <c r="I943" s="25">
        <f>SUM(I944:I946)</f>
        <v>213754.96000000002</v>
      </c>
      <c r="J943" s="25">
        <f>SUM(J944:J946)</f>
        <v>0</v>
      </c>
      <c r="K943" s="25">
        <f aca="true" t="shared" si="176" ref="K943:K970">F943/C943*100</f>
        <v>47.22271717323887</v>
      </c>
      <c r="L943" s="25">
        <v>0</v>
      </c>
      <c r="M943" s="25">
        <f aca="true" t="shared" si="177" ref="M943:M970">H943/E943*100</f>
        <v>47.22271717323887</v>
      </c>
    </row>
    <row r="944" spans="1:13" s="18" customFormat="1" ht="18" customHeight="1">
      <c r="A944" s="16" t="s">
        <v>12</v>
      </c>
      <c r="B944" s="15"/>
      <c r="C944" s="17">
        <f>SUM(C948:C952)</f>
        <v>2612108</v>
      </c>
      <c r="D944" s="17">
        <f>SUM(D948:D952)</f>
        <v>0</v>
      </c>
      <c r="E944" s="17">
        <f>SUM(C944:D944)</f>
        <v>2612108</v>
      </c>
      <c r="F944" s="17">
        <f>SUM(F948:F952)</f>
        <v>1314729.26</v>
      </c>
      <c r="G944" s="17">
        <f>SUM(G948:G952)</f>
        <v>0</v>
      </c>
      <c r="H944" s="17">
        <f>SUM(F944:G944)</f>
        <v>1314729.26</v>
      </c>
      <c r="I944" s="17">
        <f>SUM(I948:I952)</f>
        <v>15111.5</v>
      </c>
      <c r="J944" s="17">
        <f>SUM(J948:J952)</f>
        <v>0</v>
      </c>
      <c r="K944" s="17">
        <f t="shared" si="176"/>
        <v>50.33211720189211</v>
      </c>
      <c r="L944" s="17"/>
      <c r="M944" s="17">
        <f t="shared" si="177"/>
        <v>50.33211720189211</v>
      </c>
    </row>
    <row r="945" spans="1:13" s="18" customFormat="1" ht="18" customHeight="1">
      <c r="A945" s="16" t="s">
        <v>14</v>
      </c>
      <c r="B945" s="15"/>
      <c r="C945" s="17">
        <f>SUM(C953:C964)+C947+C966+C967+C968+C965</f>
        <v>2815200</v>
      </c>
      <c r="D945" s="17">
        <f>SUM(D953:D964)+D947+D966+D967+D968+D965</f>
        <v>0</v>
      </c>
      <c r="E945" s="17">
        <f>SUM(C945:D945)</f>
        <v>2815200</v>
      </c>
      <c r="F945" s="17">
        <f>SUM(F953:F964)+F947+F966+F967+F968+F965</f>
        <v>1421884.1400000001</v>
      </c>
      <c r="G945" s="17">
        <f>SUM(G953:G964)+G947+G966+G967+G968+G965</f>
        <v>0</v>
      </c>
      <c r="H945" s="17">
        <f>SUM(F945:G945)</f>
        <v>1421884.1400000001</v>
      </c>
      <c r="I945" s="17">
        <f>SUM(I953:I964)+I947+I966+I967+I968+I965</f>
        <v>198643.46000000002</v>
      </c>
      <c r="J945" s="17">
        <f>SUM(J953:J964)+J947+J966+J967+J968+J965</f>
        <v>0</v>
      </c>
      <c r="K945" s="17">
        <f t="shared" si="176"/>
        <v>50.50739343563513</v>
      </c>
      <c r="L945" s="17"/>
      <c r="M945" s="17">
        <f t="shared" si="177"/>
        <v>50.50739343563513</v>
      </c>
    </row>
    <row r="946" spans="1:13" s="18" customFormat="1" ht="18" customHeight="1">
      <c r="A946" s="16" t="s">
        <v>15</v>
      </c>
      <c r="B946" s="15"/>
      <c r="C946" s="17">
        <f>SUM(C969:C970)</f>
        <v>600000</v>
      </c>
      <c r="D946" s="17">
        <f>SUM(D969:D970)</f>
        <v>0</v>
      </c>
      <c r="E946" s="17">
        <f>SUM(C946:D946)</f>
        <v>600000</v>
      </c>
      <c r="F946" s="17">
        <f>SUM(F969:F970)</f>
        <v>109645.21</v>
      </c>
      <c r="G946" s="17">
        <f>SUM(G969:G970)</f>
        <v>0</v>
      </c>
      <c r="H946" s="17">
        <f>SUM(F946:G946)</f>
        <v>109645.21</v>
      </c>
      <c r="I946" s="17">
        <f>SUM(I969:I970)</f>
        <v>0</v>
      </c>
      <c r="J946" s="17">
        <f>SUM(J969:J970)</f>
        <v>0</v>
      </c>
      <c r="K946" s="17">
        <f t="shared" si="176"/>
        <v>18.274201666666666</v>
      </c>
      <c r="L946" s="17"/>
      <c r="M946" s="17">
        <f t="shared" si="177"/>
        <v>18.274201666666666</v>
      </c>
    </row>
    <row r="947" spans="1:13" ht="18" customHeight="1">
      <c r="A947" s="37" t="s">
        <v>348</v>
      </c>
      <c r="B947" s="26" t="s">
        <v>51</v>
      </c>
      <c r="C947" s="28">
        <v>17000</v>
      </c>
      <c r="D947" s="28"/>
      <c r="E947" s="28">
        <f aca="true" t="shared" si="178" ref="E947:E970">C947+D947</f>
        <v>17000</v>
      </c>
      <c r="F947" s="28">
        <v>6541.45</v>
      </c>
      <c r="G947" s="28"/>
      <c r="H947" s="28">
        <f aca="true" t="shared" si="179" ref="H947:H970">F947+G947</f>
        <v>6541.45</v>
      </c>
      <c r="I947" s="28"/>
      <c r="J947" s="28"/>
      <c r="K947" s="28">
        <f t="shared" si="176"/>
        <v>38.47911764705883</v>
      </c>
      <c r="L947" s="28"/>
      <c r="M947" s="28">
        <f t="shared" si="177"/>
        <v>38.47911764705883</v>
      </c>
    </row>
    <row r="948" spans="1:13" ht="18" customHeight="1">
      <c r="A948" s="35" t="s">
        <v>38</v>
      </c>
      <c r="B948" s="26" t="s">
        <v>39</v>
      </c>
      <c r="C948" s="28">
        <v>1933508</v>
      </c>
      <c r="D948" s="28"/>
      <c r="E948" s="28">
        <f t="shared" si="178"/>
        <v>1933508</v>
      </c>
      <c r="F948" s="28">
        <v>971123.83</v>
      </c>
      <c r="G948" s="28"/>
      <c r="H948" s="28">
        <f t="shared" si="179"/>
        <v>971123.83</v>
      </c>
      <c r="I948" s="28">
        <v>14002.5</v>
      </c>
      <c r="J948" s="28"/>
      <c r="K948" s="28">
        <f t="shared" si="176"/>
        <v>50.22600527124791</v>
      </c>
      <c r="L948" s="28"/>
      <c r="M948" s="28">
        <f t="shared" si="177"/>
        <v>50.22600527124791</v>
      </c>
    </row>
    <row r="949" spans="1:13" ht="18" customHeight="1">
      <c r="A949" s="35" t="s">
        <v>40</v>
      </c>
      <c r="B949" s="26" t="s">
        <v>41</v>
      </c>
      <c r="C949" s="28">
        <v>140500</v>
      </c>
      <c r="D949" s="28"/>
      <c r="E949" s="28">
        <f t="shared" si="178"/>
        <v>140500</v>
      </c>
      <c r="F949" s="28">
        <v>123969.51</v>
      </c>
      <c r="G949" s="28"/>
      <c r="H949" s="28">
        <f t="shared" si="179"/>
        <v>123969.51</v>
      </c>
      <c r="I949" s="28"/>
      <c r="J949" s="28"/>
      <c r="K949" s="28">
        <f t="shared" si="176"/>
        <v>88.23452669039146</v>
      </c>
      <c r="L949" s="28"/>
      <c r="M949" s="28">
        <f t="shared" si="177"/>
        <v>88.23452669039146</v>
      </c>
    </row>
    <row r="950" spans="1:13" ht="18" customHeight="1">
      <c r="A950" s="37" t="s">
        <v>27</v>
      </c>
      <c r="B950" s="26" t="s">
        <v>28</v>
      </c>
      <c r="C950" s="28">
        <v>358000</v>
      </c>
      <c r="D950" s="28"/>
      <c r="E950" s="28">
        <f t="shared" si="178"/>
        <v>358000</v>
      </c>
      <c r="F950" s="28">
        <v>152400.55</v>
      </c>
      <c r="G950" s="28"/>
      <c r="H950" s="28">
        <f t="shared" si="179"/>
        <v>152400.55</v>
      </c>
      <c r="I950" s="28"/>
      <c r="J950" s="28"/>
      <c r="K950" s="28">
        <f t="shared" si="176"/>
        <v>42.569986033519555</v>
      </c>
      <c r="L950" s="28"/>
      <c r="M950" s="28">
        <f t="shared" si="177"/>
        <v>42.569986033519555</v>
      </c>
    </row>
    <row r="951" spans="1:13" ht="18" customHeight="1">
      <c r="A951" s="35" t="s">
        <v>29</v>
      </c>
      <c r="B951" s="26" t="s">
        <v>30</v>
      </c>
      <c r="C951" s="28">
        <v>50100</v>
      </c>
      <c r="D951" s="28"/>
      <c r="E951" s="28">
        <f t="shared" si="178"/>
        <v>50100</v>
      </c>
      <c r="F951" s="28">
        <v>27076.1</v>
      </c>
      <c r="G951" s="28"/>
      <c r="H951" s="28">
        <f t="shared" si="179"/>
        <v>27076.1</v>
      </c>
      <c r="I951" s="28"/>
      <c r="J951" s="28"/>
      <c r="K951" s="28">
        <f t="shared" si="176"/>
        <v>54.0441117764471</v>
      </c>
      <c r="L951" s="28"/>
      <c r="M951" s="28">
        <f t="shared" si="177"/>
        <v>54.0441117764471</v>
      </c>
    </row>
    <row r="952" spans="1:13" ht="18" customHeight="1">
      <c r="A952" s="37" t="s">
        <v>31</v>
      </c>
      <c r="B952" s="26" t="s">
        <v>32</v>
      </c>
      <c r="C952" s="28">
        <v>130000</v>
      </c>
      <c r="D952" s="28"/>
      <c r="E952" s="28">
        <f>C952+D952</f>
        <v>130000</v>
      </c>
      <c r="F952" s="28">
        <v>40159.27</v>
      </c>
      <c r="G952" s="28"/>
      <c r="H952" s="28">
        <f>F952+G952</f>
        <v>40159.27</v>
      </c>
      <c r="I952" s="28">
        <v>1109</v>
      </c>
      <c r="J952" s="28"/>
      <c r="K952" s="28">
        <f t="shared" si="176"/>
        <v>30.89174615384615</v>
      </c>
      <c r="L952" s="28"/>
      <c r="M952" s="28">
        <f t="shared" si="177"/>
        <v>30.89174615384615</v>
      </c>
    </row>
    <row r="953" spans="1:13" ht="18" customHeight="1">
      <c r="A953" s="37" t="s">
        <v>42</v>
      </c>
      <c r="B953" s="26" t="s">
        <v>43</v>
      </c>
      <c r="C953" s="28">
        <v>546500</v>
      </c>
      <c r="D953" s="28"/>
      <c r="E953" s="28">
        <f t="shared" si="178"/>
        <v>546500</v>
      </c>
      <c r="F953" s="28">
        <v>298891.49</v>
      </c>
      <c r="G953" s="28"/>
      <c r="H953" s="28">
        <f t="shared" si="179"/>
        <v>298891.49</v>
      </c>
      <c r="I953" s="28">
        <v>35810.93</v>
      </c>
      <c r="J953" s="28"/>
      <c r="K953" s="28">
        <f t="shared" si="176"/>
        <v>54.691946935041166</v>
      </c>
      <c r="L953" s="28"/>
      <c r="M953" s="28">
        <f t="shared" si="177"/>
        <v>54.691946935041166</v>
      </c>
    </row>
    <row r="954" spans="1:13" ht="18" customHeight="1">
      <c r="A954" s="35" t="s">
        <v>52</v>
      </c>
      <c r="B954" s="26" t="s">
        <v>53</v>
      </c>
      <c r="C954" s="28">
        <v>1080000</v>
      </c>
      <c r="D954" s="28"/>
      <c r="E954" s="28">
        <f t="shared" si="178"/>
        <v>1080000</v>
      </c>
      <c r="F954" s="28">
        <v>557599.16</v>
      </c>
      <c r="G954" s="28"/>
      <c r="H954" s="28">
        <f t="shared" si="179"/>
        <v>557599.16</v>
      </c>
      <c r="I954" s="28">
        <v>67660.33</v>
      </c>
      <c r="J954" s="28"/>
      <c r="K954" s="28">
        <f t="shared" si="176"/>
        <v>51.62955185185185</v>
      </c>
      <c r="L954" s="28"/>
      <c r="M954" s="28">
        <f t="shared" si="177"/>
        <v>51.62955185185185</v>
      </c>
    </row>
    <row r="955" spans="1:13" ht="18" customHeight="1">
      <c r="A955" s="37" t="s">
        <v>44</v>
      </c>
      <c r="B955" s="26" t="s">
        <v>45</v>
      </c>
      <c r="C955" s="28">
        <v>262500</v>
      </c>
      <c r="D955" s="28"/>
      <c r="E955" s="28">
        <f t="shared" si="178"/>
        <v>262500</v>
      </c>
      <c r="F955" s="28">
        <v>86574.32</v>
      </c>
      <c r="G955" s="28"/>
      <c r="H955" s="28">
        <f t="shared" si="179"/>
        <v>86574.32</v>
      </c>
      <c r="I955" s="28">
        <v>58456.54</v>
      </c>
      <c r="J955" s="28"/>
      <c r="K955" s="28">
        <f t="shared" si="176"/>
        <v>32.98069333333334</v>
      </c>
      <c r="L955" s="28"/>
      <c r="M955" s="28">
        <f t="shared" si="177"/>
        <v>32.98069333333334</v>
      </c>
    </row>
    <row r="956" spans="1:13" ht="18" customHeight="1">
      <c r="A956" s="37" t="s">
        <v>277</v>
      </c>
      <c r="B956" s="26" t="s">
        <v>229</v>
      </c>
      <c r="C956" s="28">
        <v>4000</v>
      </c>
      <c r="D956" s="28"/>
      <c r="E956" s="28">
        <f t="shared" si="178"/>
        <v>4000</v>
      </c>
      <c r="F956" s="28">
        <v>874</v>
      </c>
      <c r="G956" s="28"/>
      <c r="H956" s="28">
        <f t="shared" si="179"/>
        <v>874</v>
      </c>
      <c r="I956" s="28"/>
      <c r="J956" s="28"/>
      <c r="K956" s="28">
        <f t="shared" si="176"/>
        <v>21.85</v>
      </c>
      <c r="L956" s="28"/>
      <c r="M956" s="28">
        <f t="shared" si="177"/>
        <v>21.85</v>
      </c>
    </row>
    <row r="957" spans="1:13" ht="18" customHeight="1">
      <c r="A957" s="35" t="s">
        <v>33</v>
      </c>
      <c r="B957" s="26" t="s">
        <v>34</v>
      </c>
      <c r="C957" s="28">
        <v>531900</v>
      </c>
      <c r="D957" s="28"/>
      <c r="E957" s="28">
        <f t="shared" si="178"/>
        <v>531900</v>
      </c>
      <c r="F957" s="28">
        <v>254001</v>
      </c>
      <c r="G957" s="28"/>
      <c r="H957" s="28">
        <f t="shared" si="179"/>
        <v>254001</v>
      </c>
      <c r="I957" s="28">
        <v>35960.38</v>
      </c>
      <c r="J957" s="28"/>
      <c r="K957" s="28">
        <f t="shared" si="176"/>
        <v>47.75352509870277</v>
      </c>
      <c r="L957" s="28"/>
      <c r="M957" s="28">
        <f t="shared" si="177"/>
        <v>47.75352509870277</v>
      </c>
    </row>
    <row r="958" spans="1:13" ht="18" customHeight="1">
      <c r="A958" s="35" t="s">
        <v>78</v>
      </c>
      <c r="B958" s="26" t="s">
        <v>79</v>
      </c>
      <c r="C958" s="28">
        <v>8900</v>
      </c>
      <c r="D958" s="28"/>
      <c r="E958" s="28">
        <f t="shared" si="178"/>
        <v>8900</v>
      </c>
      <c r="F958" s="28">
        <v>3992.15</v>
      </c>
      <c r="G958" s="28"/>
      <c r="H958" s="28">
        <f t="shared" si="179"/>
        <v>3992.15</v>
      </c>
      <c r="I958" s="28"/>
      <c r="J958" s="28"/>
      <c r="K958" s="28">
        <f t="shared" si="176"/>
        <v>44.85561797752809</v>
      </c>
      <c r="L958" s="28"/>
      <c r="M958" s="28">
        <f t="shared" si="177"/>
        <v>44.85561797752809</v>
      </c>
    </row>
    <row r="959" spans="1:13" ht="23.25" customHeight="1">
      <c r="A959" s="91" t="s">
        <v>322</v>
      </c>
      <c r="B959" s="26" t="s">
        <v>285</v>
      </c>
      <c r="C959" s="28">
        <v>16500</v>
      </c>
      <c r="D959" s="28"/>
      <c r="E959" s="28">
        <f t="shared" si="178"/>
        <v>16500</v>
      </c>
      <c r="F959" s="28">
        <v>4238.47</v>
      </c>
      <c r="G959" s="28"/>
      <c r="H959" s="28">
        <f t="shared" si="179"/>
        <v>4238.47</v>
      </c>
      <c r="I959" s="28"/>
      <c r="J959" s="28"/>
      <c r="K959" s="28">
        <f t="shared" si="176"/>
        <v>25.687696969696972</v>
      </c>
      <c r="L959" s="28"/>
      <c r="M959" s="28">
        <f t="shared" si="177"/>
        <v>25.687696969696972</v>
      </c>
    </row>
    <row r="960" spans="1:13" ht="22.5" customHeight="1">
      <c r="A960" s="91" t="s">
        <v>328</v>
      </c>
      <c r="B960" s="26" t="s">
        <v>286</v>
      </c>
      <c r="C960" s="28">
        <v>24000</v>
      </c>
      <c r="D960" s="28"/>
      <c r="E960" s="28">
        <f t="shared" si="178"/>
        <v>24000</v>
      </c>
      <c r="F960" s="28">
        <v>9189.52</v>
      </c>
      <c r="G960" s="28"/>
      <c r="H960" s="28">
        <f t="shared" si="179"/>
        <v>9189.52</v>
      </c>
      <c r="I960" s="28"/>
      <c r="J960" s="28"/>
      <c r="K960" s="28">
        <f t="shared" si="176"/>
        <v>38.28966666666667</v>
      </c>
      <c r="L960" s="28"/>
      <c r="M960" s="28">
        <f t="shared" si="177"/>
        <v>38.28966666666667</v>
      </c>
    </row>
    <row r="961" spans="1:13" ht="18" customHeight="1">
      <c r="A961" s="35" t="s">
        <v>80</v>
      </c>
      <c r="B961" s="26" t="s">
        <v>81</v>
      </c>
      <c r="C961" s="28">
        <v>15000</v>
      </c>
      <c r="D961" s="28"/>
      <c r="E961" s="28">
        <f t="shared" si="178"/>
        <v>15000</v>
      </c>
      <c r="F961" s="28">
        <v>9969.62</v>
      </c>
      <c r="G961" s="28"/>
      <c r="H961" s="28">
        <f t="shared" si="179"/>
        <v>9969.62</v>
      </c>
      <c r="I961" s="28">
        <v>52</v>
      </c>
      <c r="J961" s="28"/>
      <c r="K961" s="28">
        <f t="shared" si="176"/>
        <v>66.46413333333334</v>
      </c>
      <c r="L961" s="28"/>
      <c r="M961" s="28">
        <f t="shared" si="177"/>
        <v>66.46413333333334</v>
      </c>
    </row>
    <row r="962" spans="1:13" ht="18" customHeight="1">
      <c r="A962" s="35" t="s">
        <v>71</v>
      </c>
      <c r="B962" s="26" t="s">
        <v>72</v>
      </c>
      <c r="C962" s="28">
        <v>6700</v>
      </c>
      <c r="D962" s="28"/>
      <c r="E962" s="28">
        <f t="shared" si="178"/>
        <v>6700</v>
      </c>
      <c r="F962" s="28">
        <v>4435.72</v>
      </c>
      <c r="G962" s="28"/>
      <c r="H962" s="28">
        <f t="shared" si="179"/>
        <v>4435.72</v>
      </c>
      <c r="I962" s="28">
        <v>534</v>
      </c>
      <c r="J962" s="28"/>
      <c r="K962" s="28">
        <f t="shared" si="176"/>
        <v>66.204776119403</v>
      </c>
      <c r="L962" s="28"/>
      <c r="M962" s="28">
        <f t="shared" si="177"/>
        <v>66.204776119403</v>
      </c>
    </row>
    <row r="963" spans="1:13" ht="18" customHeight="1">
      <c r="A963" s="35" t="s">
        <v>46</v>
      </c>
      <c r="B963" s="26" t="s">
        <v>47</v>
      </c>
      <c r="C963" s="28">
        <v>67500</v>
      </c>
      <c r="D963" s="28"/>
      <c r="E963" s="28">
        <f t="shared" si="178"/>
        <v>67500</v>
      </c>
      <c r="F963" s="28">
        <v>56550</v>
      </c>
      <c r="G963" s="28"/>
      <c r="H963" s="28">
        <f t="shared" si="179"/>
        <v>56550</v>
      </c>
      <c r="I963" s="28"/>
      <c r="J963" s="28"/>
      <c r="K963" s="28">
        <f t="shared" si="176"/>
        <v>83.77777777777777</v>
      </c>
      <c r="L963" s="28"/>
      <c r="M963" s="28">
        <f t="shared" si="177"/>
        <v>83.77777777777777</v>
      </c>
    </row>
    <row r="964" spans="1:13" ht="18" customHeight="1">
      <c r="A964" s="35" t="s">
        <v>54</v>
      </c>
      <c r="B964" s="26" t="s">
        <v>55</v>
      </c>
      <c r="C964" s="28">
        <v>120000</v>
      </c>
      <c r="D964" s="28"/>
      <c r="E964" s="28">
        <f t="shared" si="178"/>
        <v>120000</v>
      </c>
      <c r="F964" s="28">
        <v>51129</v>
      </c>
      <c r="G964" s="28"/>
      <c r="H964" s="28">
        <f t="shared" si="179"/>
        <v>51129</v>
      </c>
      <c r="I964" s="28"/>
      <c r="J964" s="28"/>
      <c r="K964" s="28">
        <f t="shared" si="176"/>
        <v>42.6075</v>
      </c>
      <c r="L964" s="28"/>
      <c r="M964" s="28">
        <f t="shared" si="177"/>
        <v>42.6075</v>
      </c>
    </row>
    <row r="965" spans="1:13" ht="18" customHeight="1">
      <c r="A965" s="35" t="s">
        <v>372</v>
      </c>
      <c r="B965" s="26" t="s">
        <v>220</v>
      </c>
      <c r="C965" s="28">
        <v>64000</v>
      </c>
      <c r="D965" s="28"/>
      <c r="E965" s="28">
        <f>C965+D965</f>
        <v>64000</v>
      </c>
      <c r="F965" s="28">
        <v>63384.34</v>
      </c>
      <c r="G965" s="28"/>
      <c r="H965" s="28">
        <f>F965+G965</f>
        <v>63384.34</v>
      </c>
      <c r="I965" s="28"/>
      <c r="J965" s="33"/>
      <c r="K965" s="28">
        <f t="shared" si="176"/>
        <v>99.03803124999999</v>
      </c>
      <c r="L965" s="28"/>
      <c r="M965" s="28">
        <f t="shared" si="177"/>
        <v>99.03803124999999</v>
      </c>
    </row>
    <row r="966" spans="1:13" ht="18" customHeight="1">
      <c r="A966" s="90" t="s">
        <v>313</v>
      </c>
      <c r="B966" s="26" t="s">
        <v>290</v>
      </c>
      <c r="C966" s="28">
        <v>40000</v>
      </c>
      <c r="D966" s="28"/>
      <c r="E966" s="28">
        <f t="shared" si="178"/>
        <v>40000</v>
      </c>
      <c r="F966" s="28">
        <v>9125</v>
      </c>
      <c r="G966" s="28"/>
      <c r="H966" s="28">
        <f t="shared" si="179"/>
        <v>9125</v>
      </c>
      <c r="I966" s="28"/>
      <c r="J966" s="28"/>
      <c r="K966" s="28">
        <f t="shared" si="176"/>
        <v>22.8125</v>
      </c>
      <c r="L966" s="28"/>
      <c r="M966" s="28">
        <f t="shared" si="177"/>
        <v>22.8125</v>
      </c>
    </row>
    <row r="967" spans="1:13" ht="18" customHeight="1">
      <c r="A967" s="90" t="s">
        <v>331</v>
      </c>
      <c r="B967" s="26" t="s">
        <v>291</v>
      </c>
      <c r="C967" s="28">
        <v>4000</v>
      </c>
      <c r="D967" s="28"/>
      <c r="E967" s="28">
        <f t="shared" si="178"/>
        <v>4000</v>
      </c>
      <c r="F967" s="28">
        <v>695.36</v>
      </c>
      <c r="G967" s="28"/>
      <c r="H967" s="28">
        <f t="shared" si="179"/>
        <v>695.36</v>
      </c>
      <c r="I967" s="28">
        <v>169.28</v>
      </c>
      <c r="J967" s="28"/>
      <c r="K967" s="28">
        <f t="shared" si="176"/>
        <v>17.384</v>
      </c>
      <c r="L967" s="28"/>
      <c r="M967" s="28">
        <f t="shared" si="177"/>
        <v>17.384</v>
      </c>
    </row>
    <row r="968" spans="1:13" ht="18" customHeight="1">
      <c r="A968" s="90" t="s">
        <v>321</v>
      </c>
      <c r="B968" s="26" t="s">
        <v>292</v>
      </c>
      <c r="C968" s="28">
        <v>6700</v>
      </c>
      <c r="D968" s="28"/>
      <c r="E968" s="28">
        <f t="shared" si="178"/>
        <v>6700</v>
      </c>
      <c r="F968" s="28">
        <v>4693.54</v>
      </c>
      <c r="G968" s="28"/>
      <c r="H968" s="28">
        <f t="shared" si="179"/>
        <v>4693.54</v>
      </c>
      <c r="I968" s="28"/>
      <c r="J968" s="28"/>
      <c r="K968" s="28">
        <f t="shared" si="176"/>
        <v>70.05283582089552</v>
      </c>
      <c r="L968" s="28"/>
      <c r="M968" s="28">
        <f t="shared" si="177"/>
        <v>70.05283582089552</v>
      </c>
    </row>
    <row r="969" spans="1:13" ht="18" customHeight="1">
      <c r="A969" s="35" t="s">
        <v>62</v>
      </c>
      <c r="B969" s="26" t="s">
        <v>63</v>
      </c>
      <c r="C969" s="28">
        <v>400000</v>
      </c>
      <c r="D969" s="28"/>
      <c r="E969" s="28">
        <f t="shared" si="178"/>
        <v>400000</v>
      </c>
      <c r="F969" s="28">
        <v>7320</v>
      </c>
      <c r="G969" s="28"/>
      <c r="H969" s="28">
        <f t="shared" si="179"/>
        <v>7320</v>
      </c>
      <c r="I969" s="28"/>
      <c r="J969" s="28"/>
      <c r="K969" s="28">
        <f t="shared" si="176"/>
        <v>1.83</v>
      </c>
      <c r="L969" s="28"/>
      <c r="M969" s="28">
        <f t="shared" si="177"/>
        <v>1.83</v>
      </c>
    </row>
    <row r="970" spans="1:13" ht="18" customHeight="1">
      <c r="A970" s="35" t="s">
        <v>48</v>
      </c>
      <c r="B970" s="26" t="s">
        <v>49</v>
      </c>
      <c r="C970" s="28">
        <v>200000</v>
      </c>
      <c r="D970" s="28"/>
      <c r="E970" s="28">
        <f t="shared" si="178"/>
        <v>200000</v>
      </c>
      <c r="F970" s="28">
        <v>102325.21</v>
      </c>
      <c r="G970" s="28"/>
      <c r="H970" s="28">
        <f t="shared" si="179"/>
        <v>102325.21</v>
      </c>
      <c r="I970" s="28"/>
      <c r="J970" s="28"/>
      <c r="K970" s="28">
        <f t="shared" si="176"/>
        <v>51.162605000000006</v>
      </c>
      <c r="L970" s="28"/>
      <c r="M970" s="28">
        <f t="shared" si="177"/>
        <v>51.162605000000006</v>
      </c>
    </row>
    <row r="971" spans="1:13" ht="18.75" customHeight="1">
      <c r="A971" s="31"/>
      <c r="B971" s="31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</row>
    <row r="972" spans="1:13" s="29" customFormat="1" ht="18" customHeight="1">
      <c r="A972" s="24" t="s">
        <v>205</v>
      </c>
      <c r="B972" s="36">
        <v>92605</v>
      </c>
      <c r="C972" s="25">
        <f>SUM(C973:C975)</f>
        <v>1619000</v>
      </c>
      <c r="D972" s="25">
        <f>SUM(D973:D975)</f>
        <v>0</v>
      </c>
      <c r="E972" s="25">
        <f>C972+D972</f>
        <v>1619000</v>
      </c>
      <c r="F972" s="25">
        <f>SUM(F973:F975)</f>
        <v>849884.76</v>
      </c>
      <c r="G972" s="25">
        <f>SUM(G973:G975)</f>
        <v>0</v>
      </c>
      <c r="H972" s="25">
        <f>F972+G972</f>
        <v>849884.76</v>
      </c>
      <c r="I972" s="25">
        <f>SUM(I973:I975)</f>
        <v>17743.7</v>
      </c>
      <c r="J972" s="25">
        <f>SUM(J973:J975)</f>
        <v>0</v>
      </c>
      <c r="K972" s="25">
        <f aca="true" t="shared" si="180" ref="K972:K980">F972/C972*100</f>
        <v>52.49442618900556</v>
      </c>
      <c r="L972" s="25">
        <v>0</v>
      </c>
      <c r="M972" s="25">
        <f aca="true" t="shared" si="181" ref="M972:M980">H972/E972*100</f>
        <v>52.49442618900556</v>
      </c>
    </row>
    <row r="973" spans="1:13" s="29" customFormat="1" ht="18" customHeight="1">
      <c r="A973" s="16" t="s">
        <v>12</v>
      </c>
      <c r="B973" s="61"/>
      <c r="C973" s="21">
        <f>C978+C979</f>
        <v>46000</v>
      </c>
      <c r="D973" s="21">
        <f>D978+D979</f>
        <v>0</v>
      </c>
      <c r="E973" s="21">
        <f>SUM(C973:D973)</f>
        <v>46000</v>
      </c>
      <c r="F973" s="21">
        <f>F978+F979</f>
        <v>16820.72</v>
      </c>
      <c r="G973" s="21">
        <f>G978+G979</f>
        <v>0</v>
      </c>
      <c r="H973" s="21">
        <f>SUM(F973:G973)</f>
        <v>16820.72</v>
      </c>
      <c r="I973" s="21">
        <f>I978+I979</f>
        <v>3168.34</v>
      </c>
      <c r="J973" s="21">
        <f>J978+J979</f>
        <v>0</v>
      </c>
      <c r="K973" s="21">
        <f t="shared" si="180"/>
        <v>36.566782608695654</v>
      </c>
      <c r="L973" s="21"/>
      <c r="M973" s="21">
        <f t="shared" si="181"/>
        <v>36.566782608695654</v>
      </c>
    </row>
    <row r="974" spans="1:13" s="18" customFormat="1" ht="18" customHeight="1">
      <c r="A974" s="43" t="s">
        <v>13</v>
      </c>
      <c r="B974" s="61"/>
      <c r="C974" s="21">
        <f>C976</f>
        <v>550000</v>
      </c>
      <c r="D974" s="21">
        <f>SUM(D976)</f>
        <v>0</v>
      </c>
      <c r="E974" s="21">
        <f>SUM(C974:D974)</f>
        <v>550000</v>
      </c>
      <c r="F974" s="21">
        <f>F976</f>
        <v>345670</v>
      </c>
      <c r="G974" s="21">
        <f>SUM(G976)</f>
        <v>0</v>
      </c>
      <c r="H974" s="21">
        <f>SUM(F974:G974)</f>
        <v>345670</v>
      </c>
      <c r="I974" s="21">
        <f>I976</f>
        <v>0</v>
      </c>
      <c r="J974" s="21">
        <f>SUM(J976)</f>
        <v>0</v>
      </c>
      <c r="K974" s="21">
        <f t="shared" si="180"/>
        <v>62.84909090909091</v>
      </c>
      <c r="L974" s="21"/>
      <c r="M974" s="21">
        <f t="shared" si="181"/>
        <v>62.84909090909091</v>
      </c>
    </row>
    <row r="975" spans="1:13" s="18" customFormat="1" ht="18" customHeight="1">
      <c r="A975" s="16" t="s">
        <v>14</v>
      </c>
      <c r="B975" s="61"/>
      <c r="C975" s="21">
        <f>C977+C980</f>
        <v>1023000</v>
      </c>
      <c r="D975" s="21">
        <f>D977+D980</f>
        <v>0</v>
      </c>
      <c r="E975" s="21">
        <f>SUM(C975:D975)</f>
        <v>1023000</v>
      </c>
      <c r="F975" s="21">
        <f>F977+F980</f>
        <v>487394.04</v>
      </c>
      <c r="G975" s="21">
        <f>G977+G980</f>
        <v>0</v>
      </c>
      <c r="H975" s="21">
        <f>SUM(F975:G975)</f>
        <v>487394.04</v>
      </c>
      <c r="I975" s="21">
        <f>I977+I980</f>
        <v>14575.36</v>
      </c>
      <c r="J975" s="21">
        <f>J977+J980</f>
        <v>0</v>
      </c>
      <c r="K975" s="21">
        <f t="shared" si="180"/>
        <v>47.64360117302053</v>
      </c>
      <c r="L975" s="21"/>
      <c r="M975" s="21">
        <f t="shared" si="181"/>
        <v>47.64360117302053</v>
      </c>
    </row>
    <row r="976" spans="1:13" ht="18" customHeight="1">
      <c r="A976" s="35" t="s">
        <v>147</v>
      </c>
      <c r="B976" s="26" t="s">
        <v>148</v>
      </c>
      <c r="C976" s="28">
        <v>550000</v>
      </c>
      <c r="D976" s="28"/>
      <c r="E976" s="28">
        <f>C976+D976</f>
        <v>550000</v>
      </c>
      <c r="F976" s="28">
        <v>345670</v>
      </c>
      <c r="G976" s="28"/>
      <c r="H976" s="28">
        <f>F976+G976</f>
        <v>345670</v>
      </c>
      <c r="I976" s="28"/>
      <c r="J976" s="28"/>
      <c r="K976" s="28">
        <f t="shared" si="180"/>
        <v>62.84909090909091</v>
      </c>
      <c r="L976" s="28"/>
      <c r="M976" s="28">
        <f t="shared" si="181"/>
        <v>62.84909090909091</v>
      </c>
    </row>
    <row r="977" spans="1:15" ht="18" customHeight="1">
      <c r="A977" s="37" t="s">
        <v>200</v>
      </c>
      <c r="B977" s="26" t="s">
        <v>201</v>
      </c>
      <c r="C977" s="28">
        <v>984000</v>
      </c>
      <c r="D977" s="28"/>
      <c r="E977" s="28">
        <f>C977+D977</f>
        <v>984000</v>
      </c>
      <c r="F977" s="28">
        <v>476719.04</v>
      </c>
      <c r="G977" s="28"/>
      <c r="H977" s="28">
        <f>F977+G977</f>
        <v>476719.04</v>
      </c>
      <c r="I977" s="28">
        <v>14575.36</v>
      </c>
      <c r="J977" s="28"/>
      <c r="K977" s="28">
        <f t="shared" si="180"/>
        <v>48.4470569105691</v>
      </c>
      <c r="L977" s="28"/>
      <c r="M977" s="28">
        <f t="shared" si="181"/>
        <v>48.4470569105691</v>
      </c>
      <c r="O977" s="1"/>
    </row>
    <row r="978" spans="1:13" ht="18" customHeight="1">
      <c r="A978" s="37" t="s">
        <v>27</v>
      </c>
      <c r="B978" s="26" t="s">
        <v>28</v>
      </c>
      <c r="C978" s="28">
        <v>42000</v>
      </c>
      <c r="D978" s="28"/>
      <c r="E978" s="28">
        <f>C978+D978</f>
        <v>42000</v>
      </c>
      <c r="F978" s="28">
        <v>15007.72</v>
      </c>
      <c r="G978" s="28"/>
      <c r="H978" s="28">
        <f>F978+G978</f>
        <v>15007.72</v>
      </c>
      <c r="I978" s="28">
        <v>2825.34</v>
      </c>
      <c r="J978" s="28"/>
      <c r="K978" s="28">
        <f t="shared" si="180"/>
        <v>35.73266666666666</v>
      </c>
      <c r="L978" s="28"/>
      <c r="M978" s="28">
        <f t="shared" si="181"/>
        <v>35.73266666666666</v>
      </c>
    </row>
    <row r="979" spans="1:13" ht="18" customHeight="1">
      <c r="A979" s="35" t="s">
        <v>29</v>
      </c>
      <c r="B979" s="26" t="s">
        <v>30</v>
      </c>
      <c r="C979" s="28">
        <v>4000</v>
      </c>
      <c r="D979" s="28"/>
      <c r="E979" s="28">
        <f>C979+D979</f>
        <v>4000</v>
      </c>
      <c r="F979" s="28">
        <v>1813</v>
      </c>
      <c r="G979" s="28"/>
      <c r="H979" s="28">
        <f>F979+G979</f>
        <v>1813</v>
      </c>
      <c r="I979" s="28">
        <v>343</v>
      </c>
      <c r="J979" s="28"/>
      <c r="K979" s="28">
        <f t="shared" si="180"/>
        <v>45.324999999999996</v>
      </c>
      <c r="L979" s="28"/>
      <c r="M979" s="28">
        <f t="shared" si="181"/>
        <v>45.324999999999996</v>
      </c>
    </row>
    <row r="980" spans="1:13" ht="18" customHeight="1">
      <c r="A980" s="35" t="s">
        <v>33</v>
      </c>
      <c r="B980" s="26" t="s">
        <v>34</v>
      </c>
      <c r="C980" s="28">
        <v>39000</v>
      </c>
      <c r="D980" s="28"/>
      <c r="E980" s="28">
        <f>C980+D980</f>
        <v>39000</v>
      </c>
      <c r="F980" s="28">
        <v>10675</v>
      </c>
      <c r="G980" s="28"/>
      <c r="H980" s="28">
        <f>F980+G980</f>
        <v>10675</v>
      </c>
      <c r="I980" s="28"/>
      <c r="J980" s="28"/>
      <c r="K980" s="28">
        <f t="shared" si="180"/>
        <v>27.371794871794876</v>
      </c>
      <c r="L980" s="28"/>
      <c r="M980" s="28">
        <f t="shared" si="181"/>
        <v>27.371794871794876</v>
      </c>
    </row>
    <row r="981" spans="1:13" ht="21.75" customHeight="1">
      <c r="A981" s="26"/>
      <c r="B981" s="26"/>
      <c r="C981" s="28"/>
      <c r="D981" s="28"/>
      <c r="E981" s="28"/>
      <c r="F981" s="28"/>
      <c r="G981" s="28"/>
      <c r="H981" s="28"/>
      <c r="I981" s="28"/>
      <c r="J981" s="28"/>
      <c r="K981" s="31"/>
      <c r="L981" s="31"/>
      <c r="M981" s="28"/>
    </row>
    <row r="982" spans="1:13" s="29" customFormat="1" ht="18" customHeight="1">
      <c r="A982" s="39" t="s">
        <v>206</v>
      </c>
      <c r="B982" s="36">
        <v>92695</v>
      </c>
      <c r="C982" s="25">
        <f>SUM(C983:C984)</f>
        <v>674365</v>
      </c>
      <c r="D982" s="25">
        <f>SUM(D983:D984)</f>
        <v>110000</v>
      </c>
      <c r="E982" s="25">
        <f>SUM(C982:D982)</f>
        <v>784365</v>
      </c>
      <c r="F982" s="25">
        <f>SUM(F983:F984)</f>
        <v>397369.30999999994</v>
      </c>
      <c r="G982" s="25">
        <f>SUM(G983:G984)</f>
        <v>0</v>
      </c>
      <c r="H982" s="25">
        <f>SUM(F982:G982)</f>
        <v>397369.30999999994</v>
      </c>
      <c r="I982" s="25">
        <f>SUM(I984:I984)</f>
        <v>1000</v>
      </c>
      <c r="J982" s="25">
        <f>SUM(J984:J984)</f>
        <v>0</v>
      </c>
      <c r="K982" s="25">
        <f aca="true" t="shared" si="182" ref="K982:L992">F982/C982*100</f>
        <v>58.924960518413606</v>
      </c>
      <c r="L982" s="47">
        <v>0</v>
      </c>
      <c r="M982" s="25">
        <f aca="true" t="shared" si="183" ref="M982:M992">H982/E982*100</f>
        <v>50.661275044143984</v>
      </c>
    </row>
    <row r="983" spans="1:13" s="29" customFormat="1" ht="18" customHeight="1">
      <c r="A983" s="62" t="s">
        <v>12</v>
      </c>
      <c r="B983" s="36"/>
      <c r="C983" s="21">
        <f>SUM(C987:C987)</f>
        <v>10000</v>
      </c>
      <c r="D983" s="21">
        <f>SUM(D987:D987)</f>
        <v>90410</v>
      </c>
      <c r="E983" s="21">
        <f>SUM(C983:D983)</f>
        <v>100410</v>
      </c>
      <c r="F983" s="21">
        <f>SUM(F987:F987)</f>
        <v>12829.11</v>
      </c>
      <c r="G983" s="21">
        <f>SUM(G987:G987)</f>
        <v>0</v>
      </c>
      <c r="H983" s="21">
        <f>SUM(F983:G983)</f>
        <v>12829.11</v>
      </c>
      <c r="I983" s="21">
        <f>SUM(I987:I987)</f>
        <v>0</v>
      </c>
      <c r="J983" s="21">
        <f>SUM(J987:J987)</f>
        <v>0</v>
      </c>
      <c r="K983" s="17">
        <f t="shared" si="182"/>
        <v>128.2911</v>
      </c>
      <c r="L983" s="17">
        <v>0</v>
      </c>
      <c r="M983" s="17">
        <f t="shared" si="183"/>
        <v>12.776725425754407</v>
      </c>
    </row>
    <row r="984" spans="1:13" s="18" customFormat="1" ht="18" customHeight="1">
      <c r="A984" s="16" t="s">
        <v>14</v>
      </c>
      <c r="B984" s="15"/>
      <c r="C984" s="17">
        <f>SUM(C988:C992)+C986+C985</f>
        <v>664365</v>
      </c>
      <c r="D984" s="17">
        <f>SUM(D988:D992)+D986+D985</f>
        <v>19590</v>
      </c>
      <c r="E984" s="17">
        <f>SUM(C984:D984)</f>
        <v>683955</v>
      </c>
      <c r="F984" s="17">
        <f>SUM(F988:F992)+F986+F985</f>
        <v>384540.19999999995</v>
      </c>
      <c r="G984" s="17">
        <f>SUM(G988:G992)+G986+G985</f>
        <v>0</v>
      </c>
      <c r="H984" s="17">
        <f>SUM(F984:G984)</f>
        <v>384540.19999999995</v>
      </c>
      <c r="I984" s="17">
        <f>SUM(I988:I992)+I986+I985</f>
        <v>1000</v>
      </c>
      <c r="J984" s="17">
        <f>SUM(J988:J992)+J986+J985</f>
        <v>0</v>
      </c>
      <c r="K984" s="17">
        <f t="shared" si="182"/>
        <v>57.88086368186162</v>
      </c>
      <c r="L984" s="17">
        <v>0</v>
      </c>
      <c r="M984" s="17">
        <f t="shared" si="183"/>
        <v>56.22302636869384</v>
      </c>
    </row>
    <row r="985" spans="1:13" s="18" customFormat="1" ht="18" customHeight="1">
      <c r="A985" s="32" t="s">
        <v>434</v>
      </c>
      <c r="B985" s="26" t="s">
        <v>160</v>
      </c>
      <c r="C985" s="33">
        <v>90</v>
      </c>
      <c r="D985" s="33"/>
      <c r="E985" s="33">
        <f>C985+D985</f>
        <v>90</v>
      </c>
      <c r="F985" s="33">
        <v>89.79</v>
      </c>
      <c r="G985" s="33"/>
      <c r="H985" s="33">
        <f aca="true" t="shared" si="184" ref="H985:H992">F985+G985</f>
        <v>89.79</v>
      </c>
      <c r="I985" s="17"/>
      <c r="J985" s="17"/>
      <c r="K985" s="17">
        <f t="shared" si="182"/>
        <v>99.76666666666667</v>
      </c>
      <c r="L985" s="17"/>
      <c r="M985" s="17">
        <f t="shared" si="183"/>
        <v>99.76666666666667</v>
      </c>
    </row>
    <row r="986" spans="1:13" ht="18" customHeight="1">
      <c r="A986" s="37" t="s">
        <v>88</v>
      </c>
      <c r="B986" s="26" t="s">
        <v>89</v>
      </c>
      <c r="C986" s="28">
        <v>60000</v>
      </c>
      <c r="D986" s="28"/>
      <c r="E986" s="28">
        <f>C986+D986</f>
        <v>60000</v>
      </c>
      <c r="F986" s="28">
        <v>23900</v>
      </c>
      <c r="G986" s="28"/>
      <c r="H986" s="28">
        <f t="shared" si="184"/>
        <v>23900</v>
      </c>
      <c r="I986" s="28"/>
      <c r="J986" s="28"/>
      <c r="K986" s="28">
        <f t="shared" si="182"/>
        <v>39.83333333333333</v>
      </c>
      <c r="L986" s="28"/>
      <c r="M986" s="28">
        <f t="shared" si="183"/>
        <v>39.83333333333333</v>
      </c>
    </row>
    <row r="987" spans="1:13" ht="18" customHeight="1">
      <c r="A987" s="37" t="s">
        <v>31</v>
      </c>
      <c r="B987" s="26" t="s">
        <v>32</v>
      </c>
      <c r="C987" s="28">
        <v>10000</v>
      </c>
      <c r="D987" s="28">
        <v>90410</v>
      </c>
      <c r="E987" s="28">
        <f>C987+D987</f>
        <v>100410</v>
      </c>
      <c r="F987" s="28">
        <v>12829.11</v>
      </c>
      <c r="G987" s="28"/>
      <c r="H987" s="28">
        <f t="shared" si="184"/>
        <v>12829.11</v>
      </c>
      <c r="I987" s="28"/>
      <c r="J987" s="28"/>
      <c r="K987" s="28">
        <f t="shared" si="182"/>
        <v>128.2911</v>
      </c>
      <c r="L987" s="28">
        <f t="shared" si="182"/>
        <v>0</v>
      </c>
      <c r="M987" s="28">
        <f t="shared" si="183"/>
        <v>12.776725425754407</v>
      </c>
    </row>
    <row r="988" spans="1:13" ht="18" customHeight="1">
      <c r="A988" s="37" t="s">
        <v>42</v>
      </c>
      <c r="B988" s="26" t="s">
        <v>43</v>
      </c>
      <c r="C988" s="28">
        <v>35820</v>
      </c>
      <c r="D988" s="28">
        <v>12700</v>
      </c>
      <c r="E988" s="28">
        <f>SUM(C988:D988)</f>
        <v>48520</v>
      </c>
      <c r="F988" s="28">
        <v>12901.56</v>
      </c>
      <c r="G988" s="28"/>
      <c r="H988" s="28">
        <f t="shared" si="184"/>
        <v>12901.56</v>
      </c>
      <c r="I988" s="28"/>
      <c r="J988" s="28"/>
      <c r="K988" s="28">
        <f t="shared" si="182"/>
        <v>36.017755443886095</v>
      </c>
      <c r="L988" s="28">
        <f t="shared" si="182"/>
        <v>0</v>
      </c>
      <c r="M988" s="28">
        <f t="shared" si="183"/>
        <v>26.590189612530914</v>
      </c>
    </row>
    <row r="989" spans="1:13" ht="18" customHeight="1">
      <c r="A989" s="35" t="s">
        <v>52</v>
      </c>
      <c r="B989" s="26" t="s">
        <v>53</v>
      </c>
      <c r="C989" s="28"/>
      <c r="D989" s="28">
        <v>890</v>
      </c>
      <c r="E989" s="28">
        <f>SUM(C989:D989)</f>
        <v>890</v>
      </c>
      <c r="F989" s="28"/>
      <c r="G989" s="28"/>
      <c r="H989" s="28">
        <f t="shared" si="184"/>
        <v>0</v>
      </c>
      <c r="I989" s="28"/>
      <c r="J989" s="28"/>
      <c r="K989" s="28"/>
      <c r="L989" s="28">
        <f>G989/D989*100</f>
        <v>0</v>
      </c>
      <c r="M989" s="28">
        <f t="shared" si="183"/>
        <v>0</v>
      </c>
    </row>
    <row r="990" spans="1:13" ht="19.5" customHeight="1">
      <c r="A990" s="59" t="s">
        <v>33</v>
      </c>
      <c r="B990" s="106" t="s">
        <v>34</v>
      </c>
      <c r="C990" s="86">
        <v>568150</v>
      </c>
      <c r="D990" s="86">
        <v>6000</v>
      </c>
      <c r="E990" s="28">
        <f>SUM(C990:D990)</f>
        <v>574150</v>
      </c>
      <c r="F990" s="28">
        <v>347492.85</v>
      </c>
      <c r="G990" s="28"/>
      <c r="H990" s="28">
        <f t="shared" si="184"/>
        <v>347492.85</v>
      </c>
      <c r="I990" s="28">
        <v>1000</v>
      </c>
      <c r="J990" s="28"/>
      <c r="K990" s="28">
        <f t="shared" si="182"/>
        <v>61.16216668133415</v>
      </c>
      <c r="L990" s="28">
        <f>G990/D990*100</f>
        <v>0</v>
      </c>
      <c r="M990" s="28">
        <f t="shared" si="183"/>
        <v>60.52300792475833</v>
      </c>
    </row>
    <row r="991" spans="1:13" ht="18" customHeight="1">
      <c r="A991" s="59" t="s">
        <v>71</v>
      </c>
      <c r="B991" s="53" t="s">
        <v>72</v>
      </c>
      <c r="C991" s="28">
        <v>300</v>
      </c>
      <c r="D991" s="28"/>
      <c r="E991" s="28">
        <f>SUM(C991:D991)</f>
        <v>300</v>
      </c>
      <c r="F991" s="28">
        <v>151</v>
      </c>
      <c r="G991" s="28"/>
      <c r="H991" s="28">
        <f t="shared" si="184"/>
        <v>151</v>
      </c>
      <c r="I991" s="28"/>
      <c r="J991" s="28"/>
      <c r="K991" s="28">
        <f t="shared" si="182"/>
        <v>50.33333333333333</v>
      </c>
      <c r="L991" s="28"/>
      <c r="M991" s="28">
        <f t="shared" si="183"/>
        <v>50.33333333333333</v>
      </c>
    </row>
    <row r="992" spans="1:13" ht="21.75" customHeight="1">
      <c r="A992" s="59" t="s">
        <v>435</v>
      </c>
      <c r="B992" s="53" t="s">
        <v>296</v>
      </c>
      <c r="C992" s="28">
        <v>5</v>
      </c>
      <c r="D992" s="28"/>
      <c r="E992" s="28">
        <f>SUM(C992:D992)</f>
        <v>5</v>
      </c>
      <c r="F992" s="28">
        <v>5</v>
      </c>
      <c r="G992" s="28"/>
      <c r="H992" s="28">
        <f t="shared" si="184"/>
        <v>5</v>
      </c>
      <c r="I992" s="28"/>
      <c r="J992" s="28"/>
      <c r="K992" s="28">
        <f t="shared" si="182"/>
        <v>100</v>
      </c>
      <c r="L992" s="28"/>
      <c r="M992" s="28">
        <f t="shared" si="183"/>
        <v>100</v>
      </c>
    </row>
    <row r="993" spans="1:13" ht="29.25" customHeight="1">
      <c r="A993" s="122" t="s">
        <v>207</v>
      </c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4"/>
    </row>
    <row r="994" spans="1:13" ht="18" customHeight="1">
      <c r="A994" s="23" t="s">
        <v>208</v>
      </c>
      <c r="B994" s="24"/>
      <c r="C994" s="25">
        <f>SUM(C995:C998)</f>
        <v>70983843</v>
      </c>
      <c r="D994" s="25">
        <f>SUM(D995:D998)</f>
        <v>12940175</v>
      </c>
      <c r="E994" s="25">
        <f>SUM(C994:D994)</f>
        <v>83924018</v>
      </c>
      <c r="F994" s="25">
        <f>SUM(F995:F998)</f>
        <v>32061048.36</v>
      </c>
      <c r="G994" s="25">
        <f>SUM(G995:G998)</f>
        <v>7617069.24</v>
      </c>
      <c r="H994" s="25">
        <f>SUM(F994:G994)</f>
        <v>39678117.6</v>
      </c>
      <c r="I994" s="25">
        <f>SUM(I995:I998)</f>
        <v>1278284.81</v>
      </c>
      <c r="J994" s="25">
        <f>SUM(J995:J998)</f>
        <v>12310</v>
      </c>
      <c r="K994" s="25">
        <f aca="true" t="shared" si="185" ref="K994:M998">F994/C994*100</f>
        <v>45.16668442422876</v>
      </c>
      <c r="L994" s="25">
        <f t="shared" si="185"/>
        <v>58.86372664975551</v>
      </c>
      <c r="M994" s="25">
        <f t="shared" si="185"/>
        <v>47.278620048911385</v>
      </c>
    </row>
    <row r="995" spans="1:13" s="18" customFormat="1" ht="18" customHeight="1">
      <c r="A995" s="14" t="s">
        <v>12</v>
      </c>
      <c r="B995" s="15"/>
      <c r="C995" s="17">
        <f>SUM(C1009+C1062+C1098+C1131+C1189+C1416+C1528+C1563)</f>
        <v>36109490</v>
      </c>
      <c r="D995" s="17">
        <f>SUM(D1009+D1062+D1098+D1131+D1189+D1416+D1528+D1563)</f>
        <v>7492917</v>
      </c>
      <c r="E995" s="17">
        <f>SUM(C995:D995)</f>
        <v>43602407</v>
      </c>
      <c r="F995" s="17">
        <f>SUM(F1009+F1062+F1098+F1131+F1189+F1416+F1528+F1563)</f>
        <v>18316995.939999998</v>
      </c>
      <c r="G995" s="17">
        <f>SUM(G1009+G1062+G1098+G1131+G1189+G1416+G1528+G1563)</f>
        <v>3852141.24</v>
      </c>
      <c r="H995" s="17">
        <f>SUM(F995:G995)</f>
        <v>22169137.18</v>
      </c>
      <c r="I995" s="17">
        <f>SUM(I1009+I1062+I1098+I1131+I1189+I1416+I1528+I1563)</f>
        <v>1114608.96</v>
      </c>
      <c r="J995" s="17">
        <f>SUM(J1009+J1062+J1098+J1131+J1189+J1416+J1528+J1563)</f>
        <v>0</v>
      </c>
      <c r="K995" s="17">
        <f t="shared" si="185"/>
        <v>50.726265976063345</v>
      </c>
      <c r="L995" s="17">
        <f t="shared" si="185"/>
        <v>51.41043521501707</v>
      </c>
      <c r="M995" s="17">
        <f t="shared" si="185"/>
        <v>50.843838001879114</v>
      </c>
    </row>
    <row r="996" spans="1:13" s="18" customFormat="1" ht="18" customHeight="1">
      <c r="A996" s="19" t="s">
        <v>13</v>
      </c>
      <c r="B996" s="15"/>
      <c r="C996" s="17">
        <f>SUM(C1190+C1396+C1417+C1529+C1564+C1690)</f>
        <v>11536248</v>
      </c>
      <c r="D996" s="17">
        <f>SUM(D1190+D1396+D1417+D1529+D1564+D1690)</f>
        <v>0</v>
      </c>
      <c r="E996" s="17">
        <f>SUM(C996:D996)</f>
        <v>11536248</v>
      </c>
      <c r="F996" s="17">
        <f>SUM(F1190+F1396+F1417+F1529+F1564+F1690)</f>
        <v>5169551.07</v>
      </c>
      <c r="G996" s="17">
        <f>SUM(G1190+G1396+G1417+G1529+G1564+G1690)</f>
        <v>0</v>
      </c>
      <c r="H996" s="17">
        <f>SUM(F996:G996)</f>
        <v>5169551.07</v>
      </c>
      <c r="I996" s="17">
        <f>SUM(I1190+I1396+I1417+I1529+I1564+I1690)</f>
        <v>0</v>
      </c>
      <c r="J996" s="17">
        <f>SUM(J1190+J1396+J1417+J1529+J1564+J1690)</f>
        <v>0</v>
      </c>
      <c r="K996" s="17">
        <f t="shared" si="185"/>
        <v>44.811372553710704</v>
      </c>
      <c r="L996" s="17"/>
      <c r="M996" s="17">
        <f t="shared" si="185"/>
        <v>44.811372553710704</v>
      </c>
    </row>
    <row r="997" spans="1:13" s="18" customFormat="1" ht="18" customHeight="1">
      <c r="A997" s="14" t="s">
        <v>14</v>
      </c>
      <c r="B997" s="15"/>
      <c r="C997" s="17">
        <f>SUM(C1002+C1010+C1052+C1063+C1099+C1132+C1191+C1397+C1418+C1530+C1565+C1681+C1182)</f>
        <v>12281447</v>
      </c>
      <c r="D997" s="17">
        <f>SUM(D1002+D1010+D1052+D1063+D1099+D1132+D1191+D1397+D1418+D1530+D1565+D1681+D1182)</f>
        <v>1467791</v>
      </c>
      <c r="E997" s="17">
        <f>SUM(C997:D997)</f>
        <v>13749238</v>
      </c>
      <c r="F997" s="17">
        <f>SUM(F1002+F1010+F1052+F1063+F1099+F1132+F1191+F1397+F1418+F1530+F1565+F1681+F1182)</f>
        <v>5935695.25</v>
      </c>
      <c r="G997" s="17">
        <f>SUM(G1002+G1010+G1052+G1063+G1099+G1132+G1191+G1397+G1418+G1530+G1565+G1681+G1182)</f>
        <v>700461.72</v>
      </c>
      <c r="H997" s="17">
        <f>SUM(F997:G997)</f>
        <v>6636156.97</v>
      </c>
      <c r="I997" s="17">
        <f>SUM(I1002+I1010+I1052+I1063+I1099+I1132+I1191+I1397+I1418+I1530+I1565+I1681+I1182)</f>
        <v>157209.85</v>
      </c>
      <c r="J997" s="17">
        <f>SUM(J1002+J1010+J1052+J1063+J1099+J1132+J1191+J1397+J1418+J1530+J1565+J1681+J1182)</f>
        <v>12310</v>
      </c>
      <c r="K997" s="17">
        <f t="shared" si="185"/>
        <v>48.330585557223024</v>
      </c>
      <c r="L997" s="17">
        <f t="shared" si="185"/>
        <v>47.72217025448446</v>
      </c>
      <c r="M997" s="17">
        <f t="shared" si="185"/>
        <v>48.265634575530655</v>
      </c>
    </row>
    <row r="998" spans="1:13" s="18" customFormat="1" ht="18" customHeight="1">
      <c r="A998" s="14" t="s">
        <v>15</v>
      </c>
      <c r="B998" s="16"/>
      <c r="C998" s="17">
        <f>C1011+C1064+C1133+C1192+C1398+C1419+C1691</f>
        <v>11056658</v>
      </c>
      <c r="D998" s="17">
        <f>D1011+D1064+D1133+D1192+D1398+D1419+D1691</f>
        <v>3979467</v>
      </c>
      <c r="E998" s="17">
        <f>SUM(C998:D998)</f>
        <v>15036125</v>
      </c>
      <c r="F998" s="17">
        <f>F1011+F1064+F1133+F1192+F1398+F1419+F1691</f>
        <v>2638806.0999999996</v>
      </c>
      <c r="G998" s="17">
        <f>G1011+G1064+G1133+G1192+G1398+G1419+G1691</f>
        <v>3064466.28</v>
      </c>
      <c r="H998" s="17">
        <f>SUM(F998:G998)</f>
        <v>5703272.379999999</v>
      </c>
      <c r="I998" s="17">
        <f>I1011+I1064+I1133+I1192+I1398+I1419+I1691</f>
        <v>6466</v>
      </c>
      <c r="J998" s="17">
        <f>J1011+J1064+J1133+J1192+J1398+J1419+J1691</f>
        <v>0</v>
      </c>
      <c r="K998" s="17">
        <f t="shared" si="185"/>
        <v>23.8662179837705</v>
      </c>
      <c r="L998" s="17">
        <f t="shared" si="185"/>
        <v>77.00695294118533</v>
      </c>
      <c r="M998" s="17">
        <f t="shared" si="185"/>
        <v>37.930466659461786</v>
      </c>
    </row>
    <row r="999" spans="1:13" ht="18" customHeight="1">
      <c r="A999" s="26"/>
      <c r="B999" s="31"/>
      <c r="C999" s="28"/>
      <c r="D999" s="28"/>
      <c r="E999" s="17">
        <f>E1012+E1065+E1134+E1193+E1399+E1420+E1682+E1692</f>
        <v>0</v>
      </c>
      <c r="F999" s="28"/>
      <c r="G999" s="28"/>
      <c r="H999" s="28"/>
      <c r="I999" s="28"/>
      <c r="J999" s="28"/>
      <c r="K999" s="17"/>
      <c r="L999" s="17"/>
      <c r="M999" s="17"/>
    </row>
    <row r="1000" spans="1:13" ht="18" customHeight="1">
      <c r="A1000" s="26"/>
      <c r="B1000" s="31"/>
      <c r="C1000" s="28"/>
      <c r="D1000" s="28"/>
      <c r="E1000" s="28"/>
      <c r="F1000" s="28"/>
      <c r="G1000" s="28"/>
      <c r="H1000" s="28"/>
      <c r="I1000" s="28"/>
      <c r="J1000" s="28"/>
      <c r="K1000" s="31"/>
      <c r="L1000" s="31"/>
      <c r="M1000" s="28"/>
    </row>
    <row r="1001" spans="1:13" ht="18" customHeight="1">
      <c r="A1001" s="24" t="s">
        <v>209</v>
      </c>
      <c r="B1001" s="5" t="s">
        <v>210</v>
      </c>
      <c r="C1001" s="25">
        <f>C1002</f>
        <v>500</v>
      </c>
      <c r="D1001" s="25">
        <f>D1002</f>
        <v>0</v>
      </c>
      <c r="E1001" s="25">
        <f>C1001+D1001</f>
        <v>500</v>
      </c>
      <c r="F1001" s="25">
        <f>F1002</f>
        <v>0</v>
      </c>
      <c r="G1001" s="25">
        <f>G1002</f>
        <v>0</v>
      </c>
      <c r="H1001" s="25">
        <f>F1001+G1001</f>
        <v>0</v>
      </c>
      <c r="I1001" s="25">
        <f>I1002</f>
        <v>0</v>
      </c>
      <c r="J1001" s="25">
        <f>J1002</f>
        <v>0</v>
      </c>
      <c r="K1001" s="25">
        <f>F1001/C1001*100</f>
        <v>0</v>
      </c>
      <c r="L1001" s="25">
        <v>0</v>
      </c>
      <c r="M1001" s="25">
        <f>H1001/E1001*100</f>
        <v>0</v>
      </c>
    </row>
    <row r="1002" spans="1:13" s="18" customFormat="1" ht="18" customHeight="1">
      <c r="A1002" s="16" t="s">
        <v>14</v>
      </c>
      <c r="B1002" s="15"/>
      <c r="C1002" s="17">
        <f>SUM(C1005)</f>
        <v>500</v>
      </c>
      <c r="D1002" s="17">
        <f>SUM(D1005)</f>
        <v>0</v>
      </c>
      <c r="E1002" s="17">
        <f>SUM(C1002:D1002)</f>
        <v>500</v>
      </c>
      <c r="F1002" s="17">
        <f>SUM(F1005)</f>
        <v>0</v>
      </c>
      <c r="G1002" s="17">
        <f>SUM(G1005)</f>
        <v>0</v>
      </c>
      <c r="H1002" s="17">
        <f>SUM(F1002:G1002)</f>
        <v>0</v>
      </c>
      <c r="I1002" s="17">
        <f>SUM(I1005)</f>
        <v>0</v>
      </c>
      <c r="J1002" s="17">
        <f>SUM(J1005)</f>
        <v>0</v>
      </c>
      <c r="K1002" s="17">
        <f>F1002/C1002*100</f>
        <v>0</v>
      </c>
      <c r="L1002" s="17"/>
      <c r="M1002" s="17">
        <f>H1002/E1002*100</f>
        <v>0</v>
      </c>
    </row>
    <row r="1003" spans="1:13" ht="18" customHeight="1">
      <c r="A1003" s="31"/>
      <c r="B1003" s="31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</row>
    <row r="1004" spans="1:13" s="29" customFormat="1" ht="18" customHeight="1">
      <c r="A1004" s="24" t="s">
        <v>211</v>
      </c>
      <c r="B1004" s="5" t="s">
        <v>212</v>
      </c>
      <c r="C1004" s="25">
        <f>SUM(C1006:C1006)</f>
        <v>500</v>
      </c>
      <c r="D1004" s="25">
        <f>SUM(D1006:D1006)</f>
        <v>0</v>
      </c>
      <c r="E1004" s="25">
        <f>C1004+D1004</f>
        <v>500</v>
      </c>
      <c r="F1004" s="25">
        <f>SUM(F1006:F1006)</f>
        <v>0</v>
      </c>
      <c r="G1004" s="25">
        <f>SUM(G1006:G1006)</f>
        <v>0</v>
      </c>
      <c r="H1004" s="25">
        <f>F1004+G1004</f>
        <v>0</v>
      </c>
      <c r="I1004" s="25">
        <f>SUM(I1006:I1006)</f>
        <v>0</v>
      </c>
      <c r="J1004" s="25">
        <f>SUM(J1006:J1006)</f>
        <v>0</v>
      </c>
      <c r="K1004" s="25">
        <f>F1004/C1004*100</f>
        <v>0</v>
      </c>
      <c r="L1004" s="25">
        <v>0</v>
      </c>
      <c r="M1004" s="25">
        <f>H1004/E1004*100</f>
        <v>0</v>
      </c>
    </row>
    <row r="1005" spans="1:13" s="18" customFormat="1" ht="18" customHeight="1">
      <c r="A1005" s="16" t="s">
        <v>14</v>
      </c>
      <c r="B1005" s="15"/>
      <c r="C1005" s="17">
        <f>SUM(C1006)</f>
        <v>500</v>
      </c>
      <c r="D1005" s="17">
        <f>SUM(D1006)</f>
        <v>0</v>
      </c>
      <c r="E1005" s="17">
        <f>SUM(C1005:D1005)</f>
        <v>500</v>
      </c>
      <c r="F1005" s="17">
        <f>SUM(F1006)</f>
        <v>0</v>
      </c>
      <c r="G1005" s="17">
        <f>SUM(G1006)</f>
        <v>0</v>
      </c>
      <c r="H1005" s="17">
        <f>SUM(F1005:G1005)</f>
        <v>0</v>
      </c>
      <c r="I1005" s="17">
        <f>SUM(I1006)</f>
        <v>0</v>
      </c>
      <c r="J1005" s="17">
        <f>SUM(J1006)</f>
        <v>0</v>
      </c>
      <c r="K1005" s="17">
        <f>F1005/C1005*100</f>
        <v>0</v>
      </c>
      <c r="L1005" s="17"/>
      <c r="M1005" s="17">
        <f>H1005/E1005*100</f>
        <v>0</v>
      </c>
    </row>
    <row r="1006" spans="1:13" ht="18" customHeight="1">
      <c r="A1006" s="35" t="s">
        <v>33</v>
      </c>
      <c r="B1006" s="26" t="s">
        <v>34</v>
      </c>
      <c r="C1006" s="28">
        <v>500</v>
      </c>
      <c r="D1006" s="28"/>
      <c r="E1006" s="28">
        <f>C1006+D1006</f>
        <v>500</v>
      </c>
      <c r="F1006" s="28"/>
      <c r="G1006" s="28"/>
      <c r="H1006" s="28">
        <f>F1006+G1006</f>
        <v>0</v>
      </c>
      <c r="I1006" s="28"/>
      <c r="J1006" s="28"/>
      <c r="K1006" s="28">
        <f>F1006/C1006*100</f>
        <v>0</v>
      </c>
      <c r="L1006" s="28"/>
      <c r="M1006" s="28">
        <f>H1006/E1006*100</f>
        <v>0</v>
      </c>
    </row>
    <row r="1007" spans="1:13" ht="18" customHeight="1">
      <c r="A1007" s="31"/>
      <c r="B1007" s="31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</row>
    <row r="1008" spans="1:13" ht="18" customHeight="1">
      <c r="A1008" s="24" t="s">
        <v>213</v>
      </c>
      <c r="B1008" s="5" t="s">
        <v>36</v>
      </c>
      <c r="C1008" s="25">
        <f>SUM(C1009:C1011)</f>
        <v>8752494</v>
      </c>
      <c r="D1008" s="25">
        <f>SUM(D1009:D1011)</f>
        <v>3699467</v>
      </c>
      <c r="E1008" s="25">
        <f>C1008+D1008</f>
        <v>12451961</v>
      </c>
      <c r="F1008" s="25">
        <f>SUM(F1009:F1011)</f>
        <v>2475380.4499999997</v>
      </c>
      <c r="G1008" s="25">
        <f>SUM(G1009:G1011)</f>
        <v>3064466.28</v>
      </c>
      <c r="H1008" s="25">
        <f>F1008+G1008</f>
        <v>5539846.7299999995</v>
      </c>
      <c r="I1008" s="25">
        <f>SUM(I1009:I1011)</f>
        <v>47044.740000000005</v>
      </c>
      <c r="J1008" s="25">
        <f>SUM(J1009:J1011)</f>
        <v>0</v>
      </c>
      <c r="K1008" s="25">
        <f>F1008/C1008*100</f>
        <v>28.282001107341515</v>
      </c>
      <c r="L1008" s="25">
        <f>G1008/D1008*100</f>
        <v>82.83534574034583</v>
      </c>
      <c r="M1008" s="25">
        <f>H1008/E1008*100</f>
        <v>44.489753300705004</v>
      </c>
    </row>
    <row r="1009" spans="1:13" s="18" customFormat="1" ht="18" customHeight="1">
      <c r="A1009" s="16" t="s">
        <v>12</v>
      </c>
      <c r="B1009" s="15"/>
      <c r="C1009" s="17">
        <f>SUM(C1014+C1048)</f>
        <v>281362</v>
      </c>
      <c r="D1009" s="17">
        <f>SUM(D1014+D1048)</f>
        <v>0</v>
      </c>
      <c r="E1009" s="17">
        <f>SUM(C1009:D1009)</f>
        <v>281362</v>
      </c>
      <c r="F1009" s="17">
        <f>F1014+F1048</f>
        <v>117909.04000000001</v>
      </c>
      <c r="G1009" s="17">
        <f>SUM(G1014+G1048)</f>
        <v>0</v>
      </c>
      <c r="H1009" s="17">
        <f>SUM(F1009:G1009)</f>
        <v>117909.04000000001</v>
      </c>
      <c r="I1009" s="17">
        <f>SUM(I1014+I1048)</f>
        <v>7064.59</v>
      </c>
      <c r="J1009" s="17">
        <f>SUM(J1014+J1048)</f>
        <v>0</v>
      </c>
      <c r="K1009" s="17">
        <f>F1009/C1009*100</f>
        <v>41.90652611226818</v>
      </c>
      <c r="L1009" s="25"/>
      <c r="M1009" s="17">
        <f>H1009/E1009*100</f>
        <v>41.90652611226818</v>
      </c>
    </row>
    <row r="1010" spans="1:13" s="18" customFormat="1" ht="18" customHeight="1">
      <c r="A1010" s="16" t="s">
        <v>14</v>
      </c>
      <c r="B1010" s="15"/>
      <c r="C1010" s="17">
        <f>SUM(C1015)</f>
        <v>2046998</v>
      </c>
      <c r="D1010" s="17">
        <f>SUM(D1015)</f>
        <v>0</v>
      </c>
      <c r="E1010" s="17">
        <f>SUM(C1010:D1010)</f>
        <v>2046998</v>
      </c>
      <c r="F1010" s="17">
        <f>SUM(F1015)</f>
        <v>667134.85</v>
      </c>
      <c r="G1010" s="17">
        <f>SUM(G1015)</f>
        <v>0</v>
      </c>
      <c r="H1010" s="17">
        <f>SUM(F1010:G1010)</f>
        <v>667134.85</v>
      </c>
      <c r="I1010" s="17">
        <f>SUM(I1015)</f>
        <v>33514.15</v>
      </c>
      <c r="J1010" s="17">
        <f>SUM(J1015)</f>
        <v>0</v>
      </c>
      <c r="K1010" s="17">
        <f>F1010/C1010*100</f>
        <v>32.59088919481113</v>
      </c>
      <c r="L1010" s="25"/>
      <c r="M1010" s="17">
        <f>H1010/E1010*100</f>
        <v>32.59088919481113</v>
      </c>
    </row>
    <row r="1011" spans="1:13" s="18" customFormat="1" ht="18" customHeight="1">
      <c r="A1011" s="16" t="s">
        <v>15</v>
      </c>
      <c r="B1011" s="15"/>
      <c r="C1011" s="17">
        <f>SUM(C1016)</f>
        <v>6424134</v>
      </c>
      <c r="D1011" s="17">
        <f>SUM(D1016)</f>
        <v>3699467</v>
      </c>
      <c r="E1011" s="17">
        <f>SUM(C1011:D1011)</f>
        <v>10123601</v>
      </c>
      <c r="F1011" s="17">
        <f>SUM(F1016)</f>
        <v>1690336.5599999998</v>
      </c>
      <c r="G1011" s="17">
        <f>SUM(G1016)</f>
        <v>3064466.28</v>
      </c>
      <c r="H1011" s="17">
        <f>SUM(F1011:G1011)</f>
        <v>4754802.84</v>
      </c>
      <c r="I1011" s="17">
        <f>SUM(I1016)</f>
        <v>6466</v>
      </c>
      <c r="J1011" s="17">
        <f>SUM(J1016)</f>
        <v>0</v>
      </c>
      <c r="K1011" s="17">
        <f>F1011/C1011*100</f>
        <v>26.312286761141657</v>
      </c>
      <c r="L1011" s="21">
        <f>G1011/D1011*100</f>
        <v>82.83534574034583</v>
      </c>
      <c r="M1011" s="17">
        <f>H1011/E1011*100</f>
        <v>46.96750533728068</v>
      </c>
    </row>
    <row r="1012" spans="1:13" ht="18" customHeight="1">
      <c r="A1012" s="31"/>
      <c r="B1012" s="31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</row>
    <row r="1013" spans="1:13" s="29" customFormat="1" ht="18" customHeight="1">
      <c r="A1013" s="24" t="s">
        <v>214</v>
      </c>
      <c r="B1013" s="5" t="s">
        <v>215</v>
      </c>
      <c r="C1013" s="25">
        <f>SUM(C1014:C1016)</f>
        <v>8750894</v>
      </c>
      <c r="D1013" s="25">
        <f>SUM(D1017:D1045)</f>
        <v>3699467</v>
      </c>
      <c r="E1013" s="25">
        <f>C1013+D1013</f>
        <v>12450361</v>
      </c>
      <c r="F1013" s="25">
        <f>SUM(F1017:F1045)</f>
        <v>2474622.4499999997</v>
      </c>
      <c r="G1013" s="25">
        <f>SUM(G1017:G1045)</f>
        <v>3064466.28</v>
      </c>
      <c r="H1013" s="25">
        <f>F1013+G1013</f>
        <v>5539088.7299999995</v>
      </c>
      <c r="I1013" s="25">
        <f>SUM(I1017:I1045)</f>
        <v>47044.74</v>
      </c>
      <c r="J1013" s="25">
        <f>SUM(J1017:J1045)</f>
        <v>0</v>
      </c>
      <c r="K1013" s="25">
        <f>F1013/C1013*100</f>
        <v>28.2785101727892</v>
      </c>
      <c r="L1013" s="25">
        <f>G1013/D1013*100</f>
        <v>82.83534574034583</v>
      </c>
      <c r="M1013" s="25">
        <f>H1013/E1013*100</f>
        <v>44.48938251669971</v>
      </c>
    </row>
    <row r="1014" spans="1:13" s="18" customFormat="1" ht="18" customHeight="1">
      <c r="A1014" s="16" t="s">
        <v>12</v>
      </c>
      <c r="B1014" s="15"/>
      <c r="C1014" s="17">
        <f>SUM(C1018:C1021)</f>
        <v>279762</v>
      </c>
      <c r="D1014" s="17">
        <f>SUM(D1018:D1021)</f>
        <v>0</v>
      </c>
      <c r="E1014" s="17">
        <f>SUM(C1014:D1014)</f>
        <v>279762</v>
      </c>
      <c r="F1014" s="17">
        <f>SUM(F1018:F1021)</f>
        <v>117151.04000000001</v>
      </c>
      <c r="G1014" s="17">
        <f>SUM(G1018:G1021)</f>
        <v>0</v>
      </c>
      <c r="H1014" s="17">
        <f>SUM(F1014:G1014)</f>
        <v>117151.04000000001</v>
      </c>
      <c r="I1014" s="17">
        <f>SUM(I1018:I1021)</f>
        <v>7064.59</v>
      </c>
      <c r="J1014" s="17">
        <f>SUM(J1018:J1021)</f>
        <v>0</v>
      </c>
      <c r="K1014" s="17">
        <f>F1014/C1014*100</f>
        <v>41.8752511062975</v>
      </c>
      <c r="L1014" s="17"/>
      <c r="M1014" s="17">
        <f>H1014/E1014*100</f>
        <v>41.8752511062975</v>
      </c>
    </row>
    <row r="1015" spans="1:13" s="18" customFormat="1" ht="18" customHeight="1">
      <c r="A1015" s="16" t="s">
        <v>14</v>
      </c>
      <c r="B1015" s="15"/>
      <c r="C1015" s="17">
        <f>SUM(C1022:C1036)+C1017+C1037+C1038+C1039+C1040</f>
        <v>2046998</v>
      </c>
      <c r="D1015" s="17">
        <f>SUM(D1022:D1036)+D1017+D1037+D1038+D1039+D1040</f>
        <v>0</v>
      </c>
      <c r="E1015" s="17">
        <f>SUM(C1015:D1015)</f>
        <v>2046998</v>
      </c>
      <c r="F1015" s="17">
        <f>SUM(F1022:F1036)+F1017+F1037+F1038+F1039+F1040</f>
        <v>667134.85</v>
      </c>
      <c r="G1015" s="17">
        <f>SUM(G1022:G1036)+G1017+G1037+G1038+G1039+G1040</f>
        <v>0</v>
      </c>
      <c r="H1015" s="17">
        <f>SUM(F1015:G1015)</f>
        <v>667134.85</v>
      </c>
      <c r="I1015" s="17">
        <f>SUM(I1022:I1036)+I1017+I1037+I1038+I1039+I1040</f>
        <v>33514.15</v>
      </c>
      <c r="J1015" s="17">
        <f>SUM(J1022:J1036)+J1017+J1037+J1038+J1039</f>
        <v>0</v>
      </c>
      <c r="K1015" s="17">
        <f>F1015/C1015*100</f>
        <v>32.59088919481113</v>
      </c>
      <c r="L1015" s="17"/>
      <c r="M1015" s="17">
        <f>H1015/E1015*100</f>
        <v>32.59088919481113</v>
      </c>
    </row>
    <row r="1016" spans="1:13" s="18" customFormat="1" ht="18" customHeight="1">
      <c r="A1016" s="16" t="s">
        <v>15</v>
      </c>
      <c r="B1016" s="15"/>
      <c r="C1016" s="17">
        <f>SUM(C1041:C1045)</f>
        <v>6424134</v>
      </c>
      <c r="D1016" s="17">
        <f>SUM(D1041:D1045)</f>
        <v>3699467</v>
      </c>
      <c r="E1016" s="17">
        <f>SUM(C1016:D1016)</f>
        <v>10123601</v>
      </c>
      <c r="F1016" s="17">
        <f>SUM(F1041:F1045)</f>
        <v>1690336.5599999998</v>
      </c>
      <c r="G1016" s="17">
        <f>SUM(G1041:G1045)</f>
        <v>3064466.28</v>
      </c>
      <c r="H1016" s="17">
        <f>SUM(F1016:G1016)</f>
        <v>4754802.84</v>
      </c>
      <c r="I1016" s="17">
        <f>SUM(I1041:I1045)</f>
        <v>6466</v>
      </c>
      <c r="J1016" s="17">
        <f>SUM(J1041:J1045)</f>
        <v>0</v>
      </c>
      <c r="K1016" s="17">
        <f>F1016/C1016*100</f>
        <v>26.312286761141657</v>
      </c>
      <c r="L1016" s="17">
        <f>G1016/D1016*100</f>
        <v>82.83534574034583</v>
      </c>
      <c r="M1016" s="17">
        <f>H1016/E1016*100</f>
        <v>46.96750533728068</v>
      </c>
    </row>
    <row r="1017" spans="1:13" ht="18" customHeight="1">
      <c r="A1017" s="37" t="s">
        <v>345</v>
      </c>
      <c r="B1017" s="26" t="s">
        <v>51</v>
      </c>
      <c r="C1017" s="28">
        <v>1180</v>
      </c>
      <c r="D1017" s="28"/>
      <c r="E1017" s="28">
        <f>C1017+D1017</f>
        <v>1180</v>
      </c>
      <c r="F1017" s="28">
        <v>206.04</v>
      </c>
      <c r="G1017" s="28"/>
      <c r="H1017" s="28">
        <f>F1017+G1017</f>
        <v>206.04</v>
      </c>
      <c r="I1017" s="28">
        <v>8.24</v>
      </c>
      <c r="J1017" s="28"/>
      <c r="K1017" s="28">
        <f>F1017/C1017*100</f>
        <v>17.46101694915254</v>
      </c>
      <c r="L1017" s="17"/>
      <c r="M1017" s="28">
        <f>H1017/E1017*100</f>
        <v>17.46101694915254</v>
      </c>
    </row>
    <row r="1018" spans="1:13" ht="18" customHeight="1">
      <c r="A1018" s="37" t="s">
        <v>38</v>
      </c>
      <c r="B1018" s="26" t="s">
        <v>39</v>
      </c>
      <c r="C1018" s="28">
        <v>224500</v>
      </c>
      <c r="D1018" s="28"/>
      <c r="E1018" s="28">
        <f aca="true" t="shared" si="186" ref="E1018:E1036">C1018+D1018</f>
        <v>224500</v>
      </c>
      <c r="F1018" s="28">
        <v>89446.56</v>
      </c>
      <c r="G1018" s="28"/>
      <c r="H1018" s="28">
        <f aca="true" t="shared" si="187" ref="H1018:H1036">F1018+G1018</f>
        <v>89446.56</v>
      </c>
      <c r="I1018" s="28">
        <v>4597.27</v>
      </c>
      <c r="J1018" s="28"/>
      <c r="K1018" s="28">
        <f>F1018/C1018*100</f>
        <v>39.84256570155902</v>
      </c>
      <c r="L1018" s="17"/>
      <c r="M1018" s="28">
        <f>H1018/E1018*100</f>
        <v>39.84256570155902</v>
      </c>
    </row>
    <row r="1019" spans="1:13" ht="18" customHeight="1">
      <c r="A1019" s="35" t="s">
        <v>40</v>
      </c>
      <c r="B1019" s="26" t="s">
        <v>41</v>
      </c>
      <c r="C1019" s="28">
        <v>12982</v>
      </c>
      <c r="D1019" s="28"/>
      <c r="E1019" s="28">
        <f t="shared" si="186"/>
        <v>12982</v>
      </c>
      <c r="F1019" s="28">
        <v>12981.57</v>
      </c>
      <c r="G1019" s="28"/>
      <c r="H1019" s="28">
        <f t="shared" si="187"/>
        <v>12981.57</v>
      </c>
      <c r="I1019" s="28"/>
      <c r="J1019" s="28"/>
      <c r="K1019" s="28">
        <v>0</v>
      </c>
      <c r="L1019" s="17"/>
      <c r="M1019" s="28">
        <v>0</v>
      </c>
    </row>
    <row r="1020" spans="1:13" ht="18" customHeight="1">
      <c r="A1020" s="37" t="s">
        <v>27</v>
      </c>
      <c r="B1020" s="26" t="s">
        <v>28</v>
      </c>
      <c r="C1020" s="28">
        <v>36380</v>
      </c>
      <c r="D1020" s="28"/>
      <c r="E1020" s="28">
        <f t="shared" si="186"/>
        <v>36380</v>
      </c>
      <c r="F1020" s="28">
        <v>12238.83</v>
      </c>
      <c r="G1020" s="28"/>
      <c r="H1020" s="28">
        <f t="shared" si="187"/>
        <v>12238.83</v>
      </c>
      <c r="I1020" s="28">
        <v>2080.14</v>
      </c>
      <c r="J1020" s="28"/>
      <c r="K1020" s="28">
        <f aca="true" t="shared" si="188" ref="K1020:K1041">F1020/C1020*100</f>
        <v>33.64164376030786</v>
      </c>
      <c r="L1020" s="17"/>
      <c r="M1020" s="28">
        <f aca="true" t="shared" si="189" ref="M1020:M1045">H1020/E1020*100</f>
        <v>33.64164376030786</v>
      </c>
    </row>
    <row r="1021" spans="1:13" ht="18" customHeight="1">
      <c r="A1021" s="35" t="s">
        <v>29</v>
      </c>
      <c r="B1021" s="26" t="s">
        <v>30</v>
      </c>
      <c r="C1021" s="28">
        <v>5900</v>
      </c>
      <c r="D1021" s="28"/>
      <c r="E1021" s="28">
        <f t="shared" si="186"/>
        <v>5900</v>
      </c>
      <c r="F1021" s="28">
        <v>2484.08</v>
      </c>
      <c r="G1021" s="28"/>
      <c r="H1021" s="28">
        <f t="shared" si="187"/>
        <v>2484.08</v>
      </c>
      <c r="I1021" s="28">
        <v>387.18</v>
      </c>
      <c r="J1021" s="28"/>
      <c r="K1021" s="28">
        <f t="shared" si="188"/>
        <v>42.103050847457624</v>
      </c>
      <c r="L1021" s="17"/>
      <c r="M1021" s="28">
        <f t="shared" si="189"/>
        <v>42.103050847457624</v>
      </c>
    </row>
    <row r="1022" spans="1:13" ht="18" customHeight="1">
      <c r="A1022" s="37" t="s">
        <v>42</v>
      </c>
      <c r="B1022" s="26" t="s">
        <v>43</v>
      </c>
      <c r="C1022" s="28">
        <v>32370</v>
      </c>
      <c r="D1022" s="28"/>
      <c r="E1022" s="28">
        <f t="shared" si="186"/>
        <v>32370</v>
      </c>
      <c r="F1022" s="28">
        <v>11432.6</v>
      </c>
      <c r="G1022" s="28"/>
      <c r="H1022" s="28">
        <f t="shared" si="187"/>
        <v>11432.6</v>
      </c>
      <c r="I1022" s="28">
        <v>1119.3</v>
      </c>
      <c r="J1022" s="28"/>
      <c r="K1022" s="28">
        <f t="shared" si="188"/>
        <v>35.31850478838431</v>
      </c>
      <c r="L1022" s="17"/>
      <c r="M1022" s="28">
        <f t="shared" si="189"/>
        <v>35.31850478838431</v>
      </c>
    </row>
    <row r="1023" spans="1:13" ht="18" customHeight="1">
      <c r="A1023" s="35" t="s">
        <v>52</v>
      </c>
      <c r="B1023" s="26" t="s">
        <v>53</v>
      </c>
      <c r="C1023" s="28">
        <v>90000</v>
      </c>
      <c r="D1023" s="28"/>
      <c r="E1023" s="28">
        <f t="shared" si="186"/>
        <v>90000</v>
      </c>
      <c r="F1023" s="28">
        <v>30328.25</v>
      </c>
      <c r="G1023" s="28"/>
      <c r="H1023" s="28">
        <f t="shared" si="187"/>
        <v>30328.25</v>
      </c>
      <c r="I1023" s="28">
        <v>377.1</v>
      </c>
      <c r="J1023" s="28"/>
      <c r="K1023" s="28">
        <f t="shared" si="188"/>
        <v>33.698055555555555</v>
      </c>
      <c r="L1023" s="17"/>
      <c r="M1023" s="28">
        <f t="shared" si="189"/>
        <v>33.698055555555555</v>
      </c>
    </row>
    <row r="1024" spans="1:13" ht="18" customHeight="1">
      <c r="A1024" s="37" t="s">
        <v>44</v>
      </c>
      <c r="B1024" s="26" t="s">
        <v>45</v>
      </c>
      <c r="C1024" s="28">
        <v>1169360</v>
      </c>
      <c r="D1024" s="28"/>
      <c r="E1024" s="28">
        <f t="shared" si="186"/>
        <v>1169360</v>
      </c>
      <c r="F1024" s="28">
        <v>194379.49</v>
      </c>
      <c r="G1024" s="28"/>
      <c r="H1024" s="28">
        <f t="shared" si="187"/>
        <v>194379.49</v>
      </c>
      <c r="I1024" s="28">
        <v>8623</v>
      </c>
      <c r="J1024" s="28"/>
      <c r="K1024" s="28">
        <f t="shared" si="188"/>
        <v>16.62272439625094</v>
      </c>
      <c r="L1024" s="17"/>
      <c r="M1024" s="28">
        <f t="shared" si="189"/>
        <v>16.62272439625094</v>
      </c>
    </row>
    <row r="1025" spans="1:13" ht="18" customHeight="1">
      <c r="A1025" s="37" t="s">
        <v>277</v>
      </c>
      <c r="B1025" s="26" t="s">
        <v>229</v>
      </c>
      <c r="C1025" s="28">
        <v>200</v>
      </c>
      <c r="D1025" s="28"/>
      <c r="E1025" s="28">
        <f t="shared" si="186"/>
        <v>200</v>
      </c>
      <c r="F1025" s="28">
        <v>32</v>
      </c>
      <c r="G1025" s="28"/>
      <c r="H1025" s="28">
        <f t="shared" si="187"/>
        <v>32</v>
      </c>
      <c r="I1025" s="28">
        <v>17</v>
      </c>
      <c r="J1025" s="28"/>
      <c r="K1025" s="28">
        <f t="shared" si="188"/>
        <v>16</v>
      </c>
      <c r="L1025" s="17"/>
      <c r="M1025" s="28">
        <f t="shared" si="189"/>
        <v>16</v>
      </c>
    </row>
    <row r="1026" spans="1:13" ht="18" customHeight="1">
      <c r="A1026" s="35" t="s">
        <v>33</v>
      </c>
      <c r="B1026" s="26" t="s">
        <v>34</v>
      </c>
      <c r="C1026" s="28">
        <v>644644</v>
      </c>
      <c r="D1026" s="28"/>
      <c r="E1026" s="28">
        <f t="shared" si="186"/>
        <v>644644</v>
      </c>
      <c r="F1026" s="28">
        <v>340997.01</v>
      </c>
      <c r="G1026" s="28"/>
      <c r="H1026" s="28">
        <f t="shared" si="187"/>
        <v>340997.01</v>
      </c>
      <c r="I1026" s="28">
        <v>22872.89</v>
      </c>
      <c r="J1026" s="28"/>
      <c r="K1026" s="28">
        <f t="shared" si="188"/>
        <v>52.89694932396796</v>
      </c>
      <c r="L1026" s="17"/>
      <c r="M1026" s="28">
        <f t="shared" si="189"/>
        <v>52.89694932396796</v>
      </c>
    </row>
    <row r="1027" spans="1:13" ht="18" customHeight="1">
      <c r="A1027" s="35" t="s">
        <v>78</v>
      </c>
      <c r="B1027" s="26" t="s">
        <v>79</v>
      </c>
      <c r="C1027" s="28">
        <v>920</v>
      </c>
      <c r="D1027" s="28"/>
      <c r="E1027" s="28">
        <f>C1027+D1027</f>
        <v>920</v>
      </c>
      <c r="F1027" s="28">
        <v>385.99</v>
      </c>
      <c r="G1027" s="28"/>
      <c r="H1027" s="28">
        <f>F1027+G1027</f>
        <v>385.99</v>
      </c>
      <c r="I1027" s="28">
        <v>35.87</v>
      </c>
      <c r="J1027" s="28"/>
      <c r="K1027" s="28">
        <f t="shared" si="188"/>
        <v>41.9554347826087</v>
      </c>
      <c r="L1027" s="17"/>
      <c r="M1027" s="28">
        <f t="shared" si="189"/>
        <v>41.9554347826087</v>
      </c>
    </row>
    <row r="1028" spans="1:13" ht="18" customHeight="1">
      <c r="A1028" s="91" t="s">
        <v>318</v>
      </c>
      <c r="B1028" s="26" t="s">
        <v>285</v>
      </c>
      <c r="C1028" s="28">
        <v>5000</v>
      </c>
      <c r="D1028" s="28"/>
      <c r="E1028" s="28">
        <f>C1028+D1028</f>
        <v>5000</v>
      </c>
      <c r="F1028" s="28">
        <v>1466.88</v>
      </c>
      <c r="G1028" s="28"/>
      <c r="H1028" s="28">
        <f>F1028+G1028</f>
        <v>1466.88</v>
      </c>
      <c r="I1028" s="28">
        <v>243.63</v>
      </c>
      <c r="J1028" s="28"/>
      <c r="K1028" s="28">
        <f t="shared" si="188"/>
        <v>29.337600000000002</v>
      </c>
      <c r="L1028" s="17"/>
      <c r="M1028" s="28">
        <f t="shared" si="189"/>
        <v>29.337600000000002</v>
      </c>
    </row>
    <row r="1029" spans="1:13" ht="18" customHeight="1">
      <c r="A1029" s="91" t="s">
        <v>328</v>
      </c>
      <c r="B1029" s="26" t="s">
        <v>286</v>
      </c>
      <c r="C1029" s="28">
        <v>4000</v>
      </c>
      <c r="D1029" s="28"/>
      <c r="E1029" s="28">
        <f>C1029+D1029</f>
        <v>4000</v>
      </c>
      <c r="F1029" s="28">
        <v>1413.67</v>
      </c>
      <c r="G1029" s="28"/>
      <c r="H1029" s="28">
        <f>F1029+G1029</f>
        <v>1413.67</v>
      </c>
      <c r="I1029" s="28"/>
      <c r="J1029" s="28"/>
      <c r="K1029" s="28">
        <f t="shared" si="188"/>
        <v>35.34175</v>
      </c>
      <c r="L1029" s="17"/>
      <c r="M1029" s="28">
        <f t="shared" si="189"/>
        <v>35.34175</v>
      </c>
    </row>
    <row r="1030" spans="1:13" ht="18" customHeight="1">
      <c r="A1030" s="91" t="s">
        <v>374</v>
      </c>
      <c r="B1030" s="26" t="s">
        <v>288</v>
      </c>
      <c r="C1030" s="28">
        <v>7284</v>
      </c>
      <c r="D1030" s="28"/>
      <c r="E1030" s="28">
        <f>C1030+D1030</f>
        <v>7284</v>
      </c>
      <c r="F1030" s="28">
        <v>1509.34</v>
      </c>
      <c r="G1030" s="28"/>
      <c r="H1030" s="28">
        <f>F1030+G1030</f>
        <v>1509.34</v>
      </c>
      <c r="I1030" s="28"/>
      <c r="J1030" s="28"/>
      <c r="K1030" s="28">
        <f t="shared" si="188"/>
        <v>20.721306974190004</v>
      </c>
      <c r="L1030" s="17"/>
      <c r="M1030" s="28">
        <f t="shared" si="189"/>
        <v>20.721306974190004</v>
      </c>
    </row>
    <row r="1031" spans="1:13" ht="18" customHeight="1">
      <c r="A1031" s="35" t="s">
        <v>80</v>
      </c>
      <c r="B1031" s="26" t="s">
        <v>81</v>
      </c>
      <c r="C1031" s="28">
        <v>400</v>
      </c>
      <c r="D1031" s="28"/>
      <c r="E1031" s="28">
        <f t="shared" si="186"/>
        <v>400</v>
      </c>
      <c r="F1031" s="28">
        <v>54.64</v>
      </c>
      <c r="G1031" s="28"/>
      <c r="H1031" s="28">
        <f t="shared" si="187"/>
        <v>54.64</v>
      </c>
      <c r="I1031" s="28">
        <v>48.96</v>
      </c>
      <c r="J1031" s="28"/>
      <c r="K1031" s="28">
        <f t="shared" si="188"/>
        <v>13.66</v>
      </c>
      <c r="L1031" s="17"/>
      <c r="M1031" s="28">
        <f t="shared" si="189"/>
        <v>13.66</v>
      </c>
    </row>
    <row r="1032" spans="1:13" ht="18" customHeight="1">
      <c r="A1032" s="35" t="s">
        <v>71</v>
      </c>
      <c r="B1032" s="26" t="s">
        <v>72</v>
      </c>
      <c r="C1032" s="28">
        <v>50</v>
      </c>
      <c r="D1032" s="28"/>
      <c r="E1032" s="28">
        <f t="shared" si="186"/>
        <v>50</v>
      </c>
      <c r="F1032" s="28"/>
      <c r="G1032" s="28"/>
      <c r="H1032" s="28">
        <f t="shared" si="187"/>
        <v>0</v>
      </c>
      <c r="I1032" s="28"/>
      <c r="J1032" s="28"/>
      <c r="K1032" s="28">
        <f t="shared" si="188"/>
        <v>0</v>
      </c>
      <c r="L1032" s="17"/>
      <c r="M1032" s="28">
        <f t="shared" si="189"/>
        <v>0</v>
      </c>
    </row>
    <row r="1033" spans="1:13" ht="18" customHeight="1">
      <c r="A1033" s="35" t="s">
        <v>46</v>
      </c>
      <c r="B1033" s="26" t="s">
        <v>47</v>
      </c>
      <c r="C1033" s="28">
        <v>5350</v>
      </c>
      <c r="D1033" s="28"/>
      <c r="E1033" s="28">
        <f t="shared" si="186"/>
        <v>5350</v>
      </c>
      <c r="F1033" s="28">
        <v>4012.5</v>
      </c>
      <c r="G1033" s="28"/>
      <c r="H1033" s="28">
        <f t="shared" si="187"/>
        <v>4012.5</v>
      </c>
      <c r="I1033" s="28"/>
      <c r="J1033" s="28"/>
      <c r="K1033" s="28">
        <f t="shared" si="188"/>
        <v>75</v>
      </c>
      <c r="L1033" s="17"/>
      <c r="M1033" s="28">
        <f t="shared" si="189"/>
        <v>75</v>
      </c>
    </row>
    <row r="1034" spans="1:13" ht="18" customHeight="1">
      <c r="A1034" s="35" t="s">
        <v>54</v>
      </c>
      <c r="B1034" s="26" t="s">
        <v>55</v>
      </c>
      <c r="C1034" s="28">
        <v>1800</v>
      </c>
      <c r="D1034" s="28"/>
      <c r="E1034" s="28">
        <f t="shared" si="186"/>
        <v>1800</v>
      </c>
      <c r="F1034" s="28">
        <v>937.2</v>
      </c>
      <c r="G1034" s="28"/>
      <c r="H1034" s="28">
        <f t="shared" si="187"/>
        <v>937.2</v>
      </c>
      <c r="I1034" s="28"/>
      <c r="J1034" s="28"/>
      <c r="K1034" s="28">
        <f t="shared" si="188"/>
        <v>52.06666666666667</v>
      </c>
      <c r="L1034" s="17"/>
      <c r="M1034" s="28">
        <f t="shared" si="189"/>
        <v>52.06666666666667</v>
      </c>
    </row>
    <row r="1035" spans="1:13" ht="18" customHeight="1">
      <c r="A1035" s="35" t="s">
        <v>219</v>
      </c>
      <c r="B1035" s="26" t="s">
        <v>220</v>
      </c>
      <c r="C1035" s="28">
        <v>236</v>
      </c>
      <c r="D1035" s="28"/>
      <c r="E1035" s="28">
        <f t="shared" si="186"/>
        <v>236</v>
      </c>
      <c r="F1035" s="28">
        <v>235.24</v>
      </c>
      <c r="G1035" s="28"/>
      <c r="H1035" s="28">
        <f t="shared" si="187"/>
        <v>235.24</v>
      </c>
      <c r="I1035" s="28"/>
      <c r="J1035" s="28"/>
      <c r="K1035" s="28">
        <f t="shared" si="188"/>
        <v>99.67796610169492</v>
      </c>
      <c r="L1035" s="17"/>
      <c r="M1035" s="28">
        <f t="shared" si="189"/>
        <v>99.67796610169492</v>
      </c>
    </row>
    <row r="1036" spans="1:13" ht="18" customHeight="1">
      <c r="A1036" s="35" t="s">
        <v>384</v>
      </c>
      <c r="B1036" s="26" t="s">
        <v>57</v>
      </c>
      <c r="C1036" s="28">
        <v>5592</v>
      </c>
      <c r="D1036" s="28"/>
      <c r="E1036" s="28">
        <f t="shared" si="186"/>
        <v>5592</v>
      </c>
      <c r="F1036" s="28">
        <v>5592</v>
      </c>
      <c r="G1036" s="28"/>
      <c r="H1036" s="28">
        <f t="shared" si="187"/>
        <v>5592</v>
      </c>
      <c r="I1036" s="28"/>
      <c r="J1036" s="28"/>
      <c r="K1036" s="28">
        <f t="shared" si="188"/>
        <v>100</v>
      </c>
      <c r="L1036" s="17"/>
      <c r="M1036" s="28">
        <f t="shared" si="189"/>
        <v>100</v>
      </c>
    </row>
    <row r="1037" spans="1:13" ht="18" customHeight="1">
      <c r="A1037" s="90" t="s">
        <v>326</v>
      </c>
      <c r="B1037" s="26" t="s">
        <v>290</v>
      </c>
      <c r="C1037" s="28">
        <v>3200</v>
      </c>
      <c r="D1037" s="28"/>
      <c r="E1037" s="28">
        <f aca="true" t="shared" si="190" ref="E1037:E1045">C1037+D1037</f>
        <v>3200</v>
      </c>
      <c r="F1037" s="28">
        <v>600.4</v>
      </c>
      <c r="G1037" s="28"/>
      <c r="H1037" s="28">
        <f aca="true" t="shared" si="191" ref="H1037:H1045">F1037+G1037</f>
        <v>600.4</v>
      </c>
      <c r="I1037" s="28"/>
      <c r="J1037" s="28"/>
      <c r="K1037" s="28">
        <f t="shared" si="188"/>
        <v>18.7625</v>
      </c>
      <c r="L1037" s="17"/>
      <c r="M1037" s="28">
        <f t="shared" si="189"/>
        <v>18.7625</v>
      </c>
    </row>
    <row r="1038" spans="1:13" ht="18" customHeight="1">
      <c r="A1038" s="90" t="s">
        <v>338</v>
      </c>
      <c r="B1038" s="26" t="s">
        <v>291</v>
      </c>
      <c r="C1038" s="28">
        <v>1200</v>
      </c>
      <c r="D1038" s="28"/>
      <c r="E1038" s="28">
        <f t="shared" si="190"/>
        <v>1200</v>
      </c>
      <c r="F1038" s="28">
        <v>51.85</v>
      </c>
      <c r="G1038" s="28"/>
      <c r="H1038" s="28">
        <f t="shared" si="191"/>
        <v>51.85</v>
      </c>
      <c r="I1038" s="28"/>
      <c r="J1038" s="28"/>
      <c r="K1038" s="28">
        <f t="shared" si="188"/>
        <v>4.320833333333334</v>
      </c>
      <c r="L1038" s="17"/>
      <c r="M1038" s="28">
        <f t="shared" si="189"/>
        <v>4.320833333333334</v>
      </c>
    </row>
    <row r="1039" spans="1:13" ht="18" customHeight="1">
      <c r="A1039" s="90" t="s">
        <v>321</v>
      </c>
      <c r="B1039" s="26" t="s">
        <v>292</v>
      </c>
      <c r="C1039" s="28">
        <v>2940</v>
      </c>
      <c r="D1039" s="28"/>
      <c r="E1039" s="28">
        <f t="shared" si="190"/>
        <v>2940</v>
      </c>
      <c r="F1039" s="28">
        <v>2228.2</v>
      </c>
      <c r="G1039" s="28"/>
      <c r="H1039" s="28">
        <f t="shared" si="191"/>
        <v>2228.2</v>
      </c>
      <c r="I1039" s="28">
        <v>168.16</v>
      </c>
      <c r="J1039" s="28"/>
      <c r="K1039" s="28">
        <f t="shared" si="188"/>
        <v>75.7891156462585</v>
      </c>
      <c r="L1039" s="17"/>
      <c r="M1039" s="28">
        <f t="shared" si="189"/>
        <v>75.7891156462585</v>
      </c>
    </row>
    <row r="1040" spans="1:13" ht="18" customHeight="1">
      <c r="A1040" s="90" t="s">
        <v>440</v>
      </c>
      <c r="B1040" s="26" t="s">
        <v>439</v>
      </c>
      <c r="C1040" s="28">
        <v>71272</v>
      </c>
      <c r="D1040" s="28"/>
      <c r="E1040" s="28">
        <f t="shared" si="190"/>
        <v>71272</v>
      </c>
      <c r="F1040" s="28">
        <v>71271.55</v>
      </c>
      <c r="G1040" s="28"/>
      <c r="H1040" s="28">
        <f t="shared" si="191"/>
        <v>71271.55</v>
      </c>
      <c r="I1040" s="28"/>
      <c r="J1040" s="28"/>
      <c r="K1040" s="28">
        <f t="shared" si="188"/>
        <v>99.9993686160063</v>
      </c>
      <c r="L1040" s="17"/>
      <c r="M1040" s="28">
        <f t="shared" si="189"/>
        <v>99.9993686160063</v>
      </c>
    </row>
    <row r="1041" spans="1:13" ht="18" customHeight="1">
      <c r="A1041" s="35" t="s">
        <v>62</v>
      </c>
      <c r="B1041" s="26" t="s">
        <v>63</v>
      </c>
      <c r="C1041" s="28">
        <v>4785386</v>
      </c>
      <c r="D1041" s="28"/>
      <c r="E1041" s="28">
        <f t="shared" si="190"/>
        <v>4785386</v>
      </c>
      <c r="F1041" s="28">
        <v>108203.2</v>
      </c>
      <c r="G1041" s="28"/>
      <c r="H1041" s="28">
        <f t="shared" si="191"/>
        <v>108203.2</v>
      </c>
      <c r="I1041" s="28">
        <v>6466</v>
      </c>
      <c r="J1041" s="28"/>
      <c r="K1041" s="28">
        <f t="shared" si="188"/>
        <v>2.2611174939701835</v>
      </c>
      <c r="L1041" s="17"/>
      <c r="M1041" s="28">
        <f t="shared" si="189"/>
        <v>2.2611174939701835</v>
      </c>
    </row>
    <row r="1042" spans="1:13" ht="18" customHeight="1">
      <c r="A1042" s="35" t="s">
        <v>62</v>
      </c>
      <c r="B1042" s="26" t="s">
        <v>441</v>
      </c>
      <c r="C1042" s="28"/>
      <c r="D1042" s="28">
        <v>635000</v>
      </c>
      <c r="E1042" s="28">
        <f t="shared" si="190"/>
        <v>635000</v>
      </c>
      <c r="F1042" s="28"/>
      <c r="G1042" s="28"/>
      <c r="H1042" s="28">
        <f t="shared" si="191"/>
        <v>0</v>
      </c>
      <c r="I1042" s="28"/>
      <c r="J1042" s="28"/>
      <c r="K1042" s="28"/>
      <c r="L1042" s="33">
        <f>G1042/D1042*100</f>
        <v>0</v>
      </c>
      <c r="M1042" s="28">
        <f t="shared" si="189"/>
        <v>0</v>
      </c>
    </row>
    <row r="1043" spans="1:13" ht="18" customHeight="1">
      <c r="A1043" s="35" t="s">
        <v>376</v>
      </c>
      <c r="B1043" s="26" t="s">
        <v>216</v>
      </c>
      <c r="C1043" s="28"/>
      <c r="D1043" s="28">
        <v>3064467</v>
      </c>
      <c r="E1043" s="28">
        <f t="shared" si="190"/>
        <v>3064467</v>
      </c>
      <c r="F1043" s="28"/>
      <c r="G1043" s="28">
        <v>3064466.28</v>
      </c>
      <c r="H1043" s="28">
        <f t="shared" si="191"/>
        <v>3064466.28</v>
      </c>
      <c r="I1043" s="28"/>
      <c r="J1043" s="28"/>
      <c r="K1043" s="28">
        <v>0</v>
      </c>
      <c r="L1043" s="28">
        <f>G1043/D1043*100</f>
        <v>99.99997650488649</v>
      </c>
      <c r="M1043" s="28">
        <f t="shared" si="189"/>
        <v>99.99997650488649</v>
      </c>
    </row>
    <row r="1044" spans="1:13" ht="18" customHeight="1">
      <c r="A1044" s="35" t="s">
        <v>373</v>
      </c>
      <c r="B1044" s="26" t="s">
        <v>217</v>
      </c>
      <c r="C1044" s="28">
        <v>1575948</v>
      </c>
      <c r="D1044" s="28"/>
      <c r="E1044" s="28">
        <f t="shared" si="190"/>
        <v>1575948</v>
      </c>
      <c r="F1044" s="28">
        <v>1575947.96</v>
      </c>
      <c r="G1044" s="28"/>
      <c r="H1044" s="28">
        <f t="shared" si="191"/>
        <v>1575947.96</v>
      </c>
      <c r="I1044" s="28"/>
      <c r="J1044" s="28"/>
      <c r="K1044" s="28">
        <f>F1044/C1044*100</f>
        <v>99.99999746184518</v>
      </c>
      <c r="L1044" s="28"/>
      <c r="M1044" s="28">
        <f t="shared" si="189"/>
        <v>99.99999746184518</v>
      </c>
    </row>
    <row r="1045" spans="1:13" ht="18" customHeight="1">
      <c r="A1045" s="35" t="s">
        <v>48</v>
      </c>
      <c r="B1045" s="26" t="s">
        <v>49</v>
      </c>
      <c r="C1045" s="28">
        <v>62800</v>
      </c>
      <c r="D1045" s="28"/>
      <c r="E1045" s="28">
        <f t="shared" si="190"/>
        <v>62800</v>
      </c>
      <c r="F1045" s="28">
        <v>6185.4</v>
      </c>
      <c r="G1045" s="28"/>
      <c r="H1045" s="28">
        <f t="shared" si="191"/>
        <v>6185.4</v>
      </c>
      <c r="I1045" s="28"/>
      <c r="J1045" s="28"/>
      <c r="K1045" s="28">
        <f>F1045/C1045*100</f>
        <v>9.84936305732484</v>
      </c>
      <c r="L1045" s="28"/>
      <c r="M1045" s="28">
        <f t="shared" si="189"/>
        <v>9.84936305732484</v>
      </c>
    </row>
    <row r="1046" spans="1:13" ht="18" customHeight="1">
      <c r="A1046" s="38"/>
      <c r="B1046" s="26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</row>
    <row r="1047" spans="1:13" s="29" customFormat="1" ht="18" customHeight="1">
      <c r="A1047" s="39" t="s">
        <v>64</v>
      </c>
      <c r="B1047" s="5" t="s">
        <v>218</v>
      </c>
      <c r="C1047" s="25">
        <f>SUM(C1049)</f>
        <v>1600</v>
      </c>
      <c r="D1047" s="25">
        <f>SUM(D1049)</f>
        <v>0</v>
      </c>
      <c r="E1047" s="25">
        <f>C1047+D1047</f>
        <v>1600</v>
      </c>
      <c r="F1047" s="25">
        <f>SUM(F1049)</f>
        <v>758</v>
      </c>
      <c r="G1047" s="25">
        <f>SUM(G1049)</f>
        <v>0</v>
      </c>
      <c r="H1047" s="25">
        <f>F1047+G1047</f>
        <v>758</v>
      </c>
      <c r="I1047" s="25">
        <f>SUM(I1049)</f>
        <v>0</v>
      </c>
      <c r="J1047" s="25">
        <f>SUM(J1049)</f>
        <v>0</v>
      </c>
      <c r="K1047" s="25">
        <f>F1047/C1047*100</f>
        <v>47.375</v>
      </c>
      <c r="L1047" s="25">
        <v>0</v>
      </c>
      <c r="M1047" s="25">
        <f>H1047/E1047*100</f>
        <v>47.375</v>
      </c>
    </row>
    <row r="1048" spans="1:13" s="18" customFormat="1" ht="18" customHeight="1">
      <c r="A1048" s="16" t="s">
        <v>12</v>
      </c>
      <c r="B1048" s="15"/>
      <c r="C1048" s="17">
        <f>SUM(C1049)</f>
        <v>1600</v>
      </c>
      <c r="D1048" s="17">
        <f>SUM(D1049)</f>
        <v>0</v>
      </c>
      <c r="E1048" s="17">
        <f>SUM(C1048:D1048)</f>
        <v>1600</v>
      </c>
      <c r="F1048" s="17">
        <f>SUM(F1049)</f>
        <v>758</v>
      </c>
      <c r="G1048" s="17">
        <f>SUM(G1049)</f>
        <v>0</v>
      </c>
      <c r="H1048" s="17">
        <f>SUM(F1048:G1048)</f>
        <v>758</v>
      </c>
      <c r="I1048" s="17">
        <f>SUM(I1049)</f>
        <v>0</v>
      </c>
      <c r="J1048" s="17">
        <f>SUM(J1049)</f>
        <v>0</v>
      </c>
      <c r="K1048" s="17">
        <f>F1048/C1048*100</f>
        <v>47.375</v>
      </c>
      <c r="L1048" s="17"/>
      <c r="M1048" s="17">
        <f>H1048/E1048*100</f>
        <v>47.375</v>
      </c>
    </row>
    <row r="1049" spans="1:13" ht="18" customHeight="1">
      <c r="A1049" s="37" t="s">
        <v>31</v>
      </c>
      <c r="B1049" s="26" t="s">
        <v>32</v>
      </c>
      <c r="C1049" s="28">
        <v>1600</v>
      </c>
      <c r="D1049" s="28"/>
      <c r="E1049" s="28">
        <f>C1049+D1049</f>
        <v>1600</v>
      </c>
      <c r="F1049" s="28">
        <v>758</v>
      </c>
      <c r="G1049" s="28"/>
      <c r="H1049" s="28">
        <f>F1049+G1049</f>
        <v>758</v>
      </c>
      <c r="I1049" s="28"/>
      <c r="J1049" s="28"/>
      <c r="K1049" s="28">
        <f>F1049/C1049*100</f>
        <v>47.375</v>
      </c>
      <c r="L1049" s="28"/>
      <c r="M1049" s="28">
        <f>H1049/E1049*100</f>
        <v>47.375</v>
      </c>
    </row>
    <row r="1050" spans="1:13" ht="18" customHeight="1">
      <c r="A1050" s="31"/>
      <c r="B1050" s="31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</row>
    <row r="1051" spans="1:13" ht="18" customHeight="1">
      <c r="A1051" s="39" t="s">
        <v>67</v>
      </c>
      <c r="B1051" s="5" t="s">
        <v>68</v>
      </c>
      <c r="C1051" s="25">
        <f>C1054</f>
        <v>34700</v>
      </c>
      <c r="D1051" s="25">
        <f>D1054</f>
        <v>25000</v>
      </c>
      <c r="E1051" s="25">
        <f>C1051+D1051</f>
        <v>59700</v>
      </c>
      <c r="F1051" s="25">
        <f>F1054</f>
        <v>12728.849999999999</v>
      </c>
      <c r="G1051" s="25">
        <f>G1054</f>
        <v>4183</v>
      </c>
      <c r="H1051" s="25">
        <f>H1054</f>
        <v>16911.85</v>
      </c>
      <c r="I1051" s="25">
        <f>I1054</f>
        <v>0</v>
      </c>
      <c r="J1051" s="25">
        <f>J1054</f>
        <v>0</v>
      </c>
      <c r="K1051" s="25">
        <f aca="true" t="shared" si="192" ref="K1051:M1052">F1051/C1051*100</f>
        <v>36.682564841498554</v>
      </c>
      <c r="L1051" s="25">
        <f t="shared" si="192"/>
        <v>16.732</v>
      </c>
      <c r="M1051" s="25">
        <f t="shared" si="192"/>
        <v>28.328056951423786</v>
      </c>
    </row>
    <row r="1052" spans="1:13" s="18" customFormat="1" ht="18" customHeight="1">
      <c r="A1052" s="16" t="s">
        <v>14</v>
      </c>
      <c r="B1052" s="15"/>
      <c r="C1052" s="17">
        <f>SUM(C1055)</f>
        <v>34700</v>
      </c>
      <c r="D1052" s="17">
        <f>SUM(D1055)</f>
        <v>25000</v>
      </c>
      <c r="E1052" s="17">
        <f>SUM(C1052:D1052)</f>
        <v>59700</v>
      </c>
      <c r="F1052" s="17">
        <f>SUM(F1055)</f>
        <v>12728.849999999999</v>
      </c>
      <c r="G1052" s="17">
        <f>SUM(G1055)</f>
        <v>4183</v>
      </c>
      <c r="H1052" s="17">
        <f>SUM(F1052:G1052)</f>
        <v>16911.85</v>
      </c>
      <c r="I1052" s="17">
        <f>SUM(I1055)</f>
        <v>0</v>
      </c>
      <c r="J1052" s="17">
        <f>SUM(J1055)</f>
        <v>0</v>
      </c>
      <c r="K1052" s="17">
        <f t="shared" si="192"/>
        <v>36.682564841498554</v>
      </c>
      <c r="L1052" s="17">
        <f t="shared" si="192"/>
        <v>16.732</v>
      </c>
      <c r="M1052" s="17">
        <f t="shared" si="192"/>
        <v>28.328056951423786</v>
      </c>
    </row>
    <row r="1053" spans="1:13" ht="18" customHeight="1">
      <c r="A1053" s="31"/>
      <c r="B1053" s="31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</row>
    <row r="1054" spans="1:13" s="29" customFormat="1" ht="18" customHeight="1">
      <c r="A1054" s="24" t="s">
        <v>69</v>
      </c>
      <c r="B1054" s="36">
        <v>70005</v>
      </c>
      <c r="C1054" s="25">
        <f>SUM(C1055:C1055)</f>
        <v>34700</v>
      </c>
      <c r="D1054" s="25">
        <f>SUM(D1055:D1055)</f>
        <v>25000</v>
      </c>
      <c r="E1054" s="25">
        <f>C1054+D1054</f>
        <v>59700</v>
      </c>
      <c r="F1054" s="25">
        <f>SUM(F1055:F1055)</f>
        <v>12728.849999999999</v>
      </c>
      <c r="G1054" s="25">
        <f>SUM(G1055:G1055)</f>
        <v>4183</v>
      </c>
      <c r="H1054" s="25">
        <f>F1054+G1054</f>
        <v>16911.85</v>
      </c>
      <c r="I1054" s="25">
        <f>SUM(I1055:I1055)</f>
        <v>0</v>
      </c>
      <c r="J1054" s="25">
        <f>SUM(J1055:J1055)</f>
        <v>0</v>
      </c>
      <c r="K1054" s="25">
        <f aca="true" t="shared" si="193" ref="K1054:M1056">F1054/C1054*100</f>
        <v>36.682564841498554</v>
      </c>
      <c r="L1054" s="25">
        <f t="shared" si="193"/>
        <v>16.732</v>
      </c>
      <c r="M1054" s="25">
        <f t="shared" si="193"/>
        <v>28.328056951423786</v>
      </c>
    </row>
    <row r="1055" spans="1:13" s="18" customFormat="1" ht="18" customHeight="1">
      <c r="A1055" s="16" t="s">
        <v>14</v>
      </c>
      <c r="B1055" s="15"/>
      <c r="C1055" s="17">
        <f>SUM(C1056:C1059)</f>
        <v>34700</v>
      </c>
      <c r="D1055" s="17">
        <f>SUM(D1056:D1059)</f>
        <v>25000</v>
      </c>
      <c r="E1055" s="17">
        <f>SUM(C1055:D1055)</f>
        <v>59700</v>
      </c>
      <c r="F1055" s="17">
        <f>SUM(F1056:F1059)</f>
        <v>12728.849999999999</v>
      </c>
      <c r="G1055" s="17">
        <f>SUM(G1056:G1059)</f>
        <v>4183</v>
      </c>
      <c r="H1055" s="17">
        <f>SUM(F1055:G1055)</f>
        <v>16911.85</v>
      </c>
      <c r="I1055" s="17">
        <f>SUM(I1056:I1059)</f>
        <v>0</v>
      </c>
      <c r="J1055" s="17">
        <f>SUM(J1056:J1059)</f>
        <v>0</v>
      </c>
      <c r="K1055" s="17">
        <f t="shared" si="193"/>
        <v>36.682564841498554</v>
      </c>
      <c r="L1055" s="17">
        <f t="shared" si="193"/>
        <v>16.732</v>
      </c>
      <c r="M1055" s="17">
        <f t="shared" si="193"/>
        <v>28.328056951423786</v>
      </c>
    </row>
    <row r="1056" spans="1:13" ht="18" customHeight="1">
      <c r="A1056" s="35" t="s">
        <v>33</v>
      </c>
      <c r="B1056" s="26" t="s">
        <v>34</v>
      </c>
      <c r="C1056" s="28">
        <v>6000</v>
      </c>
      <c r="D1056" s="28">
        <v>24433</v>
      </c>
      <c r="E1056" s="28">
        <f>C1056+D1056</f>
        <v>30433</v>
      </c>
      <c r="F1056" s="28">
        <v>610</v>
      </c>
      <c r="G1056" s="28">
        <v>3616</v>
      </c>
      <c r="H1056" s="28">
        <f>F1056+G1056</f>
        <v>4226</v>
      </c>
      <c r="I1056" s="28"/>
      <c r="J1056" s="28"/>
      <c r="K1056" s="28">
        <f t="shared" si="193"/>
        <v>10.166666666666666</v>
      </c>
      <c r="L1056" s="28">
        <f t="shared" si="193"/>
        <v>14.799656202676708</v>
      </c>
      <c r="M1056" s="28">
        <f t="shared" si="193"/>
        <v>13.886241908454638</v>
      </c>
    </row>
    <row r="1057" spans="1:13" ht="18" customHeight="1">
      <c r="A1057" s="37" t="s">
        <v>219</v>
      </c>
      <c r="B1057" s="26" t="s">
        <v>220</v>
      </c>
      <c r="C1057" s="28">
        <v>4700</v>
      </c>
      <c r="D1057" s="28"/>
      <c r="E1057" s="28">
        <f>C1057+D1057</f>
        <v>4700</v>
      </c>
      <c r="F1057" s="28">
        <v>27.14</v>
      </c>
      <c r="G1057" s="28"/>
      <c r="H1057" s="28">
        <f>F1057+G1057</f>
        <v>27.14</v>
      </c>
      <c r="I1057" s="28"/>
      <c r="J1057" s="28"/>
      <c r="K1057" s="28">
        <f>F1057/C1057*100</f>
        <v>0.5774468085106383</v>
      </c>
      <c r="L1057" s="28"/>
      <c r="M1057" s="28">
        <f>H1057/E1057*100</f>
        <v>0.5774468085106383</v>
      </c>
    </row>
    <row r="1058" spans="1:13" ht="18" customHeight="1">
      <c r="A1058" s="37" t="s">
        <v>339</v>
      </c>
      <c r="B1058" s="26" t="s">
        <v>58</v>
      </c>
      <c r="C1058" s="28">
        <v>20000</v>
      </c>
      <c r="D1058" s="28">
        <v>567</v>
      </c>
      <c r="E1058" s="28">
        <f>C1058+D1058</f>
        <v>20567</v>
      </c>
      <c r="F1058" s="28">
        <v>11831.71</v>
      </c>
      <c r="G1058" s="28">
        <v>567</v>
      </c>
      <c r="H1058" s="28">
        <f>F1058+G1058</f>
        <v>12398.71</v>
      </c>
      <c r="I1058" s="28"/>
      <c r="J1058" s="28"/>
      <c r="K1058" s="28">
        <f>F1058/C1058*100</f>
        <v>59.15855</v>
      </c>
      <c r="L1058" s="28">
        <f>G1058/D1058*100</f>
        <v>100</v>
      </c>
      <c r="M1058" s="28">
        <f>H1058/E1058*100</f>
        <v>60.28448485437837</v>
      </c>
    </row>
    <row r="1059" spans="1:13" ht="18" customHeight="1">
      <c r="A1059" s="37" t="s">
        <v>60</v>
      </c>
      <c r="B1059" s="26" t="s">
        <v>61</v>
      </c>
      <c r="C1059" s="28">
        <v>4000</v>
      </c>
      <c r="D1059" s="28"/>
      <c r="E1059" s="28">
        <f>C1059+D1059</f>
        <v>4000</v>
      </c>
      <c r="F1059" s="28">
        <v>260</v>
      </c>
      <c r="G1059" s="28"/>
      <c r="H1059" s="28">
        <f>F1059+G1059</f>
        <v>260</v>
      </c>
      <c r="I1059" s="28"/>
      <c r="J1059" s="28"/>
      <c r="K1059" s="28">
        <f>F1059/C1059*100</f>
        <v>6.5</v>
      </c>
      <c r="L1059" s="28">
        <v>0</v>
      </c>
      <c r="M1059" s="28">
        <f>H1059/E1059*100</f>
        <v>6.5</v>
      </c>
    </row>
    <row r="1060" spans="1:13" ht="18" customHeight="1">
      <c r="A1060" s="26"/>
      <c r="B1060" s="26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</row>
    <row r="1061" spans="1:13" ht="18" customHeight="1">
      <c r="A1061" s="39" t="s">
        <v>73</v>
      </c>
      <c r="B1061" s="5" t="s">
        <v>74</v>
      </c>
      <c r="C1061" s="25">
        <f>SUM(C1062:C1064)</f>
        <v>8500</v>
      </c>
      <c r="D1061" s="25">
        <f>SUM(D1062:D1064)</f>
        <v>430050</v>
      </c>
      <c r="E1061" s="25">
        <f>SUM(C1061:D1061)</f>
        <v>438550</v>
      </c>
      <c r="F1061" s="25">
        <f>SUM(F1062:F1064)</f>
        <v>990.52</v>
      </c>
      <c r="G1061" s="25">
        <f>SUM(G1062:G1064)</f>
        <v>157247.83000000002</v>
      </c>
      <c r="H1061" s="25">
        <f>SUM(F1061:G1061)</f>
        <v>158238.35</v>
      </c>
      <c r="I1061" s="25">
        <f>SUM(I1062:I1064)</f>
        <v>0</v>
      </c>
      <c r="J1061" s="25">
        <f>SUM(J1062:J1064)</f>
        <v>0</v>
      </c>
      <c r="K1061" s="25">
        <f aca="true" t="shared" si="194" ref="K1061:M1063">F1061/C1061*100</f>
        <v>11.653176470588235</v>
      </c>
      <c r="L1061" s="25">
        <f t="shared" si="194"/>
        <v>36.5650110452273</v>
      </c>
      <c r="M1061" s="25">
        <f t="shared" si="194"/>
        <v>36.08216850986204</v>
      </c>
    </row>
    <row r="1062" spans="1:13" s="18" customFormat="1" ht="18" customHeight="1">
      <c r="A1062" s="16" t="s">
        <v>12</v>
      </c>
      <c r="B1062" s="15"/>
      <c r="C1062" s="17">
        <f>SUM(C1071+C1077)</f>
        <v>6000</v>
      </c>
      <c r="D1062" s="17">
        <f>SUM(D1071+D1077)</f>
        <v>295350</v>
      </c>
      <c r="E1062" s="17">
        <f>SUM(C1062:D1062)</f>
        <v>301350</v>
      </c>
      <c r="F1062" s="17">
        <f>SUM(F1071+F1077)</f>
        <v>0</v>
      </c>
      <c r="G1062" s="17">
        <f>SUM(G1071+G1077)</f>
        <v>136957.7</v>
      </c>
      <c r="H1062" s="17">
        <f>SUM(F1062:G1062)</f>
        <v>136957.7</v>
      </c>
      <c r="I1062" s="17">
        <f>SUM(I1071+I1077)</f>
        <v>0</v>
      </c>
      <c r="J1062" s="17">
        <f>SUM(J1071+J1077)</f>
        <v>0</v>
      </c>
      <c r="K1062" s="17">
        <f t="shared" si="194"/>
        <v>0</v>
      </c>
      <c r="L1062" s="17">
        <f t="shared" si="194"/>
        <v>46.37132216014898</v>
      </c>
      <c r="M1062" s="17">
        <f t="shared" si="194"/>
        <v>45.448050439688075</v>
      </c>
    </row>
    <row r="1063" spans="1:13" s="18" customFormat="1" ht="18" customHeight="1">
      <c r="A1063" s="16" t="s">
        <v>14</v>
      </c>
      <c r="B1063" s="15"/>
      <c r="C1063" s="17">
        <f>SUM(C1067+C1072+C1078)</f>
        <v>2500</v>
      </c>
      <c r="D1063" s="17">
        <f>SUM(D1067+D1072+D1078)</f>
        <v>130700</v>
      </c>
      <c r="E1063" s="17">
        <f>SUM(C1063:D1063)</f>
        <v>133200</v>
      </c>
      <c r="F1063" s="17">
        <f>SUM(F1067+F1072+F1078)</f>
        <v>990.52</v>
      </c>
      <c r="G1063" s="17">
        <f>SUM(G1067+G1072+G1078)</f>
        <v>20290.129999999997</v>
      </c>
      <c r="H1063" s="17">
        <f>SUM(F1063:G1063)</f>
        <v>21280.649999999998</v>
      </c>
      <c r="I1063" s="17">
        <f>SUM(I1067+I1072+I1078)</f>
        <v>0</v>
      </c>
      <c r="J1063" s="17">
        <f>SUM(J1067+J1072+J1078)</f>
        <v>0</v>
      </c>
      <c r="K1063" s="17">
        <f t="shared" si="194"/>
        <v>39.6208</v>
      </c>
      <c r="L1063" s="17">
        <f t="shared" si="194"/>
        <v>15.524200459066561</v>
      </c>
      <c r="M1063" s="17">
        <f t="shared" si="194"/>
        <v>15.976463963963964</v>
      </c>
    </row>
    <row r="1064" spans="1:13" s="18" customFormat="1" ht="18" customHeight="1">
      <c r="A1064" s="16" t="s">
        <v>15</v>
      </c>
      <c r="B1064" s="15"/>
      <c r="C1064" s="17">
        <f>SUM(C1079)</f>
        <v>0</v>
      </c>
      <c r="D1064" s="17">
        <f>SUM(D1079)</f>
        <v>4000</v>
      </c>
      <c r="E1064" s="17">
        <f>SUM(C1064:D1064)</f>
        <v>4000</v>
      </c>
      <c r="F1064" s="17">
        <f>SUM(F1079)</f>
        <v>0</v>
      </c>
      <c r="G1064" s="17">
        <f>SUM(G1079)</f>
        <v>0</v>
      </c>
      <c r="H1064" s="17">
        <f>SUM(F1064:G1064)</f>
        <v>0</v>
      </c>
      <c r="I1064" s="17">
        <f>SUM(I1079)</f>
        <v>0</v>
      </c>
      <c r="J1064" s="17">
        <f>SUM(J1079)</f>
        <v>0</v>
      </c>
      <c r="K1064" s="17">
        <v>0</v>
      </c>
      <c r="L1064" s="17">
        <f>G1064/D1064*100</f>
        <v>0</v>
      </c>
      <c r="M1064" s="17">
        <f>H1064/E1064*100</f>
        <v>0</v>
      </c>
    </row>
    <row r="1065" spans="1:13" ht="18" customHeight="1">
      <c r="A1065" s="26"/>
      <c r="B1065" s="26"/>
      <c r="C1065" s="28"/>
      <c r="D1065" s="28"/>
      <c r="E1065" s="28"/>
      <c r="F1065" s="28"/>
      <c r="G1065" s="28"/>
      <c r="H1065" s="28"/>
      <c r="I1065" s="28"/>
      <c r="J1065" s="28"/>
      <c r="K1065" s="31"/>
      <c r="L1065" s="31"/>
      <c r="M1065" s="28"/>
    </row>
    <row r="1066" spans="1:13" s="29" customFormat="1" ht="18" customHeight="1">
      <c r="A1066" s="39" t="s">
        <v>221</v>
      </c>
      <c r="B1066" s="36">
        <v>71013</v>
      </c>
      <c r="C1066" s="25">
        <f aca="true" t="shared" si="195" ref="C1066:J1066">SUM(C1068)</f>
        <v>0</v>
      </c>
      <c r="D1066" s="25">
        <f t="shared" si="195"/>
        <v>54000</v>
      </c>
      <c r="E1066" s="25">
        <f>SUM(C1066:D1066)</f>
        <v>54000</v>
      </c>
      <c r="F1066" s="25">
        <f t="shared" si="195"/>
        <v>0</v>
      </c>
      <c r="G1066" s="25">
        <f t="shared" si="195"/>
        <v>0</v>
      </c>
      <c r="H1066" s="25">
        <f>SUM(F1066:G1066)</f>
        <v>0</v>
      </c>
      <c r="I1066" s="25">
        <f t="shared" si="195"/>
        <v>0</v>
      </c>
      <c r="J1066" s="25">
        <f t="shared" si="195"/>
        <v>0</v>
      </c>
      <c r="K1066" s="25">
        <v>0</v>
      </c>
      <c r="L1066" s="25">
        <f aca="true" t="shared" si="196" ref="L1066:M1068">G1066/D1066*100</f>
        <v>0</v>
      </c>
      <c r="M1066" s="25">
        <f t="shared" si="196"/>
        <v>0</v>
      </c>
    </row>
    <row r="1067" spans="1:13" s="18" customFormat="1" ht="18" customHeight="1">
      <c r="A1067" s="16" t="s">
        <v>14</v>
      </c>
      <c r="B1067" s="15"/>
      <c r="C1067" s="17">
        <f>SUM(C1068)</f>
        <v>0</v>
      </c>
      <c r="D1067" s="17">
        <f>SUM(D1068)</f>
        <v>54000</v>
      </c>
      <c r="E1067" s="17">
        <f>SUM(C1067:D1067)</f>
        <v>54000</v>
      </c>
      <c r="F1067" s="17">
        <f>SUM(F1068)</f>
        <v>0</v>
      </c>
      <c r="G1067" s="17">
        <f>SUM(G1068)</f>
        <v>0</v>
      </c>
      <c r="H1067" s="17">
        <f>SUM(F1067:G1067)</f>
        <v>0</v>
      </c>
      <c r="I1067" s="17">
        <f>SUM(I1068)</f>
        <v>0</v>
      </c>
      <c r="J1067" s="17">
        <f>SUM(J1068)</f>
        <v>0</v>
      </c>
      <c r="K1067" s="17"/>
      <c r="L1067" s="17">
        <f t="shared" si="196"/>
        <v>0</v>
      </c>
      <c r="M1067" s="17">
        <f t="shared" si="196"/>
        <v>0</v>
      </c>
    </row>
    <row r="1068" spans="1:13" ht="18" customHeight="1">
      <c r="A1068" s="35" t="s">
        <v>33</v>
      </c>
      <c r="B1068" s="26" t="s">
        <v>34</v>
      </c>
      <c r="C1068" s="28"/>
      <c r="D1068" s="28">
        <v>54000</v>
      </c>
      <c r="E1068" s="28">
        <f>C1068+D1068</f>
        <v>54000</v>
      </c>
      <c r="F1068" s="28"/>
      <c r="G1068" s="28"/>
      <c r="H1068" s="28">
        <f>F1068+G1068</f>
        <v>0</v>
      </c>
      <c r="I1068" s="28"/>
      <c r="J1068" s="28"/>
      <c r="K1068" s="28"/>
      <c r="L1068" s="28">
        <f t="shared" si="196"/>
        <v>0</v>
      </c>
      <c r="M1068" s="28">
        <f t="shared" si="196"/>
        <v>0</v>
      </c>
    </row>
    <row r="1069" spans="1:13" ht="11.25" customHeight="1">
      <c r="A1069" s="38"/>
      <c r="B1069" s="26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</row>
    <row r="1070" spans="1:13" s="29" customFormat="1" ht="18" customHeight="1">
      <c r="A1070" s="39" t="s">
        <v>75</v>
      </c>
      <c r="B1070" s="36">
        <v>71014</v>
      </c>
      <c r="C1070" s="25">
        <f>SUM(C1073:C1074)</f>
        <v>8500</v>
      </c>
      <c r="D1070" s="25">
        <f>SUM(D1073:D1074)</f>
        <v>0</v>
      </c>
      <c r="E1070" s="25">
        <f>C1070+D1070</f>
        <v>8500</v>
      </c>
      <c r="F1070" s="25">
        <f>SUM(F1073:F1074)</f>
        <v>990.52</v>
      </c>
      <c r="G1070" s="25">
        <f>SUM(G1073:G1074)</f>
        <v>0</v>
      </c>
      <c r="H1070" s="25">
        <f>F1070+G1070</f>
        <v>990.52</v>
      </c>
      <c r="I1070" s="25">
        <f>SUM(I1073:I1074)</f>
        <v>0</v>
      </c>
      <c r="J1070" s="25">
        <f>SUM(J1073:J1074)</f>
        <v>0</v>
      </c>
      <c r="K1070" s="25">
        <f>F1070/C1070*100</f>
        <v>11.653176470588235</v>
      </c>
      <c r="L1070" s="25">
        <v>0</v>
      </c>
      <c r="M1070" s="25">
        <f>H1070/E1070*100</f>
        <v>11.653176470588235</v>
      </c>
    </row>
    <row r="1071" spans="1:13" s="29" customFormat="1" ht="18" customHeight="1">
      <c r="A1071" s="16" t="s">
        <v>12</v>
      </c>
      <c r="B1071" s="36"/>
      <c r="C1071" s="21">
        <f>SUM(C1073)</f>
        <v>6000</v>
      </c>
      <c r="D1071" s="21">
        <f>SUM(D1073)</f>
        <v>0</v>
      </c>
      <c r="E1071" s="17">
        <f>SUM(C1071:D1071)</f>
        <v>6000</v>
      </c>
      <c r="F1071" s="21">
        <f>SUM(F1073)</f>
        <v>0</v>
      </c>
      <c r="G1071" s="21">
        <f>SUM(G1073)</f>
        <v>0</v>
      </c>
      <c r="H1071" s="17">
        <f>SUM(F1071:G1071)</f>
        <v>0</v>
      </c>
      <c r="I1071" s="21">
        <f>SUM(I1073)</f>
        <v>0</v>
      </c>
      <c r="J1071" s="21">
        <f>SUM(J1073)</f>
        <v>0</v>
      </c>
      <c r="K1071" s="17">
        <f>F1071/C1071*100</f>
        <v>0</v>
      </c>
      <c r="L1071" s="17"/>
      <c r="M1071" s="17">
        <f>H1071/E1071*100</f>
        <v>0</v>
      </c>
    </row>
    <row r="1072" spans="1:13" s="18" customFormat="1" ht="18" customHeight="1">
      <c r="A1072" s="16" t="s">
        <v>14</v>
      </c>
      <c r="B1072" s="15"/>
      <c r="C1072" s="17">
        <f>SUM(C1074)</f>
        <v>2500</v>
      </c>
      <c r="D1072" s="17">
        <f>SUM(D1074)</f>
        <v>0</v>
      </c>
      <c r="E1072" s="17">
        <f>SUM(C1072:D1072)</f>
        <v>2500</v>
      </c>
      <c r="F1072" s="17">
        <f>SUM(F1074)</f>
        <v>990.52</v>
      </c>
      <c r="G1072" s="17">
        <f>SUM(G1074)</f>
        <v>0</v>
      </c>
      <c r="H1072" s="17">
        <f>SUM(F1072:G1072)</f>
        <v>990.52</v>
      </c>
      <c r="I1072" s="17">
        <f>SUM(I1074)</f>
        <v>0</v>
      </c>
      <c r="J1072" s="17">
        <f>SUM(J1074)</f>
        <v>0</v>
      </c>
      <c r="K1072" s="17">
        <f>F1072/C1072*100</f>
        <v>39.6208</v>
      </c>
      <c r="L1072" s="17"/>
      <c r="M1072" s="17">
        <f>H1072/E1072*100</f>
        <v>39.6208</v>
      </c>
    </row>
    <row r="1073" spans="1:13" ht="18" customHeight="1">
      <c r="A1073" s="37" t="s">
        <v>31</v>
      </c>
      <c r="B1073" s="26" t="s">
        <v>32</v>
      </c>
      <c r="C1073" s="28">
        <v>6000</v>
      </c>
      <c r="D1073" s="28"/>
      <c r="E1073" s="28">
        <f>C1073+D1073</f>
        <v>6000</v>
      </c>
      <c r="F1073" s="28"/>
      <c r="G1073" s="28"/>
      <c r="H1073" s="28">
        <f>F1073+G1073</f>
        <v>0</v>
      </c>
      <c r="I1073" s="28"/>
      <c r="J1073" s="28"/>
      <c r="K1073" s="28">
        <f>F1073/C1073*100</f>
        <v>0</v>
      </c>
      <c r="L1073" s="28"/>
      <c r="M1073" s="28">
        <f>H1073/E1073*100</f>
        <v>0</v>
      </c>
    </row>
    <row r="1074" spans="1:13" ht="18" customHeight="1">
      <c r="A1074" s="35" t="s">
        <v>33</v>
      </c>
      <c r="B1074" s="26" t="s">
        <v>34</v>
      </c>
      <c r="C1074" s="28">
        <v>2500</v>
      </c>
      <c r="D1074" s="28"/>
      <c r="E1074" s="28">
        <f>C1074+D1074</f>
        <v>2500</v>
      </c>
      <c r="F1074" s="28">
        <v>990.52</v>
      </c>
      <c r="G1074" s="28"/>
      <c r="H1074" s="28">
        <f>F1074+G1074</f>
        <v>990.52</v>
      </c>
      <c r="I1074" s="28"/>
      <c r="J1074" s="28"/>
      <c r="K1074" s="28">
        <f>F1074/C1074*100</f>
        <v>39.6208</v>
      </c>
      <c r="L1074" s="28"/>
      <c r="M1074" s="28">
        <f>H1074/E1074*100</f>
        <v>39.6208</v>
      </c>
    </row>
    <row r="1075" spans="1:13" ht="11.25" customHeight="1">
      <c r="A1075" s="26"/>
      <c r="B1075" s="26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</row>
    <row r="1076" spans="1:13" s="29" customFormat="1" ht="18" customHeight="1">
      <c r="A1076" s="39" t="s">
        <v>222</v>
      </c>
      <c r="B1076" s="36">
        <v>71015</v>
      </c>
      <c r="C1076" s="25">
        <f>SUM(C1077:C1079)</f>
        <v>0</v>
      </c>
      <c r="D1076" s="25">
        <f>SUM(D1077:D1079)</f>
        <v>376050</v>
      </c>
      <c r="E1076" s="25">
        <f>SUM(C1076:D1076)</f>
        <v>376050</v>
      </c>
      <c r="F1076" s="25">
        <f>SUM(F1077:F1079)</f>
        <v>0</v>
      </c>
      <c r="G1076" s="25">
        <f>SUM(G1077:G1079)</f>
        <v>157247.83000000002</v>
      </c>
      <c r="H1076" s="25">
        <f>SUM(F1076:G1076)</f>
        <v>157247.83000000002</v>
      </c>
      <c r="I1076" s="25">
        <f>SUM(I1077:I1079)</f>
        <v>0</v>
      </c>
      <c r="J1076" s="25">
        <f>SUM(J1077:J1079)</f>
        <v>0</v>
      </c>
      <c r="K1076" s="25">
        <v>0</v>
      </c>
      <c r="L1076" s="25">
        <f aca="true" t="shared" si="197" ref="L1076:L1095">G1076/D1076*100</f>
        <v>41.81567078845899</v>
      </c>
      <c r="M1076" s="25">
        <f aca="true" t="shared" si="198" ref="M1076:M1095">H1076/E1076*100</f>
        <v>41.81567078845899</v>
      </c>
    </row>
    <row r="1077" spans="1:13" s="18" customFormat="1" ht="18" customHeight="1">
      <c r="A1077" s="16" t="s">
        <v>12</v>
      </c>
      <c r="B1077" s="15"/>
      <c r="C1077" s="17">
        <f>SUM(C1080:C1084)</f>
        <v>0</v>
      </c>
      <c r="D1077" s="17">
        <f>SUM(D1080:D1084)</f>
        <v>295350</v>
      </c>
      <c r="E1077" s="17">
        <f>SUM(C1077:D1077)</f>
        <v>295350</v>
      </c>
      <c r="F1077" s="17">
        <f>SUM(F1080:F1084)</f>
        <v>0</v>
      </c>
      <c r="G1077" s="17">
        <f>SUM(G1080:G1084)</f>
        <v>136957.7</v>
      </c>
      <c r="H1077" s="17">
        <f>SUM(F1077:G1077)</f>
        <v>136957.7</v>
      </c>
      <c r="I1077" s="17">
        <f>SUM(I1080:I1084)</f>
        <v>0</v>
      </c>
      <c r="J1077" s="17">
        <f>SUM(J1080:J1084)</f>
        <v>0</v>
      </c>
      <c r="K1077" s="17"/>
      <c r="L1077" s="17">
        <f t="shared" si="197"/>
        <v>46.37132216014898</v>
      </c>
      <c r="M1077" s="17">
        <f t="shared" si="198"/>
        <v>46.37132216014898</v>
      </c>
    </row>
    <row r="1078" spans="1:13" s="18" customFormat="1" ht="18" customHeight="1">
      <c r="A1078" s="16" t="s">
        <v>14</v>
      </c>
      <c r="B1078" s="15"/>
      <c r="C1078" s="17">
        <f>SUM(C1085:C1092)</f>
        <v>0</v>
      </c>
      <c r="D1078" s="17">
        <f>SUM(D1085:D1092)+D1093+D1094</f>
        <v>76700</v>
      </c>
      <c r="E1078" s="17">
        <f>SUM(C1078:D1078)</f>
        <v>76700</v>
      </c>
      <c r="F1078" s="17">
        <f>SUM(F1085:F1092)+F1093+F1094</f>
        <v>0</v>
      </c>
      <c r="G1078" s="17">
        <f>SUM(G1085:G1092)+G1093+G1094+G1095</f>
        <v>20290.129999999997</v>
      </c>
      <c r="H1078" s="17">
        <f>SUM(F1078:G1078)</f>
        <v>20290.129999999997</v>
      </c>
      <c r="I1078" s="17">
        <f>SUM(I1085:I1092)+I1093+I1094</f>
        <v>0</v>
      </c>
      <c r="J1078" s="17">
        <f>SUM(J1085:J1092)+J1093+J1094</f>
        <v>0</v>
      </c>
      <c r="K1078" s="17"/>
      <c r="L1078" s="17">
        <f t="shared" si="197"/>
        <v>26.453885267275094</v>
      </c>
      <c r="M1078" s="17">
        <f t="shared" si="198"/>
        <v>26.453885267275094</v>
      </c>
    </row>
    <row r="1079" spans="1:13" s="18" customFormat="1" ht="18" customHeight="1">
      <c r="A1079" s="16" t="s">
        <v>15</v>
      </c>
      <c r="B1079" s="15"/>
      <c r="C1079" s="17">
        <f>SUM(C1095)</f>
        <v>0</v>
      </c>
      <c r="D1079" s="17">
        <f>SUM(D1095)</f>
        <v>4000</v>
      </c>
      <c r="E1079" s="17">
        <f>SUM(C1079:D1079)</f>
        <v>4000</v>
      </c>
      <c r="F1079" s="17">
        <f>SUM(F1095)</f>
        <v>0</v>
      </c>
      <c r="G1079" s="17">
        <f>SUM(G1095)</f>
        <v>0</v>
      </c>
      <c r="H1079" s="17">
        <f>SUM(F1079:G1079)</f>
        <v>0</v>
      </c>
      <c r="I1079" s="17">
        <f>SUM(I1095)</f>
        <v>0</v>
      </c>
      <c r="J1079" s="17">
        <f>SUM(J1095)</f>
        <v>0</v>
      </c>
      <c r="K1079" s="17"/>
      <c r="L1079" s="17">
        <f t="shared" si="197"/>
        <v>0</v>
      </c>
      <c r="M1079" s="17">
        <f t="shared" si="198"/>
        <v>0</v>
      </c>
    </row>
    <row r="1080" spans="1:13" ht="18" customHeight="1">
      <c r="A1080" s="35" t="s">
        <v>38</v>
      </c>
      <c r="B1080" s="26" t="s">
        <v>39</v>
      </c>
      <c r="C1080" s="28"/>
      <c r="D1080" s="28">
        <v>53000</v>
      </c>
      <c r="E1080" s="28">
        <f aca="true" t="shared" si="199" ref="E1080:E1095">C1080+D1080</f>
        <v>53000</v>
      </c>
      <c r="F1080" s="28"/>
      <c r="G1080" s="28">
        <v>23276.11</v>
      </c>
      <c r="H1080" s="28">
        <f aca="true" t="shared" si="200" ref="H1080:H1095">F1080+G1080</f>
        <v>23276.11</v>
      </c>
      <c r="I1080" s="28"/>
      <c r="J1080" s="28"/>
      <c r="K1080" s="28"/>
      <c r="L1080" s="28">
        <f t="shared" si="197"/>
        <v>43.917188679245285</v>
      </c>
      <c r="M1080" s="28">
        <f t="shared" si="198"/>
        <v>43.917188679245285</v>
      </c>
    </row>
    <row r="1081" spans="1:13" ht="18" customHeight="1">
      <c r="A1081" s="35" t="s">
        <v>223</v>
      </c>
      <c r="B1081" s="26" t="s">
        <v>224</v>
      </c>
      <c r="C1081" s="28"/>
      <c r="D1081" s="28">
        <v>177000</v>
      </c>
      <c r="E1081" s="28">
        <f t="shared" si="199"/>
        <v>177000</v>
      </c>
      <c r="F1081" s="28"/>
      <c r="G1081" s="28">
        <v>77888.77</v>
      </c>
      <c r="H1081" s="28">
        <f t="shared" si="200"/>
        <v>77888.77</v>
      </c>
      <c r="I1081" s="28"/>
      <c r="J1081" s="28"/>
      <c r="K1081" s="28"/>
      <c r="L1081" s="28">
        <f t="shared" si="197"/>
        <v>44.00495480225989</v>
      </c>
      <c r="M1081" s="28">
        <f t="shared" si="198"/>
        <v>44.00495480225989</v>
      </c>
    </row>
    <row r="1082" spans="1:13" ht="18" customHeight="1">
      <c r="A1082" s="35" t="s">
        <v>40</v>
      </c>
      <c r="B1082" s="26" t="s">
        <v>41</v>
      </c>
      <c r="C1082" s="28"/>
      <c r="D1082" s="28">
        <v>15000</v>
      </c>
      <c r="E1082" s="28">
        <f t="shared" si="199"/>
        <v>15000</v>
      </c>
      <c r="F1082" s="28"/>
      <c r="G1082" s="28">
        <v>14464.32</v>
      </c>
      <c r="H1082" s="28">
        <f t="shared" si="200"/>
        <v>14464.32</v>
      </c>
      <c r="I1082" s="28"/>
      <c r="J1082" s="28"/>
      <c r="K1082" s="28"/>
      <c r="L1082" s="28">
        <f t="shared" si="197"/>
        <v>96.42880000000001</v>
      </c>
      <c r="M1082" s="28">
        <f t="shared" si="198"/>
        <v>96.42880000000001</v>
      </c>
    </row>
    <row r="1083" spans="1:13" ht="18" customHeight="1">
      <c r="A1083" s="37" t="s">
        <v>27</v>
      </c>
      <c r="B1083" s="26" t="s">
        <v>28</v>
      </c>
      <c r="C1083" s="28"/>
      <c r="D1083" s="28">
        <v>44300</v>
      </c>
      <c r="E1083" s="28">
        <f t="shared" si="199"/>
        <v>44300</v>
      </c>
      <c r="F1083" s="28"/>
      <c r="G1083" s="28">
        <v>18505.43</v>
      </c>
      <c r="H1083" s="28">
        <f t="shared" si="200"/>
        <v>18505.43</v>
      </c>
      <c r="I1083" s="28"/>
      <c r="J1083" s="28"/>
      <c r="K1083" s="28"/>
      <c r="L1083" s="28">
        <f t="shared" si="197"/>
        <v>41.77297968397291</v>
      </c>
      <c r="M1083" s="28">
        <f t="shared" si="198"/>
        <v>41.77297968397291</v>
      </c>
    </row>
    <row r="1084" spans="1:13" ht="18" customHeight="1">
      <c r="A1084" s="35" t="s">
        <v>29</v>
      </c>
      <c r="B1084" s="26" t="s">
        <v>30</v>
      </c>
      <c r="C1084" s="28"/>
      <c r="D1084" s="28">
        <v>6050</v>
      </c>
      <c r="E1084" s="28">
        <f t="shared" si="199"/>
        <v>6050</v>
      </c>
      <c r="F1084" s="28"/>
      <c r="G1084" s="28">
        <v>2823.07</v>
      </c>
      <c r="H1084" s="28">
        <f t="shared" si="200"/>
        <v>2823.07</v>
      </c>
      <c r="I1084" s="28"/>
      <c r="J1084" s="28"/>
      <c r="K1084" s="28"/>
      <c r="L1084" s="28">
        <f t="shared" si="197"/>
        <v>46.662314049586776</v>
      </c>
      <c r="M1084" s="28">
        <f t="shared" si="198"/>
        <v>46.662314049586776</v>
      </c>
    </row>
    <row r="1085" spans="1:13" ht="18" customHeight="1">
      <c r="A1085" s="37" t="s">
        <v>42</v>
      </c>
      <c r="B1085" s="26" t="s">
        <v>43</v>
      </c>
      <c r="C1085" s="28"/>
      <c r="D1085" s="28">
        <v>18500</v>
      </c>
      <c r="E1085" s="28">
        <f t="shared" si="199"/>
        <v>18500</v>
      </c>
      <c r="F1085" s="28"/>
      <c r="G1085" s="28">
        <v>2369.55</v>
      </c>
      <c r="H1085" s="28">
        <f t="shared" si="200"/>
        <v>2369.55</v>
      </c>
      <c r="I1085" s="28"/>
      <c r="J1085" s="28"/>
      <c r="K1085" s="28"/>
      <c r="L1085" s="28">
        <f t="shared" si="197"/>
        <v>12.808378378378379</v>
      </c>
      <c r="M1085" s="28">
        <f t="shared" si="198"/>
        <v>12.808378378378379</v>
      </c>
    </row>
    <row r="1086" spans="1:13" ht="18" customHeight="1">
      <c r="A1086" s="35" t="s">
        <v>52</v>
      </c>
      <c r="B1086" s="26" t="s">
        <v>53</v>
      </c>
      <c r="C1086" s="28"/>
      <c r="D1086" s="28">
        <v>7400</v>
      </c>
      <c r="E1086" s="28">
        <f t="shared" si="199"/>
        <v>7400</v>
      </c>
      <c r="F1086" s="28"/>
      <c r="G1086" s="28"/>
      <c r="H1086" s="28">
        <f t="shared" si="200"/>
        <v>0</v>
      </c>
      <c r="I1086" s="28"/>
      <c r="J1086" s="28"/>
      <c r="K1086" s="28"/>
      <c r="L1086" s="28">
        <f t="shared" si="197"/>
        <v>0</v>
      </c>
      <c r="M1086" s="28">
        <f t="shared" si="198"/>
        <v>0</v>
      </c>
    </row>
    <row r="1087" spans="1:13" ht="18" customHeight="1">
      <c r="A1087" s="35" t="s">
        <v>413</v>
      </c>
      <c r="B1087" s="26" t="s">
        <v>45</v>
      </c>
      <c r="C1087" s="28"/>
      <c r="D1087" s="28">
        <v>2100</v>
      </c>
      <c r="E1087" s="28">
        <f t="shared" si="199"/>
        <v>2100</v>
      </c>
      <c r="F1087" s="28"/>
      <c r="G1087" s="28"/>
      <c r="H1087" s="28">
        <f t="shared" si="200"/>
        <v>0</v>
      </c>
      <c r="I1087" s="28"/>
      <c r="J1087" s="28"/>
      <c r="K1087" s="28"/>
      <c r="L1087" s="28">
        <f t="shared" si="197"/>
        <v>0</v>
      </c>
      <c r="M1087" s="28">
        <f t="shared" si="198"/>
        <v>0</v>
      </c>
    </row>
    <row r="1088" spans="1:13" ht="18" customHeight="1">
      <c r="A1088" s="35" t="s">
        <v>33</v>
      </c>
      <c r="B1088" s="26" t="s">
        <v>34</v>
      </c>
      <c r="C1088" s="28"/>
      <c r="D1088" s="28">
        <v>7500</v>
      </c>
      <c r="E1088" s="28">
        <f t="shared" si="199"/>
        <v>7500</v>
      </c>
      <c r="F1088" s="28"/>
      <c r="G1088" s="28">
        <v>2562.45</v>
      </c>
      <c r="H1088" s="28">
        <f t="shared" si="200"/>
        <v>2562.45</v>
      </c>
      <c r="I1088" s="28"/>
      <c r="J1088" s="28"/>
      <c r="K1088" s="28"/>
      <c r="L1088" s="28">
        <f t="shared" si="197"/>
        <v>34.166</v>
      </c>
      <c r="M1088" s="28">
        <f t="shared" si="198"/>
        <v>34.166</v>
      </c>
    </row>
    <row r="1089" spans="1:13" ht="18" customHeight="1">
      <c r="A1089" s="91" t="s">
        <v>322</v>
      </c>
      <c r="B1089" s="26" t="s">
        <v>285</v>
      </c>
      <c r="C1089" s="28"/>
      <c r="D1089" s="28">
        <v>950</v>
      </c>
      <c r="E1089" s="28">
        <f t="shared" si="199"/>
        <v>950</v>
      </c>
      <c r="F1089" s="28"/>
      <c r="G1089" s="28">
        <v>380.64</v>
      </c>
      <c r="H1089" s="28">
        <f t="shared" si="200"/>
        <v>380.64</v>
      </c>
      <c r="I1089" s="28"/>
      <c r="J1089" s="28"/>
      <c r="K1089" s="28"/>
      <c r="L1089" s="28">
        <f t="shared" si="197"/>
        <v>40.06736842105263</v>
      </c>
      <c r="M1089" s="28">
        <f t="shared" si="198"/>
        <v>40.06736842105263</v>
      </c>
    </row>
    <row r="1090" spans="1:13" ht="18" customHeight="1">
      <c r="A1090" s="91" t="s">
        <v>319</v>
      </c>
      <c r="B1090" s="26" t="s">
        <v>286</v>
      </c>
      <c r="C1090" s="28"/>
      <c r="D1090" s="28">
        <v>4800</v>
      </c>
      <c r="E1090" s="28">
        <f t="shared" si="199"/>
        <v>4800</v>
      </c>
      <c r="F1090" s="28"/>
      <c r="G1090" s="28">
        <v>1489.27</v>
      </c>
      <c r="H1090" s="28">
        <f t="shared" si="200"/>
        <v>1489.27</v>
      </c>
      <c r="I1090" s="28"/>
      <c r="J1090" s="28"/>
      <c r="K1090" s="28"/>
      <c r="L1090" s="28">
        <f t="shared" si="197"/>
        <v>31.026458333333334</v>
      </c>
      <c r="M1090" s="28">
        <f t="shared" si="198"/>
        <v>31.026458333333334</v>
      </c>
    </row>
    <row r="1091" spans="1:13" ht="18" customHeight="1">
      <c r="A1091" s="91" t="s">
        <v>374</v>
      </c>
      <c r="B1091" s="26" t="s">
        <v>288</v>
      </c>
      <c r="C1091" s="28"/>
      <c r="D1091" s="28">
        <v>24000</v>
      </c>
      <c r="E1091" s="28">
        <f t="shared" si="199"/>
        <v>24000</v>
      </c>
      <c r="F1091" s="28"/>
      <c r="G1091" s="28">
        <v>8488.22</v>
      </c>
      <c r="H1091" s="28">
        <f t="shared" si="200"/>
        <v>8488.22</v>
      </c>
      <c r="I1091" s="28"/>
      <c r="J1091" s="28"/>
      <c r="K1091" s="28"/>
      <c r="L1091" s="28">
        <f t="shared" si="197"/>
        <v>35.36758333333333</v>
      </c>
      <c r="M1091" s="28">
        <f t="shared" si="198"/>
        <v>35.36758333333333</v>
      </c>
    </row>
    <row r="1092" spans="1:13" ht="18" customHeight="1">
      <c r="A1092" s="35" t="s">
        <v>46</v>
      </c>
      <c r="B1092" s="26" t="s">
        <v>47</v>
      </c>
      <c r="C1092" s="28"/>
      <c r="D1092" s="28">
        <v>6000</v>
      </c>
      <c r="E1092" s="28">
        <f t="shared" si="199"/>
        <v>6000</v>
      </c>
      <c r="F1092" s="28"/>
      <c r="G1092" s="28">
        <v>5000</v>
      </c>
      <c r="H1092" s="28">
        <f t="shared" si="200"/>
        <v>5000</v>
      </c>
      <c r="I1092" s="28"/>
      <c r="J1092" s="28"/>
      <c r="K1092" s="28"/>
      <c r="L1092" s="28">
        <f t="shared" si="197"/>
        <v>83.33333333333334</v>
      </c>
      <c r="M1092" s="28">
        <f t="shared" si="198"/>
        <v>83.33333333333334</v>
      </c>
    </row>
    <row r="1093" spans="1:13" ht="18" customHeight="1">
      <c r="A1093" s="90" t="s">
        <v>320</v>
      </c>
      <c r="B1093" s="26" t="s">
        <v>291</v>
      </c>
      <c r="C1093" s="28"/>
      <c r="D1093" s="28">
        <v>2200</v>
      </c>
      <c r="E1093" s="28">
        <f t="shared" si="199"/>
        <v>2200</v>
      </c>
      <c r="F1093" s="28"/>
      <c r="G1093" s="28"/>
      <c r="H1093" s="28">
        <f t="shared" si="200"/>
        <v>0</v>
      </c>
      <c r="I1093" s="28"/>
      <c r="J1093" s="28"/>
      <c r="K1093" s="28"/>
      <c r="L1093" s="28">
        <f t="shared" si="197"/>
        <v>0</v>
      </c>
      <c r="M1093" s="28">
        <f t="shared" si="198"/>
        <v>0</v>
      </c>
    </row>
    <row r="1094" spans="1:13" ht="18" customHeight="1">
      <c r="A1094" s="90" t="s">
        <v>321</v>
      </c>
      <c r="B1094" s="26" t="s">
        <v>292</v>
      </c>
      <c r="C1094" s="28"/>
      <c r="D1094" s="28">
        <v>3250</v>
      </c>
      <c r="E1094" s="28">
        <f t="shared" si="199"/>
        <v>3250</v>
      </c>
      <c r="F1094" s="28"/>
      <c r="G1094" s="28"/>
      <c r="H1094" s="28">
        <f t="shared" si="200"/>
        <v>0</v>
      </c>
      <c r="I1094" s="28"/>
      <c r="J1094" s="28"/>
      <c r="K1094" s="28"/>
      <c r="L1094" s="28">
        <f t="shared" si="197"/>
        <v>0</v>
      </c>
      <c r="M1094" s="28">
        <f t="shared" si="198"/>
        <v>0</v>
      </c>
    </row>
    <row r="1095" spans="1:13" ht="18" customHeight="1">
      <c r="A1095" s="35" t="s">
        <v>48</v>
      </c>
      <c r="B1095" s="26" t="s">
        <v>49</v>
      </c>
      <c r="C1095" s="28"/>
      <c r="D1095" s="28">
        <v>4000</v>
      </c>
      <c r="E1095" s="28">
        <f t="shared" si="199"/>
        <v>4000</v>
      </c>
      <c r="F1095" s="28"/>
      <c r="G1095" s="28"/>
      <c r="H1095" s="28">
        <f t="shared" si="200"/>
        <v>0</v>
      </c>
      <c r="I1095" s="28"/>
      <c r="J1095" s="28"/>
      <c r="K1095" s="28"/>
      <c r="L1095" s="28">
        <f t="shared" si="197"/>
        <v>0</v>
      </c>
      <c r="M1095" s="28">
        <f t="shared" si="198"/>
        <v>0</v>
      </c>
    </row>
    <row r="1096" spans="1:13" ht="15.75" customHeight="1">
      <c r="A1096" s="31"/>
      <c r="B1096" s="31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</row>
    <row r="1097" spans="1:13" ht="18" customHeight="1">
      <c r="A1097" s="24" t="s">
        <v>82</v>
      </c>
      <c r="B1097" s="24" t="s">
        <v>83</v>
      </c>
      <c r="C1097" s="25">
        <f>SUM(C1098:C1099)</f>
        <v>1284199</v>
      </c>
      <c r="D1097" s="25">
        <f>SUM(D1098:D1099)</f>
        <v>195393</v>
      </c>
      <c r="E1097" s="25">
        <f>SUM(C1097:D1097)</f>
        <v>1479592</v>
      </c>
      <c r="F1097" s="25">
        <f>SUM(F1098:F1099)</f>
        <v>687207.1399999999</v>
      </c>
      <c r="G1097" s="25">
        <f>SUM(G1098:G1099)</f>
        <v>108844.69</v>
      </c>
      <c r="H1097" s="25">
        <f>SUM(F1097:G1097)</f>
        <v>796051.8299999998</v>
      </c>
      <c r="I1097" s="25">
        <f>SUM(I1098:I1099)</f>
        <v>24275.68</v>
      </c>
      <c r="J1097" s="25">
        <f>SUM(J1098:J1099)</f>
        <v>0</v>
      </c>
      <c r="K1097" s="25">
        <f aca="true" t="shared" si="201" ref="K1097:M1099">F1097/C1097*100</f>
        <v>53.512511690166384</v>
      </c>
      <c r="L1097" s="25">
        <f t="shared" si="201"/>
        <v>55.705521692179346</v>
      </c>
      <c r="M1097" s="25">
        <f t="shared" si="201"/>
        <v>53.8021177459732</v>
      </c>
    </row>
    <row r="1098" spans="1:13" s="18" customFormat="1" ht="18" customHeight="1">
      <c r="A1098" s="16" t="s">
        <v>12</v>
      </c>
      <c r="B1098" s="15"/>
      <c r="C1098" s="17">
        <f>SUM(C1102+C1109+C1119)</f>
        <v>563699</v>
      </c>
      <c r="D1098" s="17">
        <f>SUM(D1102+D1109+D1119)</f>
        <v>184793</v>
      </c>
      <c r="E1098" s="21">
        <f>SUM(C1098:D1098)</f>
        <v>748492</v>
      </c>
      <c r="F1098" s="17">
        <f>SUM(F1102+F1109+F1119)</f>
        <v>292500.44</v>
      </c>
      <c r="G1098" s="17">
        <f>SUM(G1102+G1109+G1119)</f>
        <v>102401.8</v>
      </c>
      <c r="H1098" s="21">
        <f>SUM(F1098:G1098)</f>
        <v>394902.24</v>
      </c>
      <c r="I1098" s="17">
        <f>SUM(I1102+I1109+I1119)</f>
        <v>0</v>
      </c>
      <c r="J1098" s="17">
        <f>SUM(J1102+J1109+J1119)</f>
        <v>0</v>
      </c>
      <c r="K1098" s="21">
        <f t="shared" si="201"/>
        <v>51.88947292792785</v>
      </c>
      <c r="L1098" s="17">
        <f t="shared" si="201"/>
        <v>55.4143284648228</v>
      </c>
      <c r="M1098" s="17">
        <f t="shared" si="201"/>
        <v>52.75971419868215</v>
      </c>
    </row>
    <row r="1099" spans="1:13" s="18" customFormat="1" ht="18" customHeight="1">
      <c r="A1099" s="16" t="s">
        <v>14</v>
      </c>
      <c r="B1099" s="15"/>
      <c r="C1099" s="17">
        <f>SUM(C1110+C1120)</f>
        <v>720500</v>
      </c>
      <c r="D1099" s="17">
        <f>SUM(D1110+D1120)</f>
        <v>10600</v>
      </c>
      <c r="E1099" s="21">
        <f>SUM(C1099:D1099)</f>
        <v>731100</v>
      </c>
      <c r="F1099" s="17">
        <f>SUM(F1110+F1120)</f>
        <v>394706.69999999995</v>
      </c>
      <c r="G1099" s="17">
        <f>SUM(G1110+G1120)</f>
        <v>6442.889999999999</v>
      </c>
      <c r="H1099" s="21">
        <f>SUM(F1099:G1099)</f>
        <v>401149.58999999997</v>
      </c>
      <c r="I1099" s="17">
        <f>SUM(I1110+I1120)</f>
        <v>24275.68</v>
      </c>
      <c r="J1099" s="17">
        <f>SUM(J1110+J1120)</f>
        <v>0</v>
      </c>
      <c r="K1099" s="21">
        <f t="shared" si="201"/>
        <v>54.78233171408743</v>
      </c>
      <c r="L1099" s="17">
        <f t="shared" si="201"/>
        <v>60.78198113207547</v>
      </c>
      <c r="M1099" s="17">
        <f t="shared" si="201"/>
        <v>54.86931883463274</v>
      </c>
    </row>
    <row r="1100" spans="1:13" ht="15.75" customHeight="1">
      <c r="A1100" s="31"/>
      <c r="B1100" s="31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</row>
    <row r="1101" spans="1:13" s="29" customFormat="1" ht="18" customHeight="1">
      <c r="A1101" s="24" t="s">
        <v>84</v>
      </c>
      <c r="B1101" s="36">
        <v>75011</v>
      </c>
      <c r="C1101" s="25">
        <f>SUM(C1103:C1106)</f>
        <v>0</v>
      </c>
      <c r="D1101" s="25">
        <f>SUM(D1103:D1106)</f>
        <v>171393</v>
      </c>
      <c r="E1101" s="25">
        <f>SUM(C1101:D1101)</f>
        <v>171393</v>
      </c>
      <c r="F1101" s="25">
        <f>SUM(F1103:F1106)</f>
        <v>0</v>
      </c>
      <c r="G1101" s="25">
        <f>SUM(G1103:G1106)</f>
        <v>92288</v>
      </c>
      <c r="H1101" s="25">
        <f>SUM(F1101:G1101)</f>
        <v>92288</v>
      </c>
      <c r="I1101" s="25">
        <f>SUM(I1103:I1106)</f>
        <v>0</v>
      </c>
      <c r="J1101" s="25">
        <f>SUM(J1103:J1106)</f>
        <v>0</v>
      </c>
      <c r="K1101" s="25">
        <v>0</v>
      </c>
      <c r="L1101" s="25">
        <f aca="true" t="shared" si="202" ref="L1101:M1106">G1101/D1101*100</f>
        <v>53.84583967839993</v>
      </c>
      <c r="M1101" s="25">
        <f t="shared" si="202"/>
        <v>53.84583967839993</v>
      </c>
    </row>
    <row r="1102" spans="1:13" s="18" customFormat="1" ht="18" customHeight="1">
      <c r="A1102" s="16" t="s">
        <v>12</v>
      </c>
      <c r="B1102" s="15"/>
      <c r="C1102" s="17">
        <f>SUM(C1103:C1106)</f>
        <v>0</v>
      </c>
      <c r="D1102" s="17">
        <f>SUM(D1103:D1106)</f>
        <v>171393</v>
      </c>
      <c r="E1102" s="17">
        <f>SUM(C1102:D1102)</f>
        <v>171393</v>
      </c>
      <c r="F1102" s="17">
        <f>SUM(F1103:F1106)</f>
        <v>0</v>
      </c>
      <c r="G1102" s="17">
        <f>SUM(G1103:G1106)</f>
        <v>92288</v>
      </c>
      <c r="H1102" s="17">
        <f>SUM(F1102:G1102)</f>
        <v>92288</v>
      </c>
      <c r="I1102" s="17">
        <f>SUM(I1103:I1106)</f>
        <v>0</v>
      </c>
      <c r="J1102" s="17">
        <f>SUM(J1103:J1106)</f>
        <v>0</v>
      </c>
      <c r="K1102" s="17"/>
      <c r="L1102" s="17">
        <f t="shared" si="202"/>
        <v>53.84583967839993</v>
      </c>
      <c r="M1102" s="17">
        <f t="shared" si="202"/>
        <v>53.84583967839993</v>
      </c>
    </row>
    <row r="1103" spans="1:13" ht="18" customHeight="1">
      <c r="A1103" s="35" t="s">
        <v>38</v>
      </c>
      <c r="B1103" s="26" t="s">
        <v>225</v>
      </c>
      <c r="C1103" s="28"/>
      <c r="D1103" s="28">
        <v>132237</v>
      </c>
      <c r="E1103" s="28">
        <f>C1103+D1103</f>
        <v>132237</v>
      </c>
      <c r="F1103" s="28"/>
      <c r="G1103" s="28">
        <v>66129</v>
      </c>
      <c r="H1103" s="28">
        <f>F1103+G1103</f>
        <v>66129</v>
      </c>
      <c r="I1103" s="28"/>
      <c r="J1103" s="28"/>
      <c r="K1103" s="28"/>
      <c r="L1103" s="28">
        <f t="shared" si="202"/>
        <v>50.00794028902652</v>
      </c>
      <c r="M1103" s="28">
        <f t="shared" si="202"/>
        <v>50.00794028902652</v>
      </c>
    </row>
    <row r="1104" spans="1:13" ht="18" customHeight="1">
      <c r="A1104" s="35" t="s">
        <v>40</v>
      </c>
      <c r="B1104" s="26" t="s">
        <v>41</v>
      </c>
      <c r="C1104" s="28"/>
      <c r="D1104" s="28">
        <v>11020</v>
      </c>
      <c r="E1104" s="28">
        <f>C1104+D1104</f>
        <v>11020</v>
      </c>
      <c r="F1104" s="28"/>
      <c r="G1104" s="28">
        <v>11020</v>
      </c>
      <c r="H1104" s="28">
        <f>F1104+G1104</f>
        <v>11020</v>
      </c>
      <c r="I1104" s="28"/>
      <c r="J1104" s="28"/>
      <c r="K1104" s="28"/>
      <c r="L1104" s="28">
        <f t="shared" si="202"/>
        <v>100</v>
      </c>
      <c r="M1104" s="28">
        <f t="shared" si="202"/>
        <v>100</v>
      </c>
    </row>
    <row r="1105" spans="1:13" ht="18" customHeight="1">
      <c r="A1105" s="37" t="s">
        <v>27</v>
      </c>
      <c r="B1105" s="26" t="s">
        <v>28</v>
      </c>
      <c r="C1105" s="28"/>
      <c r="D1105" s="28">
        <v>24626</v>
      </c>
      <c r="E1105" s="28">
        <f>C1105+D1105</f>
        <v>24626</v>
      </c>
      <c r="F1105" s="28"/>
      <c r="G1105" s="28">
        <v>13264</v>
      </c>
      <c r="H1105" s="28">
        <f>F1105+G1105</f>
        <v>13264</v>
      </c>
      <c r="I1105" s="28"/>
      <c r="J1105" s="28"/>
      <c r="K1105" s="28"/>
      <c r="L1105" s="28">
        <f t="shared" si="202"/>
        <v>53.86177211077723</v>
      </c>
      <c r="M1105" s="28">
        <f t="shared" si="202"/>
        <v>53.86177211077723</v>
      </c>
    </row>
    <row r="1106" spans="1:13" ht="18" customHeight="1">
      <c r="A1106" s="35" t="s">
        <v>29</v>
      </c>
      <c r="B1106" s="26" t="s">
        <v>30</v>
      </c>
      <c r="C1106" s="28"/>
      <c r="D1106" s="28">
        <v>3510</v>
      </c>
      <c r="E1106" s="28">
        <f>C1106+D1106</f>
        <v>3510</v>
      </c>
      <c r="F1106" s="28"/>
      <c r="G1106" s="28">
        <v>1875</v>
      </c>
      <c r="H1106" s="28">
        <f>F1106+G1106</f>
        <v>1875</v>
      </c>
      <c r="I1106" s="28"/>
      <c r="J1106" s="28"/>
      <c r="K1106" s="28"/>
      <c r="L1106" s="28">
        <f t="shared" si="202"/>
        <v>53.41880341880342</v>
      </c>
      <c r="M1106" s="28">
        <f t="shared" si="202"/>
        <v>53.41880341880342</v>
      </c>
    </row>
    <row r="1107" spans="1:13" ht="13.5" customHeight="1">
      <c r="A1107" s="31"/>
      <c r="B1107" s="31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</row>
    <row r="1108" spans="1:13" s="29" customFormat="1" ht="18" customHeight="1">
      <c r="A1108" s="24" t="s">
        <v>226</v>
      </c>
      <c r="B1108" s="36">
        <v>75020</v>
      </c>
      <c r="C1108" s="25">
        <f>SUM(C1109:C1110)</f>
        <v>1284199</v>
      </c>
      <c r="D1108" s="25">
        <f>SUM(D1109:D1110)</f>
        <v>0</v>
      </c>
      <c r="E1108" s="25">
        <f>SUM(C1108:D1108)</f>
        <v>1284199</v>
      </c>
      <c r="F1108" s="25">
        <f>SUM(F1109:F1110)</f>
        <v>687207.1399999999</v>
      </c>
      <c r="G1108" s="25">
        <f>SUM(G1109:G1110)</f>
        <v>0</v>
      </c>
      <c r="H1108" s="25">
        <f>SUM(F1108:G1108)</f>
        <v>687207.1399999999</v>
      </c>
      <c r="I1108" s="25">
        <f>SUM(I1109:I1110)</f>
        <v>24275.68</v>
      </c>
      <c r="J1108" s="25">
        <f>SUM(J1109:J1110)</f>
        <v>0</v>
      </c>
      <c r="K1108" s="25">
        <f aca="true" t="shared" si="203" ref="K1108:K1116">F1108/C1108*100</f>
        <v>53.512511690166384</v>
      </c>
      <c r="L1108" s="25">
        <v>0</v>
      </c>
      <c r="M1108" s="25">
        <f aca="true" t="shared" si="204" ref="M1108:M1116">H1108/E1108*100</f>
        <v>53.512511690166384</v>
      </c>
    </row>
    <row r="1109" spans="1:13" s="18" customFormat="1" ht="18" customHeight="1">
      <c r="A1109" s="16" t="s">
        <v>12</v>
      </c>
      <c r="B1109" s="15"/>
      <c r="C1109" s="17">
        <f>SUM(C1111:C1114)</f>
        <v>563699</v>
      </c>
      <c r="D1109" s="17">
        <f>SUM(D1111:D1114)</f>
        <v>0</v>
      </c>
      <c r="E1109" s="17">
        <f>SUM(C1109:D1109)</f>
        <v>563699</v>
      </c>
      <c r="F1109" s="17">
        <f>SUM(F1111:F1114)</f>
        <v>292500.44</v>
      </c>
      <c r="G1109" s="17">
        <f>SUM(G1111:G1114)</f>
        <v>0</v>
      </c>
      <c r="H1109" s="17">
        <f>SUM(F1109:G1109)</f>
        <v>292500.44</v>
      </c>
      <c r="I1109" s="17">
        <f>SUM(I1111:I1114)</f>
        <v>0</v>
      </c>
      <c r="J1109" s="17">
        <f>SUM(J1111:J1114)</f>
        <v>0</v>
      </c>
      <c r="K1109" s="17">
        <f t="shared" si="203"/>
        <v>51.88947292792785</v>
      </c>
      <c r="L1109" s="17"/>
      <c r="M1109" s="17">
        <f t="shared" si="204"/>
        <v>51.88947292792785</v>
      </c>
    </row>
    <row r="1110" spans="1:13" s="18" customFormat="1" ht="18" customHeight="1">
      <c r="A1110" s="16" t="s">
        <v>14</v>
      </c>
      <c r="B1110" s="15"/>
      <c r="C1110" s="17">
        <f>SUM(C1115:C1116)</f>
        <v>720500</v>
      </c>
      <c r="D1110" s="17">
        <f>SUM(D1115:D1116)</f>
        <v>0</v>
      </c>
      <c r="E1110" s="17">
        <f>SUM(C1110:D1110)</f>
        <v>720500</v>
      </c>
      <c r="F1110" s="17">
        <f>SUM(F1115:F1116)</f>
        <v>394706.69999999995</v>
      </c>
      <c r="G1110" s="17">
        <f>SUM(G1115:G1116)</f>
        <v>0</v>
      </c>
      <c r="H1110" s="17">
        <f>SUM(F1110:G1110)</f>
        <v>394706.69999999995</v>
      </c>
      <c r="I1110" s="17">
        <f>SUM(I1115:I1116)</f>
        <v>24275.68</v>
      </c>
      <c r="J1110" s="17">
        <f>SUM(J1115:J1116)</f>
        <v>0</v>
      </c>
      <c r="K1110" s="17">
        <f t="shared" si="203"/>
        <v>54.78233171408743</v>
      </c>
      <c r="L1110" s="17"/>
      <c r="M1110" s="17">
        <f t="shared" si="204"/>
        <v>54.78233171408743</v>
      </c>
    </row>
    <row r="1111" spans="1:13" ht="18" customHeight="1">
      <c r="A1111" s="35" t="s">
        <v>38</v>
      </c>
      <c r="B1111" s="26" t="s">
        <v>39</v>
      </c>
      <c r="C1111" s="28">
        <v>443561</v>
      </c>
      <c r="D1111" s="28"/>
      <c r="E1111" s="28">
        <f aca="true" t="shared" si="205" ref="E1111:E1116">C1111+D1111</f>
        <v>443561</v>
      </c>
      <c r="F1111" s="28">
        <v>212818.56</v>
      </c>
      <c r="G1111" s="28"/>
      <c r="H1111" s="28">
        <f aca="true" t="shared" si="206" ref="H1111:H1116">F1111+G1111</f>
        <v>212818.56</v>
      </c>
      <c r="I1111" s="28"/>
      <c r="J1111" s="28"/>
      <c r="K1111" s="28">
        <f t="shared" si="203"/>
        <v>47.97954734523549</v>
      </c>
      <c r="L1111" s="28"/>
      <c r="M1111" s="28">
        <f t="shared" si="204"/>
        <v>47.97954734523549</v>
      </c>
    </row>
    <row r="1112" spans="1:13" ht="18" customHeight="1">
      <c r="A1112" s="35" t="s">
        <v>40</v>
      </c>
      <c r="B1112" s="26" t="s">
        <v>41</v>
      </c>
      <c r="C1112" s="28">
        <v>32098</v>
      </c>
      <c r="D1112" s="28"/>
      <c r="E1112" s="28">
        <f t="shared" si="205"/>
        <v>32098</v>
      </c>
      <c r="F1112" s="28">
        <v>32098</v>
      </c>
      <c r="G1112" s="28"/>
      <c r="H1112" s="28">
        <f t="shared" si="206"/>
        <v>32098</v>
      </c>
      <c r="I1112" s="28"/>
      <c r="J1112" s="28"/>
      <c r="K1112" s="28">
        <f t="shared" si="203"/>
        <v>100</v>
      </c>
      <c r="L1112" s="28"/>
      <c r="M1112" s="28">
        <f t="shared" si="204"/>
        <v>100</v>
      </c>
    </row>
    <row r="1113" spans="1:13" ht="18" customHeight="1">
      <c r="A1113" s="37" t="s">
        <v>27</v>
      </c>
      <c r="B1113" s="26" t="s">
        <v>28</v>
      </c>
      <c r="C1113" s="28">
        <v>77947</v>
      </c>
      <c r="D1113" s="28"/>
      <c r="E1113" s="28">
        <f t="shared" si="205"/>
        <v>77947</v>
      </c>
      <c r="F1113" s="28">
        <v>41832.88</v>
      </c>
      <c r="G1113" s="28"/>
      <c r="H1113" s="28">
        <f t="shared" si="206"/>
        <v>41832.88</v>
      </c>
      <c r="I1113" s="28"/>
      <c r="J1113" s="28"/>
      <c r="K1113" s="28">
        <f t="shared" si="203"/>
        <v>53.668364401452266</v>
      </c>
      <c r="L1113" s="28"/>
      <c r="M1113" s="28">
        <f t="shared" si="204"/>
        <v>53.668364401452266</v>
      </c>
    </row>
    <row r="1114" spans="1:13" ht="18" customHeight="1">
      <c r="A1114" s="35" t="s">
        <v>29</v>
      </c>
      <c r="B1114" s="26" t="s">
        <v>30</v>
      </c>
      <c r="C1114" s="28">
        <v>10093</v>
      </c>
      <c r="D1114" s="28"/>
      <c r="E1114" s="28">
        <f t="shared" si="205"/>
        <v>10093</v>
      </c>
      <c r="F1114" s="28">
        <v>5751</v>
      </c>
      <c r="G1114" s="28"/>
      <c r="H1114" s="28">
        <f t="shared" si="206"/>
        <v>5751</v>
      </c>
      <c r="I1114" s="28"/>
      <c r="J1114" s="28"/>
      <c r="K1114" s="28">
        <f t="shared" si="203"/>
        <v>56.980085207569594</v>
      </c>
      <c r="L1114" s="28"/>
      <c r="M1114" s="28">
        <f t="shared" si="204"/>
        <v>56.980085207569594</v>
      </c>
    </row>
    <row r="1115" spans="1:13" ht="18" customHeight="1">
      <c r="A1115" s="37" t="s">
        <v>42</v>
      </c>
      <c r="B1115" s="26" t="s">
        <v>43</v>
      </c>
      <c r="C1115" s="28">
        <v>448500</v>
      </c>
      <c r="D1115" s="28"/>
      <c r="E1115" s="28">
        <f t="shared" si="205"/>
        <v>448500</v>
      </c>
      <c r="F1115" s="28">
        <v>254656.8</v>
      </c>
      <c r="G1115" s="28"/>
      <c r="H1115" s="28">
        <f t="shared" si="206"/>
        <v>254656.8</v>
      </c>
      <c r="I1115" s="28">
        <v>13548.22</v>
      </c>
      <c r="J1115" s="28"/>
      <c r="K1115" s="28">
        <f t="shared" si="203"/>
        <v>56.779665551839464</v>
      </c>
      <c r="L1115" s="28"/>
      <c r="M1115" s="28">
        <f t="shared" si="204"/>
        <v>56.779665551839464</v>
      </c>
    </row>
    <row r="1116" spans="1:13" ht="18" customHeight="1">
      <c r="A1116" s="35" t="s">
        <v>33</v>
      </c>
      <c r="B1116" s="26" t="s">
        <v>34</v>
      </c>
      <c r="C1116" s="28">
        <v>272000</v>
      </c>
      <c r="D1116" s="28"/>
      <c r="E1116" s="28">
        <f t="shared" si="205"/>
        <v>272000</v>
      </c>
      <c r="F1116" s="28">
        <v>140049.9</v>
      </c>
      <c r="G1116" s="28"/>
      <c r="H1116" s="28">
        <f t="shared" si="206"/>
        <v>140049.9</v>
      </c>
      <c r="I1116" s="28">
        <v>10727.46</v>
      </c>
      <c r="J1116" s="28"/>
      <c r="K1116" s="28">
        <f t="shared" si="203"/>
        <v>51.488933823529415</v>
      </c>
      <c r="L1116" s="28"/>
      <c r="M1116" s="28">
        <f t="shared" si="204"/>
        <v>51.488933823529415</v>
      </c>
    </row>
    <row r="1117" spans="1:13" ht="20.25" customHeight="1">
      <c r="A1117" s="37"/>
      <c r="B1117" s="31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</row>
    <row r="1118" spans="1:13" s="29" customFormat="1" ht="18" customHeight="1">
      <c r="A1118" s="24" t="s">
        <v>227</v>
      </c>
      <c r="B1118" s="36">
        <v>75045</v>
      </c>
      <c r="C1118" s="25">
        <f>SUM(C1119:C1120)</f>
        <v>0</v>
      </c>
      <c r="D1118" s="25">
        <f>SUM(D1119:D1120)</f>
        <v>24000</v>
      </c>
      <c r="E1118" s="25">
        <f>SUM(C1118:D1118)</f>
        <v>24000</v>
      </c>
      <c r="F1118" s="25">
        <f>SUM(F1119:F1120)</f>
        <v>0</v>
      </c>
      <c r="G1118" s="25">
        <f>SUM(G1119:G1120)</f>
        <v>16556.69</v>
      </c>
      <c r="H1118" s="25">
        <f>SUM(F1118:G1118)</f>
        <v>16556.69</v>
      </c>
      <c r="I1118" s="25">
        <f>SUM(I1119:I1120)</f>
        <v>0</v>
      </c>
      <c r="J1118" s="25">
        <f>SUM(J1119:J1120)</f>
        <v>0</v>
      </c>
      <c r="K1118" s="25">
        <v>0</v>
      </c>
      <c r="L1118" s="25">
        <f aca="true" t="shared" si="207" ref="L1118:L1128">G1118/D1118*100</f>
        <v>68.98620833333334</v>
      </c>
      <c r="M1118" s="25">
        <f aca="true" t="shared" si="208" ref="M1118:M1128">H1118/E1118*100</f>
        <v>68.98620833333334</v>
      </c>
    </row>
    <row r="1119" spans="1:13" s="18" customFormat="1" ht="18" customHeight="1">
      <c r="A1119" s="16" t="s">
        <v>12</v>
      </c>
      <c r="B1119" s="15"/>
      <c r="C1119" s="17">
        <f>SUM(C1122:C1124)</f>
        <v>0</v>
      </c>
      <c r="D1119" s="17">
        <f>SUM(D1122:D1124)</f>
        <v>13400</v>
      </c>
      <c r="E1119" s="17">
        <f>SUM(C1119:D1119)</f>
        <v>13400</v>
      </c>
      <c r="F1119" s="17">
        <f>SUM(F1122:F1124)</f>
        <v>0</v>
      </c>
      <c r="G1119" s="17">
        <f>SUM(G1122:G1124)</f>
        <v>10113.8</v>
      </c>
      <c r="H1119" s="17">
        <f>SUM(F1119:G1119)</f>
        <v>10113.8</v>
      </c>
      <c r="I1119" s="17">
        <f>SUM(I1122:I1124)</f>
        <v>0</v>
      </c>
      <c r="J1119" s="17">
        <f>SUM(J1122:J1124)</f>
        <v>0</v>
      </c>
      <c r="K1119" s="17"/>
      <c r="L1119" s="17">
        <f t="shared" si="207"/>
        <v>75.47611940298506</v>
      </c>
      <c r="M1119" s="17">
        <f t="shared" si="208"/>
        <v>75.47611940298506</v>
      </c>
    </row>
    <row r="1120" spans="1:13" s="18" customFormat="1" ht="18" customHeight="1">
      <c r="A1120" s="16" t="s">
        <v>14</v>
      </c>
      <c r="B1120" s="15"/>
      <c r="C1120" s="17">
        <f>SUM(C1125:C1127)+C1128</f>
        <v>0</v>
      </c>
      <c r="D1120" s="17">
        <f>SUM(D1125:D1127)+D1128+D1121</f>
        <v>10600</v>
      </c>
      <c r="E1120" s="17">
        <f>SUM(C1120:D1120)</f>
        <v>10600</v>
      </c>
      <c r="F1120" s="17">
        <f>SUM(F1125:F1127)+F1128+F1121</f>
        <v>0</v>
      </c>
      <c r="G1120" s="17">
        <f>SUM(G1125:G1127)+G1128+G1121</f>
        <v>6442.889999999999</v>
      </c>
      <c r="H1120" s="17">
        <f>SUM(F1120:G1120)</f>
        <v>6442.889999999999</v>
      </c>
      <c r="I1120" s="17">
        <f>SUM(I1125:I1127)+I1128+I1121</f>
        <v>0</v>
      </c>
      <c r="J1120" s="17">
        <f>SUM(J1125:J1127)+J1128</f>
        <v>0</v>
      </c>
      <c r="K1120" s="17"/>
      <c r="L1120" s="17">
        <f t="shared" si="207"/>
        <v>60.78198113207547</v>
      </c>
      <c r="M1120" s="17">
        <f t="shared" si="208"/>
        <v>60.78198113207547</v>
      </c>
    </row>
    <row r="1121" spans="1:13" s="18" customFormat="1" ht="18" customHeight="1">
      <c r="A1121" s="32" t="s">
        <v>442</v>
      </c>
      <c r="B1121" s="26" t="s">
        <v>87</v>
      </c>
      <c r="C1121" s="17"/>
      <c r="D1121" s="33">
        <v>500</v>
      </c>
      <c r="E1121" s="33">
        <f>C1121+D1121</f>
        <v>500</v>
      </c>
      <c r="F1121" s="17"/>
      <c r="G1121" s="17"/>
      <c r="H1121" s="33">
        <f>SUM(F1121:G1121)</f>
        <v>0</v>
      </c>
      <c r="I1121" s="33"/>
      <c r="J1121" s="33"/>
      <c r="K1121" s="33"/>
      <c r="L1121" s="33">
        <f t="shared" si="207"/>
        <v>0</v>
      </c>
      <c r="M1121" s="33">
        <f t="shared" si="208"/>
        <v>0</v>
      </c>
    </row>
    <row r="1122" spans="1:13" ht="18" customHeight="1">
      <c r="A1122" s="101" t="s">
        <v>27</v>
      </c>
      <c r="B1122" s="26" t="s">
        <v>28</v>
      </c>
      <c r="C1122" s="28"/>
      <c r="D1122" s="28">
        <v>2000</v>
      </c>
      <c r="E1122" s="28">
        <f>C1122+D1122</f>
        <v>2000</v>
      </c>
      <c r="F1122" s="28"/>
      <c r="G1122" s="28">
        <v>683.55</v>
      </c>
      <c r="H1122" s="28">
        <f aca="true" t="shared" si="209" ref="H1122:H1128">F1122+G1122</f>
        <v>683.55</v>
      </c>
      <c r="I1122" s="28"/>
      <c r="J1122" s="28"/>
      <c r="K1122" s="28"/>
      <c r="L1122" s="28">
        <f t="shared" si="207"/>
        <v>34.1775</v>
      </c>
      <c r="M1122" s="28">
        <f t="shared" si="208"/>
        <v>34.1775</v>
      </c>
    </row>
    <row r="1123" spans="1:13" ht="18" customHeight="1">
      <c r="A1123" s="103" t="s">
        <v>29</v>
      </c>
      <c r="B1123" s="26" t="s">
        <v>30</v>
      </c>
      <c r="C1123" s="28"/>
      <c r="D1123" s="28">
        <v>500</v>
      </c>
      <c r="E1123" s="28">
        <f aca="true" t="shared" si="210" ref="E1123:E1128">C1123+D1123</f>
        <v>500</v>
      </c>
      <c r="F1123" s="28"/>
      <c r="G1123" s="28">
        <v>110.25</v>
      </c>
      <c r="H1123" s="28">
        <f t="shared" si="209"/>
        <v>110.25</v>
      </c>
      <c r="I1123" s="28"/>
      <c r="J1123" s="28"/>
      <c r="K1123" s="28"/>
      <c r="L1123" s="28">
        <f t="shared" si="207"/>
        <v>22.05</v>
      </c>
      <c r="M1123" s="28">
        <f t="shared" si="208"/>
        <v>22.05</v>
      </c>
    </row>
    <row r="1124" spans="1:13" ht="18" customHeight="1">
      <c r="A1124" s="101" t="s">
        <v>31</v>
      </c>
      <c r="B1124" s="26" t="s">
        <v>32</v>
      </c>
      <c r="C1124" s="28"/>
      <c r="D1124" s="28">
        <v>10900</v>
      </c>
      <c r="E1124" s="28">
        <f t="shared" si="210"/>
        <v>10900</v>
      </c>
      <c r="F1124" s="28"/>
      <c r="G1124" s="28">
        <v>9320</v>
      </c>
      <c r="H1124" s="28">
        <f t="shared" si="209"/>
        <v>9320</v>
      </c>
      <c r="I1124" s="28"/>
      <c r="J1124" s="28"/>
      <c r="K1124" s="28"/>
      <c r="L1124" s="28">
        <f t="shared" si="207"/>
        <v>85.5045871559633</v>
      </c>
      <c r="M1124" s="28">
        <f t="shared" si="208"/>
        <v>85.5045871559633</v>
      </c>
    </row>
    <row r="1125" spans="1:13" ht="18" customHeight="1">
      <c r="A1125" s="101" t="s">
        <v>42</v>
      </c>
      <c r="B1125" s="26" t="s">
        <v>43</v>
      </c>
      <c r="C1125" s="28"/>
      <c r="D1125" s="28">
        <v>4500</v>
      </c>
      <c r="E1125" s="28">
        <f t="shared" si="210"/>
        <v>4500</v>
      </c>
      <c r="F1125" s="28"/>
      <c r="G1125" s="28">
        <v>1516.61</v>
      </c>
      <c r="H1125" s="28">
        <f t="shared" si="209"/>
        <v>1516.61</v>
      </c>
      <c r="I1125" s="28"/>
      <c r="J1125" s="28"/>
      <c r="K1125" s="28"/>
      <c r="L1125" s="28">
        <f t="shared" si="207"/>
        <v>33.70244444444444</v>
      </c>
      <c r="M1125" s="28">
        <f t="shared" si="208"/>
        <v>33.70244444444444</v>
      </c>
    </row>
    <row r="1126" spans="1:13" ht="18" customHeight="1">
      <c r="A1126" s="103" t="s">
        <v>228</v>
      </c>
      <c r="B1126" s="26" t="s">
        <v>229</v>
      </c>
      <c r="C1126" s="28"/>
      <c r="D1126" s="28">
        <v>1000</v>
      </c>
      <c r="E1126" s="28">
        <f t="shared" si="210"/>
        <v>1000</v>
      </c>
      <c r="F1126" s="28"/>
      <c r="G1126" s="28">
        <v>548</v>
      </c>
      <c r="H1126" s="28">
        <f t="shared" si="209"/>
        <v>548</v>
      </c>
      <c r="I1126" s="28"/>
      <c r="J1126" s="28"/>
      <c r="K1126" s="28"/>
      <c r="L1126" s="28">
        <f t="shared" si="207"/>
        <v>54.800000000000004</v>
      </c>
      <c r="M1126" s="28">
        <f t="shared" si="208"/>
        <v>54.800000000000004</v>
      </c>
    </row>
    <row r="1127" spans="1:13" ht="18" customHeight="1">
      <c r="A1127" s="103" t="s">
        <v>33</v>
      </c>
      <c r="B1127" s="26" t="s">
        <v>34</v>
      </c>
      <c r="C1127" s="28"/>
      <c r="D1127" s="28">
        <v>4300</v>
      </c>
      <c r="E1127" s="28">
        <f t="shared" si="210"/>
        <v>4300</v>
      </c>
      <c r="F1127" s="28"/>
      <c r="G1127" s="28">
        <v>4300</v>
      </c>
      <c r="H1127" s="28">
        <f t="shared" si="209"/>
        <v>4300</v>
      </c>
      <c r="I1127" s="28"/>
      <c r="J1127" s="28"/>
      <c r="K1127" s="28"/>
      <c r="L1127" s="28">
        <f t="shared" si="207"/>
        <v>100</v>
      </c>
      <c r="M1127" s="28">
        <f t="shared" si="208"/>
        <v>100</v>
      </c>
    </row>
    <row r="1128" spans="1:13" ht="18" customHeight="1">
      <c r="A1128" s="104" t="s">
        <v>328</v>
      </c>
      <c r="B1128" s="26" t="s">
        <v>286</v>
      </c>
      <c r="C1128" s="28"/>
      <c r="D1128" s="28">
        <v>300</v>
      </c>
      <c r="E1128" s="28">
        <f t="shared" si="210"/>
        <v>300</v>
      </c>
      <c r="F1128" s="28"/>
      <c r="G1128" s="28">
        <v>78.28</v>
      </c>
      <c r="H1128" s="28">
        <f t="shared" si="209"/>
        <v>78.28</v>
      </c>
      <c r="I1128" s="28"/>
      <c r="J1128" s="28"/>
      <c r="K1128" s="28"/>
      <c r="L1128" s="28">
        <f t="shared" si="207"/>
        <v>26.093333333333334</v>
      </c>
      <c r="M1128" s="28">
        <f t="shared" si="208"/>
        <v>26.093333333333334</v>
      </c>
    </row>
    <row r="1129" spans="1:13" ht="19.5" customHeight="1">
      <c r="A1129" s="35"/>
      <c r="B1129" s="26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</row>
    <row r="1130" spans="1:13" ht="18" customHeight="1">
      <c r="A1130" s="24" t="s">
        <v>230</v>
      </c>
      <c r="B1130" s="24" t="s">
        <v>99</v>
      </c>
      <c r="C1130" s="25">
        <f>SUM(C1131:C1133)</f>
        <v>159300</v>
      </c>
      <c r="D1130" s="25">
        <f>SUM(D1131:D1133)</f>
        <v>6276200</v>
      </c>
      <c r="E1130" s="25">
        <f>SUM(C1130:D1130)</f>
        <v>6435500</v>
      </c>
      <c r="F1130" s="25">
        <f>SUM(F1131:F1133)</f>
        <v>56927.33</v>
      </c>
      <c r="G1130" s="25">
        <f>SUM(G1131:G1133)</f>
        <v>3298088.1</v>
      </c>
      <c r="H1130" s="25">
        <f>SUM(F1130:G1130)</f>
        <v>3355015.43</v>
      </c>
      <c r="I1130" s="25">
        <f>SUM(I1131:I1133)</f>
        <v>75413.94</v>
      </c>
      <c r="J1130" s="25">
        <f>SUM(J1131:J1133)</f>
        <v>0</v>
      </c>
      <c r="K1130" s="25">
        <f>F1130/C1130*100</f>
        <v>35.735925925925926</v>
      </c>
      <c r="L1130" s="25">
        <f>G1130/D1130*100</f>
        <v>52.54912367356044</v>
      </c>
      <c r="M1130" s="25">
        <f>H1130/E1130*100</f>
        <v>52.132941185611074</v>
      </c>
    </row>
    <row r="1131" spans="1:13" s="18" customFormat="1" ht="18" customHeight="1">
      <c r="A1131" s="16" t="s">
        <v>12</v>
      </c>
      <c r="B1131" s="15"/>
      <c r="C1131" s="17">
        <f>SUM(C1140)</f>
        <v>0</v>
      </c>
      <c r="D1131" s="17">
        <f>SUM(D1140)</f>
        <v>5357700</v>
      </c>
      <c r="E1131" s="17">
        <f>SUM(C1131:D1131)</f>
        <v>5357700</v>
      </c>
      <c r="F1131" s="17">
        <f>SUM(F1140)</f>
        <v>0</v>
      </c>
      <c r="G1131" s="17">
        <f>SUM(G1140)</f>
        <v>2845194.43</v>
      </c>
      <c r="H1131" s="17">
        <f>SUM(F1131:G1131)</f>
        <v>2845194.43</v>
      </c>
      <c r="I1131" s="17">
        <f>SUM(I1140)</f>
        <v>68061.94</v>
      </c>
      <c r="J1131" s="17">
        <f>SUM(J1140)</f>
        <v>0</v>
      </c>
      <c r="K1131" s="17"/>
      <c r="L1131" s="17">
        <f>G1131/D1131*100</f>
        <v>53.104773130261115</v>
      </c>
      <c r="M1131" s="17">
        <f>H1131/E1131*100</f>
        <v>53.104773130261115</v>
      </c>
    </row>
    <row r="1132" spans="1:13" s="18" customFormat="1" ht="18" customHeight="1">
      <c r="A1132" s="16" t="s">
        <v>14</v>
      </c>
      <c r="B1132" s="15"/>
      <c r="C1132" s="17">
        <f>SUM(C1136+C1141+C1175)</f>
        <v>159300</v>
      </c>
      <c r="D1132" s="17">
        <f>SUM(D1136+D1141+D1175)</f>
        <v>892500</v>
      </c>
      <c r="E1132" s="17">
        <f>SUM(C1132:D1132)</f>
        <v>1051800</v>
      </c>
      <c r="F1132" s="17">
        <f>SUM(F1136+F1141+F1175)</f>
        <v>56927.33</v>
      </c>
      <c r="G1132" s="17">
        <f>SUM(G1136+G1141+G1175)</f>
        <v>452893.67000000004</v>
      </c>
      <c r="H1132" s="17">
        <f>SUM(F1132:G1132)</f>
        <v>509821.00000000006</v>
      </c>
      <c r="I1132" s="17">
        <f>SUM(I1136+I1141+I1175)</f>
        <v>7352</v>
      </c>
      <c r="J1132" s="17">
        <f>SUM(J1136+J1141+J1175)</f>
        <v>0</v>
      </c>
      <c r="K1132" s="17">
        <f>F1132/C1132*100</f>
        <v>35.735925925925926</v>
      </c>
      <c r="L1132" s="17">
        <f>G1132/D1132*100</f>
        <v>50.74438879551821</v>
      </c>
      <c r="M1132" s="17">
        <f>H1132/E1132*100</f>
        <v>48.47128731698042</v>
      </c>
    </row>
    <row r="1133" spans="1:13" s="18" customFormat="1" ht="18" customHeight="1">
      <c r="A1133" s="16" t="s">
        <v>15</v>
      </c>
      <c r="B1133" s="15"/>
      <c r="C1133" s="17">
        <f>SUM(C1142)</f>
        <v>0</v>
      </c>
      <c r="D1133" s="17">
        <f>SUM(D1142)</f>
        <v>26000</v>
      </c>
      <c r="E1133" s="17">
        <f>SUM(C1133:D1133)</f>
        <v>26000</v>
      </c>
      <c r="F1133" s="17">
        <f>SUM(F1142)</f>
        <v>0</v>
      </c>
      <c r="G1133" s="17">
        <f>SUM(G1142)</f>
        <v>0</v>
      </c>
      <c r="H1133" s="17">
        <f>SUM(F1133:G1133)</f>
        <v>0</v>
      </c>
      <c r="I1133" s="17">
        <f>SUM(I1142)</f>
        <v>0</v>
      </c>
      <c r="J1133" s="17">
        <f>SUM(J1142)</f>
        <v>0</v>
      </c>
      <c r="K1133" s="17"/>
      <c r="L1133" s="17">
        <v>0</v>
      </c>
      <c r="M1133" s="17">
        <f>H1133/E1133*100</f>
        <v>0</v>
      </c>
    </row>
    <row r="1134" spans="1:13" ht="18" customHeight="1">
      <c r="A1134" s="27"/>
      <c r="B1134" s="24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</row>
    <row r="1135" spans="1:13" s="29" customFormat="1" ht="18" customHeight="1">
      <c r="A1135" s="24" t="s">
        <v>231</v>
      </c>
      <c r="B1135" s="36">
        <v>75405</v>
      </c>
      <c r="C1135" s="25">
        <f>SUM(C1136)</f>
        <v>133700</v>
      </c>
      <c r="D1135" s="25">
        <f>SUM(D1136)</f>
        <v>0</v>
      </c>
      <c r="E1135" s="25">
        <f>SUM(C1135:D1135)</f>
        <v>133700</v>
      </c>
      <c r="F1135" s="25">
        <f>SUM(F1136)</f>
        <v>56000</v>
      </c>
      <c r="G1135" s="25">
        <f>SUM(G1136)</f>
        <v>0</v>
      </c>
      <c r="H1135" s="25">
        <f>SUM(F1135:G1135)</f>
        <v>56000</v>
      </c>
      <c r="I1135" s="25">
        <f>SUM(I1136)</f>
        <v>0</v>
      </c>
      <c r="J1135" s="25">
        <f>SUM(J1136)</f>
        <v>0</v>
      </c>
      <c r="K1135" s="25">
        <f>F1135/C1135*100</f>
        <v>41.8848167539267</v>
      </c>
      <c r="L1135" s="25">
        <v>0</v>
      </c>
      <c r="M1135" s="25">
        <f>H1135/E1135*100</f>
        <v>41.8848167539267</v>
      </c>
    </row>
    <row r="1136" spans="1:13" s="18" customFormat="1" ht="18" customHeight="1">
      <c r="A1136" s="16" t="s">
        <v>14</v>
      </c>
      <c r="B1136" s="15"/>
      <c r="C1136" s="17">
        <f>SUM(C1137:C1137)</f>
        <v>133700</v>
      </c>
      <c r="D1136" s="17">
        <f>SUM(D1137:D1137)</f>
        <v>0</v>
      </c>
      <c r="E1136" s="17">
        <f>SUM(C1136:D1136)</f>
        <v>133700</v>
      </c>
      <c r="F1136" s="17">
        <f>SUM(F1137:F1137)</f>
        <v>56000</v>
      </c>
      <c r="G1136" s="17">
        <f>SUM(G1137:G1137)</f>
        <v>0</v>
      </c>
      <c r="H1136" s="17">
        <f>SUM(F1136:G1136)</f>
        <v>56000</v>
      </c>
      <c r="I1136" s="17">
        <f>SUM(I1137:I1137)</f>
        <v>0</v>
      </c>
      <c r="J1136" s="17">
        <f>SUM(J1137:J1137)</f>
        <v>0</v>
      </c>
      <c r="K1136" s="17">
        <f>F1136/C1136*100</f>
        <v>41.8848167539267</v>
      </c>
      <c r="L1136" s="17"/>
      <c r="M1136" s="17">
        <f>H1136/E1136*100</f>
        <v>41.8848167539267</v>
      </c>
    </row>
    <row r="1137" spans="1:13" ht="18" customHeight="1">
      <c r="A1137" s="37" t="s">
        <v>232</v>
      </c>
      <c r="B1137" s="26" t="s">
        <v>233</v>
      </c>
      <c r="C1137" s="28">
        <v>133700</v>
      </c>
      <c r="D1137" s="25"/>
      <c r="E1137" s="28">
        <f>SUM(C1137:D1137)</f>
        <v>133700</v>
      </c>
      <c r="F1137" s="28">
        <v>56000</v>
      </c>
      <c r="G1137" s="25"/>
      <c r="H1137" s="28">
        <f>SUM(F1137:G1137)</f>
        <v>56000</v>
      </c>
      <c r="I1137" s="25"/>
      <c r="J1137" s="25"/>
      <c r="K1137" s="28">
        <f>F1137/C1137*100</f>
        <v>41.8848167539267</v>
      </c>
      <c r="L1137" s="28"/>
      <c r="M1137" s="28">
        <f>H1137/E1137*100</f>
        <v>41.8848167539267</v>
      </c>
    </row>
    <row r="1138" spans="1:13" ht="18" customHeight="1">
      <c r="A1138" s="31"/>
      <c r="B1138" s="31"/>
      <c r="C1138" s="28"/>
      <c r="D1138" s="28"/>
      <c r="E1138" s="28"/>
      <c r="F1138" s="28"/>
      <c r="G1138" s="28"/>
      <c r="H1138" s="28"/>
      <c r="I1138" s="28"/>
      <c r="J1138" s="28"/>
      <c r="K1138" s="31"/>
      <c r="L1138" s="31"/>
      <c r="M1138" s="28"/>
    </row>
    <row r="1139" spans="1:13" s="29" customFormat="1" ht="18" customHeight="1">
      <c r="A1139" s="24" t="s">
        <v>284</v>
      </c>
      <c r="B1139" s="36">
        <v>75411</v>
      </c>
      <c r="C1139" s="25">
        <f>SUM(C1140:C1142)</f>
        <v>20000</v>
      </c>
      <c r="D1139" s="25">
        <f>SUM(D1140:D1142)</f>
        <v>6276200</v>
      </c>
      <c r="E1139" s="25">
        <f>SUM(C1139:D1139)</f>
        <v>6296200</v>
      </c>
      <c r="F1139" s="25">
        <f>SUM(F1140:F1142)</f>
        <v>0</v>
      </c>
      <c r="G1139" s="25">
        <f>SUM(G1140:G1142)</f>
        <v>3298088.1</v>
      </c>
      <c r="H1139" s="25">
        <f>SUM(F1139:G1139)</f>
        <v>3298088.1</v>
      </c>
      <c r="I1139" s="25">
        <f>SUM(I1140:I1142)</f>
        <v>75413.94</v>
      </c>
      <c r="J1139" s="25">
        <f>SUM(J1140:J1142)</f>
        <v>0</v>
      </c>
      <c r="K1139" s="25">
        <f>F1139/C1139*100</f>
        <v>0</v>
      </c>
      <c r="L1139" s="25">
        <f>G1139/D1139*100</f>
        <v>52.54912367356044</v>
      </c>
      <c r="M1139" s="25">
        <f>H1139/E1139*100</f>
        <v>52.38220037482927</v>
      </c>
    </row>
    <row r="1140" spans="1:13" s="18" customFormat="1" ht="18" customHeight="1">
      <c r="A1140" s="16" t="s">
        <v>12</v>
      </c>
      <c r="B1140" s="15"/>
      <c r="C1140" s="17">
        <f>SUM(C1144:C1154)</f>
        <v>0</v>
      </c>
      <c r="D1140" s="17">
        <f>SUM(D1144:D1154)</f>
        <v>5357700</v>
      </c>
      <c r="E1140" s="17">
        <f>SUM(C1140:D1140)</f>
        <v>5357700</v>
      </c>
      <c r="F1140" s="17">
        <f>SUM(F1144:F1154)</f>
        <v>0</v>
      </c>
      <c r="G1140" s="17">
        <f>SUM(G1144:G1154)</f>
        <v>2845194.43</v>
      </c>
      <c r="H1140" s="17">
        <f>SUM(F1140:G1140)</f>
        <v>2845194.43</v>
      </c>
      <c r="I1140" s="17">
        <f>SUM(I1144:I1154)</f>
        <v>68061.94</v>
      </c>
      <c r="J1140" s="17">
        <f>SUM(J1144:J1154)</f>
        <v>0</v>
      </c>
      <c r="K1140" s="17"/>
      <c r="L1140" s="17">
        <f aca="true" t="shared" si="211" ref="L1140:L1171">G1140/D1140*100</f>
        <v>53.104773130261115</v>
      </c>
      <c r="M1140" s="17">
        <f aca="true" t="shared" si="212" ref="M1140:M1171">H1140/E1140*100</f>
        <v>53.104773130261115</v>
      </c>
    </row>
    <row r="1141" spans="1:13" s="18" customFormat="1" ht="18" customHeight="1">
      <c r="A1141" s="16" t="s">
        <v>14</v>
      </c>
      <c r="B1141" s="15"/>
      <c r="C1141" s="17">
        <f>SUM(C1155:C1168)+C1143+C1169+C1170</f>
        <v>20000</v>
      </c>
      <c r="D1141" s="17">
        <f>SUM(D1155:D1168)+D1143+D1169+D1170</f>
        <v>892500</v>
      </c>
      <c r="E1141" s="17">
        <f>SUM(C1141:D1141)</f>
        <v>912500</v>
      </c>
      <c r="F1141" s="17">
        <f>SUM(F1155:F1168)+F1143+F1169+F1170</f>
        <v>0</v>
      </c>
      <c r="G1141" s="17">
        <f>SUM(G1155:G1168)+G1143+G1169+G1170</f>
        <v>452893.67000000004</v>
      </c>
      <c r="H1141" s="17">
        <f>SUM(F1141:G1141)</f>
        <v>452893.67000000004</v>
      </c>
      <c r="I1141" s="17">
        <f>SUM(I1155:I1168)+I1143+I1169+I1170</f>
        <v>7352</v>
      </c>
      <c r="J1141" s="17">
        <f>SUM(J1155:J1168)+J1143+J1169+J1170</f>
        <v>0</v>
      </c>
      <c r="K1141" s="17">
        <f>F1141/C1141*100</f>
        <v>0</v>
      </c>
      <c r="L1141" s="17">
        <f t="shared" si="211"/>
        <v>50.74438879551821</v>
      </c>
      <c r="M1141" s="17">
        <f t="shared" si="212"/>
        <v>49.632183013698636</v>
      </c>
    </row>
    <row r="1142" spans="1:13" s="18" customFormat="1" ht="18" customHeight="1">
      <c r="A1142" s="16" t="s">
        <v>15</v>
      </c>
      <c r="B1142" s="15"/>
      <c r="C1142" s="17">
        <f>C1171</f>
        <v>0</v>
      </c>
      <c r="D1142" s="17">
        <f>D1171</f>
        <v>26000</v>
      </c>
      <c r="E1142" s="17">
        <f>SUM(C1142:D1142)</f>
        <v>26000</v>
      </c>
      <c r="F1142" s="17">
        <f>F1171</f>
        <v>0</v>
      </c>
      <c r="G1142" s="17">
        <f>G1171</f>
        <v>0</v>
      </c>
      <c r="H1142" s="17">
        <f>SUM(F1142:G1142)</f>
        <v>0</v>
      </c>
      <c r="I1142" s="17">
        <f>I1171</f>
        <v>0</v>
      </c>
      <c r="J1142" s="17">
        <f>J1171</f>
        <v>0</v>
      </c>
      <c r="K1142" s="17"/>
      <c r="L1142" s="17">
        <f t="shared" si="211"/>
        <v>0</v>
      </c>
      <c r="M1142" s="17">
        <f t="shared" si="212"/>
        <v>0</v>
      </c>
    </row>
    <row r="1143" spans="1:13" ht="18" customHeight="1">
      <c r="A1143" s="37" t="s">
        <v>234</v>
      </c>
      <c r="B1143" s="26" t="s">
        <v>235</v>
      </c>
      <c r="C1143" s="28"/>
      <c r="D1143" s="28">
        <v>350600</v>
      </c>
      <c r="E1143" s="28">
        <f aca="true" t="shared" si="213" ref="E1143:E1171">C1143+D1143</f>
        <v>350600</v>
      </c>
      <c r="F1143" s="28"/>
      <c r="G1143" s="28">
        <v>184204.27</v>
      </c>
      <c r="H1143" s="28">
        <f aca="true" t="shared" si="214" ref="H1143:H1171">F1143+G1143</f>
        <v>184204.27</v>
      </c>
      <c r="I1143" s="28">
        <v>7352</v>
      </c>
      <c r="J1143" s="28"/>
      <c r="K1143" s="17"/>
      <c r="L1143" s="28">
        <f t="shared" si="211"/>
        <v>52.53972333143183</v>
      </c>
      <c r="M1143" s="28">
        <f t="shared" si="212"/>
        <v>52.53972333143183</v>
      </c>
    </row>
    <row r="1144" spans="1:13" ht="18" customHeight="1">
      <c r="A1144" s="35" t="s">
        <v>38</v>
      </c>
      <c r="B1144" s="26" t="s">
        <v>39</v>
      </c>
      <c r="C1144" s="28"/>
      <c r="D1144" s="28">
        <v>20700</v>
      </c>
      <c r="E1144" s="28">
        <f t="shared" si="213"/>
        <v>20700</v>
      </c>
      <c r="F1144" s="28"/>
      <c r="G1144" s="28">
        <v>9434.05</v>
      </c>
      <c r="H1144" s="28">
        <f t="shared" si="214"/>
        <v>9434.05</v>
      </c>
      <c r="I1144" s="28">
        <v>541.75</v>
      </c>
      <c r="J1144" s="28"/>
      <c r="K1144" s="17"/>
      <c r="L1144" s="28">
        <f t="shared" si="211"/>
        <v>45.57512077294686</v>
      </c>
      <c r="M1144" s="28">
        <f t="shared" si="212"/>
        <v>45.57512077294686</v>
      </c>
    </row>
    <row r="1145" spans="1:13" ht="18" customHeight="1">
      <c r="A1145" s="35" t="s">
        <v>223</v>
      </c>
      <c r="B1145" s="26" t="s">
        <v>224</v>
      </c>
      <c r="C1145" s="28"/>
      <c r="D1145" s="28">
        <v>18600</v>
      </c>
      <c r="E1145" s="28">
        <f t="shared" si="213"/>
        <v>18600</v>
      </c>
      <c r="F1145" s="28"/>
      <c r="G1145" s="28">
        <v>8472.78</v>
      </c>
      <c r="H1145" s="28">
        <f t="shared" si="214"/>
        <v>8472.78</v>
      </c>
      <c r="I1145" s="28">
        <v>398.73</v>
      </c>
      <c r="J1145" s="28"/>
      <c r="K1145" s="17"/>
      <c r="L1145" s="28">
        <f t="shared" si="211"/>
        <v>45.55258064516129</v>
      </c>
      <c r="M1145" s="28">
        <f t="shared" si="212"/>
        <v>45.55258064516129</v>
      </c>
    </row>
    <row r="1146" spans="1:13" ht="18" customHeight="1">
      <c r="A1146" s="35" t="s">
        <v>40</v>
      </c>
      <c r="B1146" s="26" t="s">
        <v>41</v>
      </c>
      <c r="C1146" s="28"/>
      <c r="D1146" s="28">
        <v>3000</v>
      </c>
      <c r="E1146" s="28">
        <f t="shared" si="213"/>
        <v>3000</v>
      </c>
      <c r="F1146" s="28"/>
      <c r="G1146" s="28">
        <v>2244.51</v>
      </c>
      <c r="H1146" s="28">
        <f t="shared" si="214"/>
        <v>2244.51</v>
      </c>
      <c r="I1146" s="28"/>
      <c r="J1146" s="28"/>
      <c r="K1146" s="17"/>
      <c r="L1146" s="28">
        <f t="shared" si="211"/>
        <v>74.81700000000001</v>
      </c>
      <c r="M1146" s="28">
        <f t="shared" si="212"/>
        <v>74.81700000000001</v>
      </c>
    </row>
    <row r="1147" spans="1:13" ht="18" customHeight="1">
      <c r="A1147" s="37" t="s">
        <v>236</v>
      </c>
      <c r="B1147" s="26" t="s">
        <v>237</v>
      </c>
      <c r="C1147" s="28"/>
      <c r="D1147" s="28">
        <v>4341600</v>
      </c>
      <c r="E1147" s="28">
        <f t="shared" si="213"/>
        <v>4341600</v>
      </c>
      <c r="F1147" s="28"/>
      <c r="G1147" s="28">
        <v>2039930.19</v>
      </c>
      <c r="H1147" s="28">
        <f t="shared" si="214"/>
        <v>2039930.19</v>
      </c>
      <c r="I1147" s="28">
        <v>61313.06</v>
      </c>
      <c r="J1147" s="28"/>
      <c r="K1147" s="17"/>
      <c r="L1147" s="28">
        <f t="shared" si="211"/>
        <v>46.98567786069652</v>
      </c>
      <c r="M1147" s="28">
        <f t="shared" si="212"/>
        <v>46.98567786069652</v>
      </c>
    </row>
    <row r="1148" spans="1:13" ht="18" customHeight="1">
      <c r="A1148" s="35" t="s">
        <v>238</v>
      </c>
      <c r="B1148" s="26" t="s">
        <v>239</v>
      </c>
      <c r="C1148" s="28"/>
      <c r="D1148" s="28">
        <v>267200</v>
      </c>
      <c r="E1148" s="28">
        <f t="shared" si="213"/>
        <v>267200</v>
      </c>
      <c r="F1148" s="28"/>
      <c r="G1148" s="28">
        <v>186889.44</v>
      </c>
      <c r="H1148" s="28">
        <f t="shared" si="214"/>
        <v>186889.44</v>
      </c>
      <c r="I1148" s="28">
        <v>527</v>
      </c>
      <c r="J1148" s="28"/>
      <c r="K1148" s="33"/>
      <c r="L1148" s="28">
        <f t="shared" si="211"/>
        <v>69.94365269461078</v>
      </c>
      <c r="M1148" s="28">
        <f t="shared" si="212"/>
        <v>69.94365269461078</v>
      </c>
    </row>
    <row r="1149" spans="1:13" ht="18" customHeight="1">
      <c r="A1149" s="35" t="s">
        <v>240</v>
      </c>
      <c r="B1149" s="26" t="s">
        <v>241</v>
      </c>
      <c r="C1149" s="28"/>
      <c r="D1149" s="28">
        <v>361700</v>
      </c>
      <c r="E1149" s="28">
        <f t="shared" si="213"/>
        <v>361700</v>
      </c>
      <c r="F1149" s="28"/>
      <c r="G1149" s="28">
        <v>296924.59</v>
      </c>
      <c r="H1149" s="28">
        <f t="shared" si="214"/>
        <v>296924.59</v>
      </c>
      <c r="I1149" s="28"/>
      <c r="J1149" s="28"/>
      <c r="K1149" s="33"/>
      <c r="L1149" s="28">
        <f t="shared" si="211"/>
        <v>82.09139894940559</v>
      </c>
      <c r="M1149" s="28">
        <f t="shared" si="212"/>
        <v>82.09139894940559</v>
      </c>
    </row>
    <row r="1150" spans="1:13" ht="18" customHeight="1">
      <c r="A1150" s="35" t="s">
        <v>354</v>
      </c>
      <c r="B1150" s="26" t="s">
        <v>297</v>
      </c>
      <c r="C1150" s="28"/>
      <c r="D1150" s="28">
        <v>118000</v>
      </c>
      <c r="E1150" s="28">
        <f t="shared" si="213"/>
        <v>118000</v>
      </c>
      <c r="F1150" s="28"/>
      <c r="G1150" s="28">
        <v>84911.41</v>
      </c>
      <c r="H1150" s="28">
        <f t="shared" si="214"/>
        <v>84911.41</v>
      </c>
      <c r="I1150" s="28">
        <v>4635.59</v>
      </c>
      <c r="J1150" s="28"/>
      <c r="K1150" s="33"/>
      <c r="L1150" s="28">
        <f t="shared" si="211"/>
        <v>71.9588220338983</v>
      </c>
      <c r="M1150" s="28">
        <f t="shared" si="212"/>
        <v>71.9588220338983</v>
      </c>
    </row>
    <row r="1151" spans="1:13" ht="18" customHeight="1">
      <c r="A1151" s="37" t="s">
        <v>27</v>
      </c>
      <c r="B1151" s="26" t="s">
        <v>28</v>
      </c>
      <c r="C1151" s="28"/>
      <c r="D1151" s="28">
        <v>9400</v>
      </c>
      <c r="E1151" s="28">
        <f t="shared" si="213"/>
        <v>9400</v>
      </c>
      <c r="F1151" s="28"/>
      <c r="G1151" s="28">
        <v>2808.54</v>
      </c>
      <c r="H1151" s="28">
        <f t="shared" si="214"/>
        <v>2808.54</v>
      </c>
      <c r="I1151" s="28">
        <v>510.44</v>
      </c>
      <c r="J1151" s="28"/>
      <c r="K1151" s="33"/>
      <c r="L1151" s="28">
        <f t="shared" si="211"/>
        <v>29.87808510638298</v>
      </c>
      <c r="M1151" s="28">
        <f t="shared" si="212"/>
        <v>29.87808510638298</v>
      </c>
    </row>
    <row r="1152" spans="1:13" ht="18" customHeight="1">
      <c r="A1152" s="35" t="s">
        <v>29</v>
      </c>
      <c r="B1152" s="26" t="s">
        <v>30</v>
      </c>
      <c r="C1152" s="28"/>
      <c r="D1152" s="28">
        <v>1200</v>
      </c>
      <c r="E1152" s="28">
        <f t="shared" si="213"/>
        <v>1200</v>
      </c>
      <c r="F1152" s="28"/>
      <c r="G1152" s="28">
        <v>428.46</v>
      </c>
      <c r="H1152" s="28">
        <f t="shared" si="214"/>
        <v>428.46</v>
      </c>
      <c r="I1152" s="28">
        <v>77.87</v>
      </c>
      <c r="J1152" s="28"/>
      <c r="K1152" s="33"/>
      <c r="L1152" s="28">
        <f t="shared" si="211"/>
        <v>35.705</v>
      </c>
      <c r="M1152" s="28">
        <f t="shared" si="212"/>
        <v>35.705</v>
      </c>
    </row>
    <row r="1153" spans="1:13" ht="18" customHeight="1">
      <c r="A1153" s="37" t="s">
        <v>31</v>
      </c>
      <c r="B1153" s="26" t="s">
        <v>32</v>
      </c>
      <c r="C1153" s="28"/>
      <c r="D1153" s="28">
        <v>10000</v>
      </c>
      <c r="E1153" s="28">
        <f>C1153+D1153</f>
        <v>10000</v>
      </c>
      <c r="F1153" s="28"/>
      <c r="G1153" s="28">
        <v>7706.5</v>
      </c>
      <c r="H1153" s="28">
        <f>F1153+G1153</f>
        <v>7706.5</v>
      </c>
      <c r="I1153" s="28">
        <v>57.5</v>
      </c>
      <c r="J1153" s="28"/>
      <c r="K1153" s="33"/>
      <c r="L1153" s="28">
        <f t="shared" si="211"/>
        <v>77.065</v>
      </c>
      <c r="M1153" s="28">
        <f t="shared" si="212"/>
        <v>77.065</v>
      </c>
    </row>
    <row r="1154" spans="1:13" ht="18" customHeight="1">
      <c r="A1154" s="35" t="s">
        <v>242</v>
      </c>
      <c r="B1154" s="26" t="s">
        <v>243</v>
      </c>
      <c r="C1154" s="28"/>
      <c r="D1154" s="28">
        <v>206300</v>
      </c>
      <c r="E1154" s="28">
        <f>C1154+D1154</f>
        <v>206300</v>
      </c>
      <c r="F1154" s="28"/>
      <c r="G1154" s="28">
        <v>205443.96</v>
      </c>
      <c r="H1154" s="28">
        <f>F1154+G1154</f>
        <v>205443.96</v>
      </c>
      <c r="I1154" s="28"/>
      <c r="J1154" s="28"/>
      <c r="K1154" s="33"/>
      <c r="L1154" s="28">
        <f t="shared" si="211"/>
        <v>99.5850508967523</v>
      </c>
      <c r="M1154" s="28">
        <f t="shared" si="212"/>
        <v>99.5850508967523</v>
      </c>
    </row>
    <row r="1155" spans="1:13" ht="18" customHeight="1">
      <c r="A1155" s="37" t="s">
        <v>42</v>
      </c>
      <c r="B1155" s="26" t="s">
        <v>43</v>
      </c>
      <c r="C1155" s="28">
        <v>8000</v>
      </c>
      <c r="D1155" s="28">
        <v>176000</v>
      </c>
      <c r="E1155" s="28">
        <f t="shared" si="213"/>
        <v>184000</v>
      </c>
      <c r="F1155" s="28"/>
      <c r="G1155" s="28">
        <v>60244.67</v>
      </c>
      <c r="H1155" s="28">
        <f t="shared" si="214"/>
        <v>60244.67</v>
      </c>
      <c r="I1155" s="28"/>
      <c r="J1155" s="28"/>
      <c r="K1155" s="33">
        <f>F1155/C1155*100</f>
        <v>0</v>
      </c>
      <c r="L1155" s="28">
        <f t="shared" si="211"/>
        <v>34.22992613636364</v>
      </c>
      <c r="M1155" s="28">
        <f t="shared" si="212"/>
        <v>32.74166847826087</v>
      </c>
    </row>
    <row r="1156" spans="1:13" ht="18" customHeight="1">
      <c r="A1156" s="35" t="s">
        <v>134</v>
      </c>
      <c r="B1156" s="26" t="s">
        <v>135</v>
      </c>
      <c r="C1156" s="28"/>
      <c r="D1156" s="28">
        <v>5000</v>
      </c>
      <c r="E1156" s="28">
        <f t="shared" si="213"/>
        <v>5000</v>
      </c>
      <c r="F1156" s="28"/>
      <c r="G1156" s="28">
        <v>900.55</v>
      </c>
      <c r="H1156" s="28">
        <f t="shared" si="214"/>
        <v>900.55</v>
      </c>
      <c r="I1156" s="28"/>
      <c r="J1156" s="28"/>
      <c r="K1156" s="33"/>
      <c r="L1156" s="28">
        <f t="shared" si="211"/>
        <v>18.011</v>
      </c>
      <c r="M1156" s="28">
        <f t="shared" si="212"/>
        <v>18.011</v>
      </c>
    </row>
    <row r="1157" spans="1:13" ht="18" customHeight="1">
      <c r="A1157" s="35" t="s">
        <v>52</v>
      </c>
      <c r="B1157" s="26" t="s">
        <v>53</v>
      </c>
      <c r="C1157" s="28">
        <v>4000</v>
      </c>
      <c r="D1157" s="28">
        <v>136000</v>
      </c>
      <c r="E1157" s="28">
        <f t="shared" si="213"/>
        <v>140000</v>
      </c>
      <c r="F1157" s="28"/>
      <c r="G1157" s="28">
        <v>79199.44</v>
      </c>
      <c r="H1157" s="28">
        <f t="shared" si="214"/>
        <v>79199.44</v>
      </c>
      <c r="I1157" s="28"/>
      <c r="J1157" s="28"/>
      <c r="K1157" s="33">
        <f>F1157/C1157*100</f>
        <v>0</v>
      </c>
      <c r="L1157" s="28">
        <f t="shared" si="211"/>
        <v>58.23488235294118</v>
      </c>
      <c r="M1157" s="28">
        <f t="shared" si="212"/>
        <v>56.57102857142857</v>
      </c>
    </row>
    <row r="1158" spans="1:13" ht="18" customHeight="1">
      <c r="A1158" s="37" t="s">
        <v>44</v>
      </c>
      <c r="B1158" s="26" t="s">
        <v>45</v>
      </c>
      <c r="C1158" s="28"/>
      <c r="D1158" s="28">
        <v>42000</v>
      </c>
      <c r="E1158" s="28">
        <f>C1158+D1158</f>
        <v>42000</v>
      </c>
      <c r="F1158" s="28"/>
      <c r="G1158" s="28">
        <v>19317.83</v>
      </c>
      <c r="H1158" s="28">
        <f t="shared" si="214"/>
        <v>19317.83</v>
      </c>
      <c r="I1158" s="28"/>
      <c r="J1158" s="28"/>
      <c r="K1158" s="28"/>
      <c r="L1158" s="28">
        <f t="shared" si="211"/>
        <v>45.99483333333333</v>
      </c>
      <c r="M1158" s="28">
        <f t="shared" si="212"/>
        <v>45.99483333333333</v>
      </c>
    </row>
    <row r="1159" spans="1:13" ht="18" customHeight="1">
      <c r="A1159" s="37" t="s">
        <v>228</v>
      </c>
      <c r="B1159" s="26" t="s">
        <v>229</v>
      </c>
      <c r="C1159" s="28"/>
      <c r="D1159" s="28">
        <v>32000</v>
      </c>
      <c r="E1159" s="28">
        <f t="shared" si="213"/>
        <v>32000</v>
      </c>
      <c r="F1159" s="28"/>
      <c r="G1159" s="28">
        <v>20590</v>
      </c>
      <c r="H1159" s="28">
        <f t="shared" si="214"/>
        <v>20590</v>
      </c>
      <c r="I1159" s="28"/>
      <c r="J1159" s="28"/>
      <c r="K1159" s="33"/>
      <c r="L1159" s="28">
        <f t="shared" si="211"/>
        <v>64.34375</v>
      </c>
      <c r="M1159" s="28">
        <f t="shared" si="212"/>
        <v>64.34375</v>
      </c>
    </row>
    <row r="1160" spans="1:13" ht="18" customHeight="1">
      <c r="A1160" s="35" t="s">
        <v>33</v>
      </c>
      <c r="B1160" s="26" t="s">
        <v>34</v>
      </c>
      <c r="C1160" s="28">
        <v>6000</v>
      </c>
      <c r="D1160" s="28">
        <v>56000</v>
      </c>
      <c r="E1160" s="28">
        <f t="shared" si="213"/>
        <v>62000</v>
      </c>
      <c r="F1160" s="28"/>
      <c r="G1160" s="28">
        <v>48810.36</v>
      </c>
      <c r="H1160" s="28">
        <f t="shared" si="214"/>
        <v>48810.36</v>
      </c>
      <c r="I1160" s="28"/>
      <c r="J1160" s="28"/>
      <c r="K1160" s="33">
        <f>F1160/C1160*100</f>
        <v>0</v>
      </c>
      <c r="L1160" s="28">
        <f t="shared" si="211"/>
        <v>87.16135714285714</v>
      </c>
      <c r="M1160" s="28">
        <f t="shared" si="212"/>
        <v>78.7263870967742</v>
      </c>
    </row>
    <row r="1161" spans="1:13" ht="18" customHeight="1">
      <c r="A1161" s="35" t="s">
        <v>78</v>
      </c>
      <c r="B1161" s="26" t="s">
        <v>79</v>
      </c>
      <c r="C1161" s="28"/>
      <c r="D1161" s="28">
        <v>3200</v>
      </c>
      <c r="E1161" s="28">
        <f t="shared" si="213"/>
        <v>3200</v>
      </c>
      <c r="F1161" s="28"/>
      <c r="G1161" s="28">
        <v>1090.68</v>
      </c>
      <c r="H1161" s="28">
        <f t="shared" si="214"/>
        <v>1090.68</v>
      </c>
      <c r="I1161" s="28"/>
      <c r="J1161" s="28"/>
      <c r="K1161" s="33"/>
      <c r="L1161" s="28">
        <f t="shared" si="211"/>
        <v>34.08375</v>
      </c>
      <c r="M1161" s="28">
        <f t="shared" si="212"/>
        <v>34.08375</v>
      </c>
    </row>
    <row r="1162" spans="1:13" ht="18" customHeight="1">
      <c r="A1162" s="91" t="s">
        <v>322</v>
      </c>
      <c r="B1162" s="26" t="s">
        <v>285</v>
      </c>
      <c r="C1162" s="28"/>
      <c r="D1162" s="28">
        <v>9000</v>
      </c>
      <c r="E1162" s="28">
        <f t="shared" si="213"/>
        <v>9000</v>
      </c>
      <c r="F1162" s="28"/>
      <c r="G1162" s="28">
        <v>2150.26</v>
      </c>
      <c r="H1162" s="28">
        <f t="shared" si="214"/>
        <v>2150.26</v>
      </c>
      <c r="I1162" s="28"/>
      <c r="J1162" s="28"/>
      <c r="K1162" s="33"/>
      <c r="L1162" s="28">
        <f t="shared" si="211"/>
        <v>23.891777777777783</v>
      </c>
      <c r="M1162" s="28">
        <f t="shared" si="212"/>
        <v>23.891777777777783</v>
      </c>
    </row>
    <row r="1163" spans="1:13" ht="18" customHeight="1">
      <c r="A1163" s="91" t="s">
        <v>319</v>
      </c>
      <c r="B1163" s="26" t="s">
        <v>286</v>
      </c>
      <c r="C1163" s="28">
        <v>2000</v>
      </c>
      <c r="D1163" s="28">
        <v>22000</v>
      </c>
      <c r="E1163" s="28">
        <f t="shared" si="213"/>
        <v>24000</v>
      </c>
      <c r="F1163" s="28"/>
      <c r="G1163" s="28">
        <v>6326.1</v>
      </c>
      <c r="H1163" s="28">
        <f t="shared" si="214"/>
        <v>6326.1</v>
      </c>
      <c r="I1163" s="28"/>
      <c r="J1163" s="28"/>
      <c r="K1163" s="33"/>
      <c r="L1163" s="28">
        <f t="shared" si="211"/>
        <v>28.755000000000003</v>
      </c>
      <c r="M1163" s="28">
        <f t="shared" si="212"/>
        <v>26.358750000000004</v>
      </c>
    </row>
    <row r="1164" spans="1:13" ht="18" customHeight="1">
      <c r="A1164" s="35" t="s">
        <v>80</v>
      </c>
      <c r="B1164" s="26" t="s">
        <v>81</v>
      </c>
      <c r="C1164" s="28"/>
      <c r="D1164" s="28">
        <v>24000</v>
      </c>
      <c r="E1164" s="28">
        <f t="shared" si="213"/>
        <v>24000</v>
      </c>
      <c r="F1164" s="28"/>
      <c r="G1164" s="28">
        <v>13207.9</v>
      </c>
      <c r="H1164" s="28">
        <f t="shared" si="214"/>
        <v>13207.9</v>
      </c>
      <c r="I1164" s="28"/>
      <c r="J1164" s="28"/>
      <c r="K1164" s="33"/>
      <c r="L1164" s="28">
        <f t="shared" si="211"/>
        <v>55.032916666666665</v>
      </c>
      <c r="M1164" s="28">
        <f t="shared" si="212"/>
        <v>55.032916666666665</v>
      </c>
    </row>
    <row r="1165" spans="1:13" ht="18" customHeight="1">
      <c r="A1165" s="35" t="s">
        <v>443</v>
      </c>
      <c r="B1165" s="26" t="s">
        <v>72</v>
      </c>
      <c r="C1165" s="28"/>
      <c r="D1165" s="28">
        <v>2000</v>
      </c>
      <c r="E1165" s="28">
        <f t="shared" si="213"/>
        <v>2000</v>
      </c>
      <c r="F1165" s="28"/>
      <c r="G1165" s="28"/>
      <c r="H1165" s="28">
        <f t="shared" si="214"/>
        <v>0</v>
      </c>
      <c r="I1165" s="28"/>
      <c r="J1165" s="28"/>
      <c r="K1165" s="33"/>
      <c r="L1165" s="28">
        <f t="shared" si="211"/>
        <v>0</v>
      </c>
      <c r="M1165" s="28">
        <f t="shared" si="212"/>
        <v>0</v>
      </c>
    </row>
    <row r="1166" spans="1:13" ht="18" customHeight="1">
      <c r="A1166" s="35" t="s">
        <v>46</v>
      </c>
      <c r="B1166" s="26" t="s">
        <v>47</v>
      </c>
      <c r="C1166" s="28"/>
      <c r="D1166" s="28">
        <v>3200</v>
      </c>
      <c r="E1166" s="28">
        <f t="shared" si="213"/>
        <v>3200</v>
      </c>
      <c r="F1166" s="28"/>
      <c r="G1166" s="28">
        <v>2719.82</v>
      </c>
      <c r="H1166" s="28">
        <f t="shared" si="214"/>
        <v>2719.82</v>
      </c>
      <c r="I1166" s="28"/>
      <c r="J1166" s="28"/>
      <c r="K1166" s="33"/>
      <c r="L1166" s="28">
        <f t="shared" si="211"/>
        <v>84.994375</v>
      </c>
      <c r="M1166" s="28">
        <f t="shared" si="212"/>
        <v>84.994375</v>
      </c>
    </row>
    <row r="1167" spans="1:13" ht="18" customHeight="1">
      <c r="A1167" s="35" t="s">
        <v>54</v>
      </c>
      <c r="B1167" s="26" t="s">
        <v>55</v>
      </c>
      <c r="C1167" s="28"/>
      <c r="D1167" s="28">
        <v>20000</v>
      </c>
      <c r="E1167" s="28">
        <f t="shared" si="213"/>
        <v>20000</v>
      </c>
      <c r="F1167" s="28"/>
      <c r="G1167" s="28">
        <v>10081.2</v>
      </c>
      <c r="H1167" s="28">
        <f t="shared" si="214"/>
        <v>10081.2</v>
      </c>
      <c r="I1167" s="28"/>
      <c r="J1167" s="28"/>
      <c r="K1167" s="33"/>
      <c r="L1167" s="28">
        <f t="shared" si="211"/>
        <v>50.406000000000006</v>
      </c>
      <c r="M1167" s="28">
        <f t="shared" si="212"/>
        <v>50.406000000000006</v>
      </c>
    </row>
    <row r="1168" spans="1:13" ht="18" customHeight="1">
      <c r="A1168" s="37" t="s">
        <v>219</v>
      </c>
      <c r="B1168" s="26" t="s">
        <v>220</v>
      </c>
      <c r="C1168" s="28"/>
      <c r="D1168" s="28">
        <v>1500</v>
      </c>
      <c r="E1168" s="28">
        <f t="shared" si="213"/>
        <v>1500</v>
      </c>
      <c r="F1168" s="28"/>
      <c r="G1168" s="28">
        <v>673.18</v>
      </c>
      <c r="H1168" s="28">
        <f t="shared" si="214"/>
        <v>673.18</v>
      </c>
      <c r="I1168" s="28"/>
      <c r="J1168" s="28"/>
      <c r="K1168" s="33"/>
      <c r="L1168" s="28">
        <f t="shared" si="211"/>
        <v>44.87866666666666</v>
      </c>
      <c r="M1168" s="28">
        <f t="shared" si="212"/>
        <v>44.87866666666666</v>
      </c>
    </row>
    <row r="1169" spans="1:13" ht="18" customHeight="1">
      <c r="A1169" s="90" t="s">
        <v>320</v>
      </c>
      <c r="B1169" s="26" t="s">
        <v>291</v>
      </c>
      <c r="C1169" s="28"/>
      <c r="D1169" s="28">
        <v>3000</v>
      </c>
      <c r="E1169" s="28">
        <f t="shared" si="213"/>
        <v>3000</v>
      </c>
      <c r="F1169" s="28"/>
      <c r="G1169" s="28">
        <v>701.2</v>
      </c>
      <c r="H1169" s="28">
        <f t="shared" si="214"/>
        <v>701.2</v>
      </c>
      <c r="I1169" s="28"/>
      <c r="J1169" s="28"/>
      <c r="K1169" s="33"/>
      <c r="L1169" s="28">
        <f t="shared" si="211"/>
        <v>23.373333333333335</v>
      </c>
      <c r="M1169" s="28">
        <f t="shared" si="212"/>
        <v>23.373333333333335</v>
      </c>
    </row>
    <row r="1170" spans="1:13" ht="18" customHeight="1">
      <c r="A1170" s="90" t="s">
        <v>321</v>
      </c>
      <c r="B1170" s="26" t="s">
        <v>292</v>
      </c>
      <c r="C1170" s="28"/>
      <c r="D1170" s="28">
        <v>7000</v>
      </c>
      <c r="E1170" s="28">
        <f t="shared" si="213"/>
        <v>7000</v>
      </c>
      <c r="F1170" s="28"/>
      <c r="G1170" s="28">
        <v>2676.21</v>
      </c>
      <c r="H1170" s="28">
        <f t="shared" si="214"/>
        <v>2676.21</v>
      </c>
      <c r="I1170" s="28"/>
      <c r="J1170" s="28"/>
      <c r="K1170" s="33"/>
      <c r="L1170" s="28">
        <f t="shared" si="211"/>
        <v>38.23157142857143</v>
      </c>
      <c r="M1170" s="28">
        <f t="shared" si="212"/>
        <v>38.23157142857143</v>
      </c>
    </row>
    <row r="1171" spans="1:13" ht="18" customHeight="1">
      <c r="A1171" s="35" t="s">
        <v>48</v>
      </c>
      <c r="B1171" s="26" t="s">
        <v>49</v>
      </c>
      <c r="C1171" s="28"/>
      <c r="D1171" s="28">
        <v>26000</v>
      </c>
      <c r="E1171" s="28">
        <f t="shared" si="213"/>
        <v>26000</v>
      </c>
      <c r="F1171" s="28"/>
      <c r="G1171" s="28"/>
      <c r="H1171" s="28">
        <f t="shared" si="214"/>
        <v>0</v>
      </c>
      <c r="I1171" s="28"/>
      <c r="J1171" s="28"/>
      <c r="K1171" s="33"/>
      <c r="L1171" s="28">
        <f t="shared" si="211"/>
        <v>0</v>
      </c>
      <c r="M1171" s="28">
        <f t="shared" si="212"/>
        <v>0</v>
      </c>
    </row>
    <row r="1172" spans="1:13" ht="14.25" customHeight="1">
      <c r="A1172" s="30"/>
      <c r="B1172" s="26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</row>
    <row r="1173" spans="1:13" ht="18" customHeight="1">
      <c r="A1173" s="37"/>
      <c r="B1173" s="26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</row>
    <row r="1174" spans="1:13" ht="18" customHeight="1">
      <c r="A1174" s="118" t="s">
        <v>444</v>
      </c>
      <c r="B1174" s="36">
        <v>75421</v>
      </c>
      <c r="C1174" s="25">
        <f>C1175</f>
        <v>5600</v>
      </c>
      <c r="D1174" s="25">
        <f>D1175</f>
        <v>0</v>
      </c>
      <c r="E1174" s="25">
        <f>C1174+D1174</f>
        <v>5600</v>
      </c>
      <c r="F1174" s="25">
        <f>F1175</f>
        <v>927.3299999999999</v>
      </c>
      <c r="G1174" s="25">
        <f>G1175</f>
        <v>0</v>
      </c>
      <c r="H1174" s="25">
        <f>F1174+G1174</f>
        <v>927.3299999999999</v>
      </c>
      <c r="I1174" s="25">
        <f>I1175</f>
        <v>0</v>
      </c>
      <c r="J1174" s="25">
        <f>J1175</f>
        <v>0</v>
      </c>
      <c r="K1174" s="25">
        <f aca="true" t="shared" si="215" ref="K1174:K1179">F1174/C1174*100</f>
        <v>16.559464285714284</v>
      </c>
      <c r="L1174" s="25">
        <v>0</v>
      </c>
      <c r="M1174" s="25">
        <f aca="true" t="shared" si="216" ref="M1174:M1179">H1174/E1174*100</f>
        <v>16.559464285714284</v>
      </c>
    </row>
    <row r="1175" spans="1:13" s="18" customFormat="1" ht="18" customHeight="1">
      <c r="A1175" s="16" t="s">
        <v>14</v>
      </c>
      <c r="B1175" s="26"/>
      <c r="C1175" s="21">
        <f>SUM(C1176:C1179)</f>
        <v>5600</v>
      </c>
      <c r="D1175" s="21">
        <f>SUM(D1178:D1179)</f>
        <v>0</v>
      </c>
      <c r="E1175" s="21">
        <f>SUM(C1175:D1175)</f>
        <v>5600</v>
      </c>
      <c r="F1175" s="17">
        <f>SUM(F1176:F1179)</f>
        <v>927.3299999999999</v>
      </c>
      <c r="G1175" s="17">
        <f>SUM(G1176:G1179)</f>
        <v>0</v>
      </c>
      <c r="H1175" s="17">
        <f>SUM(F1175:G1175)</f>
        <v>927.3299999999999</v>
      </c>
      <c r="I1175" s="17">
        <f>SUM(I1176:I1179)</f>
        <v>0</v>
      </c>
      <c r="J1175" s="17">
        <f>SUM(J1176:J1179)</f>
        <v>0</v>
      </c>
      <c r="K1175" s="17">
        <f t="shared" si="215"/>
        <v>16.559464285714284</v>
      </c>
      <c r="L1175" s="17"/>
      <c r="M1175" s="17">
        <f t="shared" si="216"/>
        <v>16.559464285714284</v>
      </c>
    </row>
    <row r="1176" spans="1:13" s="18" customFormat="1" ht="18" customHeight="1">
      <c r="A1176" s="32" t="s">
        <v>404</v>
      </c>
      <c r="B1176" s="26" t="s">
        <v>43</v>
      </c>
      <c r="C1176" s="33">
        <v>1000</v>
      </c>
      <c r="D1176" s="33"/>
      <c r="E1176" s="33">
        <f>SUM(C1176:D1176)</f>
        <v>1000</v>
      </c>
      <c r="F1176" s="33">
        <v>508.32</v>
      </c>
      <c r="G1176" s="17"/>
      <c r="H1176" s="33">
        <f>SUM(F1176:G1176)</f>
        <v>508.32</v>
      </c>
      <c r="I1176" s="17"/>
      <c r="J1176" s="17"/>
      <c r="K1176" s="33">
        <f t="shared" si="215"/>
        <v>50.832</v>
      </c>
      <c r="L1176" s="33"/>
      <c r="M1176" s="33">
        <f t="shared" si="216"/>
        <v>50.832</v>
      </c>
    </row>
    <row r="1177" spans="1:13" s="18" customFormat="1" ht="18" customHeight="1">
      <c r="A1177" s="32" t="s">
        <v>445</v>
      </c>
      <c r="B1177" s="26" t="s">
        <v>45</v>
      </c>
      <c r="C1177" s="33">
        <v>1000</v>
      </c>
      <c r="D1177" s="33"/>
      <c r="E1177" s="33">
        <f>SUM(C1177:D1177)</f>
        <v>1000</v>
      </c>
      <c r="F1177" s="17"/>
      <c r="G1177" s="17"/>
      <c r="H1177" s="33">
        <f>SUM(F1177:G1177)</f>
        <v>0</v>
      </c>
      <c r="I1177" s="17"/>
      <c r="J1177" s="17"/>
      <c r="K1177" s="33">
        <f t="shared" si="215"/>
        <v>0</v>
      </c>
      <c r="L1177" s="33"/>
      <c r="M1177" s="33">
        <f t="shared" si="216"/>
        <v>0</v>
      </c>
    </row>
    <row r="1178" spans="1:13" ht="18" customHeight="1">
      <c r="A1178" s="101" t="s">
        <v>33</v>
      </c>
      <c r="B1178" s="26" t="s">
        <v>34</v>
      </c>
      <c r="C1178" s="33">
        <v>2600</v>
      </c>
      <c r="D1178" s="33"/>
      <c r="E1178" s="33">
        <f>SUM(C1178:D1178)</f>
        <v>2600</v>
      </c>
      <c r="F1178" s="28">
        <v>60.33</v>
      </c>
      <c r="G1178" s="28"/>
      <c r="H1178" s="33">
        <f>SUM(F1178:G1178)</f>
        <v>60.33</v>
      </c>
      <c r="I1178" s="28"/>
      <c r="J1178" s="28"/>
      <c r="K1178" s="33">
        <f t="shared" si="215"/>
        <v>2.3203846153846155</v>
      </c>
      <c r="L1178" s="33"/>
      <c r="M1178" s="33">
        <f t="shared" si="216"/>
        <v>2.3203846153846155</v>
      </c>
    </row>
    <row r="1179" spans="1:13" ht="15.75" customHeight="1">
      <c r="A1179" s="32" t="s">
        <v>446</v>
      </c>
      <c r="B1179" s="26" t="s">
        <v>285</v>
      </c>
      <c r="C1179" s="33">
        <v>1000</v>
      </c>
      <c r="D1179" s="33"/>
      <c r="E1179" s="33">
        <f>SUM(C1179:D1179)</f>
        <v>1000</v>
      </c>
      <c r="F1179" s="28">
        <v>358.68</v>
      </c>
      <c r="G1179" s="28"/>
      <c r="H1179" s="33">
        <f>SUM(F1179:G1179)</f>
        <v>358.68</v>
      </c>
      <c r="I1179" s="28"/>
      <c r="J1179" s="28"/>
      <c r="K1179" s="33">
        <f t="shared" si="215"/>
        <v>35.868</v>
      </c>
      <c r="L1179" s="33"/>
      <c r="M1179" s="33">
        <f t="shared" si="216"/>
        <v>35.868</v>
      </c>
    </row>
    <row r="1180" spans="1:13" ht="15.75" customHeight="1">
      <c r="A1180" s="30"/>
      <c r="B1180" s="26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</row>
    <row r="1181" spans="1:13" ht="18" customHeight="1">
      <c r="A1181" s="45" t="s">
        <v>298</v>
      </c>
      <c r="B1181" s="45" t="s">
        <v>118</v>
      </c>
      <c r="C1181" s="47">
        <f>SUM(C1182)</f>
        <v>310131</v>
      </c>
      <c r="D1181" s="47">
        <f>SUM(D1182)</f>
        <v>0</v>
      </c>
      <c r="E1181" s="47">
        <f>SUM(C1181:D1181)</f>
        <v>310131</v>
      </c>
      <c r="F1181" s="47">
        <f>SUM(F1182)</f>
        <v>155065.5</v>
      </c>
      <c r="G1181" s="47">
        <f>SUM(G1182)</f>
        <v>0</v>
      </c>
      <c r="H1181" s="47">
        <f>H1184</f>
        <v>155065.5</v>
      </c>
      <c r="I1181" s="47">
        <f>SUM(I1182)</f>
        <v>0</v>
      </c>
      <c r="J1181" s="47">
        <f>SUM(J1182)</f>
        <v>0</v>
      </c>
      <c r="K1181" s="47">
        <f aca="true" t="shared" si="217" ref="K1181:K1186">F1181/C1181*100</f>
        <v>50</v>
      </c>
      <c r="L1181" s="47">
        <v>0</v>
      </c>
      <c r="M1181" s="47">
        <f aca="true" t="shared" si="218" ref="M1181:M1186">H1181/E1181*100</f>
        <v>50</v>
      </c>
    </row>
    <row r="1182" spans="1:13" ht="18" customHeight="1">
      <c r="A1182" s="16" t="s">
        <v>14</v>
      </c>
      <c r="B1182" s="45"/>
      <c r="C1182" s="21">
        <f>C1185</f>
        <v>310131</v>
      </c>
      <c r="D1182" s="21">
        <f>D1185</f>
        <v>0</v>
      </c>
      <c r="E1182" s="21">
        <f>SUM(C1182:D1182)</f>
        <v>310131</v>
      </c>
      <c r="F1182" s="21">
        <f>F1185</f>
        <v>155065.5</v>
      </c>
      <c r="G1182" s="21">
        <f>G1185</f>
        <v>0</v>
      </c>
      <c r="H1182" s="21">
        <f>H1185</f>
        <v>155065.5</v>
      </c>
      <c r="I1182" s="21">
        <f>I1185</f>
        <v>0</v>
      </c>
      <c r="J1182" s="21">
        <f>J1185</f>
        <v>0</v>
      </c>
      <c r="K1182" s="21">
        <f t="shared" si="217"/>
        <v>50</v>
      </c>
      <c r="L1182" s="21">
        <v>0</v>
      </c>
      <c r="M1182" s="21">
        <v>0</v>
      </c>
    </row>
    <row r="1183" spans="1:13" ht="15.75" customHeight="1">
      <c r="A1183" s="30"/>
      <c r="B1183" s="31"/>
      <c r="C1183" s="28"/>
      <c r="D1183" s="28"/>
      <c r="E1183" s="28"/>
      <c r="F1183" s="28"/>
      <c r="G1183" s="28"/>
      <c r="H1183" s="28"/>
      <c r="I1183" s="28"/>
      <c r="J1183" s="28"/>
      <c r="K1183" s="28"/>
      <c r="L1183" s="33"/>
      <c r="M1183" s="28"/>
    </row>
    <row r="1184" spans="1:13" ht="18" customHeight="1">
      <c r="A1184" s="45" t="s">
        <v>120</v>
      </c>
      <c r="B1184" s="36">
        <v>75814</v>
      </c>
      <c r="C1184" s="28">
        <f>SUM(C1186:C1186)</f>
        <v>310131</v>
      </c>
      <c r="D1184" s="28">
        <f>SUM(D1186:D1186)</f>
        <v>0</v>
      </c>
      <c r="E1184" s="28">
        <f>SUM(C1184:D1184)</f>
        <v>310131</v>
      </c>
      <c r="F1184" s="28">
        <f>SUM(F1186:F1186)</f>
        <v>155065.5</v>
      </c>
      <c r="G1184" s="28">
        <f>SUM(G1186:G1186)</f>
        <v>0</v>
      </c>
      <c r="H1184" s="28">
        <f>SUM(F1184:G1184)</f>
        <v>155065.5</v>
      </c>
      <c r="I1184" s="28">
        <f>SUM(I1186:I1186)</f>
        <v>0</v>
      </c>
      <c r="J1184" s="28">
        <f>SUM(J1186:J1186)</f>
        <v>0</v>
      </c>
      <c r="K1184" s="28">
        <f t="shared" si="217"/>
        <v>50</v>
      </c>
      <c r="L1184" s="33">
        <v>0</v>
      </c>
      <c r="M1184" s="28">
        <f t="shared" si="218"/>
        <v>50</v>
      </c>
    </row>
    <row r="1185" spans="1:13" ht="18" customHeight="1">
      <c r="A1185" s="16" t="s">
        <v>14</v>
      </c>
      <c r="B1185" s="36"/>
      <c r="C1185" s="21">
        <f>SUM(C1186:C1186)</f>
        <v>310131</v>
      </c>
      <c r="D1185" s="21">
        <f>SUM(D1186:D1186)</f>
        <v>0</v>
      </c>
      <c r="E1185" s="21">
        <f>SUM(C1185:D1185)</f>
        <v>310131</v>
      </c>
      <c r="F1185" s="21">
        <f>SUM(F1186:F1186)</f>
        <v>155065.5</v>
      </c>
      <c r="G1185" s="21">
        <f>SUM(G1186:G1186)</f>
        <v>0</v>
      </c>
      <c r="H1185" s="21">
        <f>SUM(F1185:G1185)</f>
        <v>155065.5</v>
      </c>
      <c r="I1185" s="21">
        <f>SUM(I1186:I1186)</f>
        <v>0</v>
      </c>
      <c r="J1185" s="21">
        <f>SUM(J1186:J1186)</f>
        <v>0</v>
      </c>
      <c r="K1185" s="21">
        <f t="shared" si="217"/>
        <v>50</v>
      </c>
      <c r="L1185" s="21">
        <v>0</v>
      </c>
      <c r="M1185" s="21">
        <f t="shared" si="218"/>
        <v>50</v>
      </c>
    </row>
    <row r="1186" spans="1:13" ht="18" customHeight="1">
      <c r="A1186" s="37" t="s">
        <v>299</v>
      </c>
      <c r="B1186" s="26" t="s">
        <v>300</v>
      </c>
      <c r="C1186" s="28">
        <v>310131</v>
      </c>
      <c r="D1186" s="28"/>
      <c r="E1186" s="28">
        <f>SUM(C1186:D1186)</f>
        <v>310131</v>
      </c>
      <c r="F1186" s="28">
        <v>155065.5</v>
      </c>
      <c r="G1186" s="28"/>
      <c r="H1186" s="28">
        <f>SUM(F1186:G1186)</f>
        <v>155065.5</v>
      </c>
      <c r="I1186" s="28"/>
      <c r="J1186" s="28"/>
      <c r="K1186" s="28">
        <f t="shared" si="217"/>
        <v>50</v>
      </c>
      <c r="L1186" s="33">
        <v>0</v>
      </c>
      <c r="M1186" s="28">
        <f t="shared" si="218"/>
        <v>50</v>
      </c>
    </row>
    <row r="1187" spans="1:13" ht="15.75" customHeight="1">
      <c r="A1187" s="30"/>
      <c r="B1187" s="31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</row>
    <row r="1188" spans="1:13" ht="18" customHeight="1">
      <c r="A1188" s="24" t="s">
        <v>126</v>
      </c>
      <c r="B1188" s="5" t="s">
        <v>127</v>
      </c>
      <c r="C1188" s="25">
        <f>SUM(C1189:C1192)</f>
        <v>40776179</v>
      </c>
      <c r="D1188" s="25">
        <f>SUM(D1189:D1192)</f>
        <v>0</v>
      </c>
      <c r="E1188" s="25">
        <f>SUM(C1188:D1188)</f>
        <v>40776179</v>
      </c>
      <c r="F1188" s="25">
        <f>SUM(F1189:F1192)</f>
        <v>19357858.249999996</v>
      </c>
      <c r="G1188" s="25">
        <f>SUM(G1189:G1192)</f>
        <v>0</v>
      </c>
      <c r="H1188" s="25">
        <f>F1188+G1188</f>
        <v>19357858.249999996</v>
      </c>
      <c r="I1188" s="25">
        <f>SUM(I1189:I1192)</f>
        <v>825505.7300000001</v>
      </c>
      <c r="J1188" s="25">
        <f>SUM(J1189:J1192)</f>
        <v>0</v>
      </c>
      <c r="K1188" s="25">
        <f aca="true" t="shared" si="219" ref="K1188:M1189">F1188/C1188*100</f>
        <v>47.47344828459772</v>
      </c>
      <c r="L1188" s="25">
        <v>0</v>
      </c>
      <c r="M1188" s="25">
        <f t="shared" si="219"/>
        <v>47.47344828459772</v>
      </c>
    </row>
    <row r="1189" spans="1:13" s="18" customFormat="1" ht="18" customHeight="1">
      <c r="A1189" s="16" t="s">
        <v>12</v>
      </c>
      <c r="B1189" s="15"/>
      <c r="C1189" s="17">
        <f>SUM(C1195+C1216+C1235+C1266+C1286+C1330+C1354+C1383+C1318+C1366)</f>
        <v>28273834</v>
      </c>
      <c r="D1189" s="17">
        <f>SUM(D1195+D1216+D1235+D1266+D1286+D1330+D1354+D1383+D1318+D1366)</f>
        <v>0</v>
      </c>
      <c r="E1189" s="17">
        <f>SUM(C1189:D1189)</f>
        <v>28273834</v>
      </c>
      <c r="F1189" s="17">
        <f>SUM(F1195+F1216+F1235+F1266+F1286+F1330+F1354+F1383+F1318+F1366)</f>
        <v>14466483.109999998</v>
      </c>
      <c r="G1189" s="17">
        <f>SUM(G1195+G1216+G1235+G1266+G1286+G1330+G1354+G1383+G1318+G1366)</f>
        <v>0</v>
      </c>
      <c r="H1189" s="17">
        <f>SUM(F1189:G1189)</f>
        <v>14466483.109999998</v>
      </c>
      <c r="I1189" s="17">
        <f>SUM(I1195+I1216+I1235+I1266+I1286+I1330+I1354+I1383+I1318+I1366)</f>
        <v>798452.18</v>
      </c>
      <c r="J1189" s="17">
        <f>SUM(J1195+J1216+J1235+J1266+J1286+J1330+J1354+J1383+J1318+J1366)</f>
        <v>0</v>
      </c>
      <c r="K1189" s="17">
        <f t="shared" si="219"/>
        <v>51.165622285254976</v>
      </c>
      <c r="L1189" s="21">
        <v>0</v>
      </c>
      <c r="M1189" s="17">
        <f t="shared" si="219"/>
        <v>51.165622285254976</v>
      </c>
    </row>
    <row r="1190" spans="1:13" s="18" customFormat="1" ht="18" customHeight="1">
      <c r="A1190" s="43" t="s">
        <v>13</v>
      </c>
      <c r="B1190" s="15"/>
      <c r="C1190" s="17">
        <f>SUM(C1236+C1287)</f>
        <v>4876100</v>
      </c>
      <c r="D1190" s="17">
        <f>SUM(D1236+D1287)</f>
        <v>0</v>
      </c>
      <c r="E1190" s="17">
        <f>SUM(C1190:D1190)</f>
        <v>4876100</v>
      </c>
      <c r="F1190" s="17">
        <f>SUM(F1236+F1287)</f>
        <v>2260065</v>
      </c>
      <c r="G1190" s="17">
        <f>SUM(G1236+G1287)</f>
        <v>0</v>
      </c>
      <c r="H1190" s="17">
        <f>SUM(F1190:G1190)</f>
        <v>2260065</v>
      </c>
      <c r="I1190" s="17">
        <f>SUM(I1236+I1287)</f>
        <v>0</v>
      </c>
      <c r="J1190" s="17">
        <f>SUM(J1236+J1287)</f>
        <v>0</v>
      </c>
      <c r="K1190" s="17">
        <f>F1190/C1190*100</f>
        <v>46.34984926478128</v>
      </c>
      <c r="L1190" s="21">
        <v>0</v>
      </c>
      <c r="M1190" s="17">
        <f>H1190/E1190*100</f>
        <v>46.34984926478128</v>
      </c>
    </row>
    <row r="1191" spans="1:13" s="18" customFormat="1" ht="18" customHeight="1">
      <c r="A1191" s="16" t="s">
        <v>14</v>
      </c>
      <c r="B1191" s="15"/>
      <c r="C1191" s="17">
        <f>SUM(C1196+C1217+C1237+C1267+C1288+C1331+C1355+C1384+C1319+C1367)</f>
        <v>4681574</v>
      </c>
      <c r="D1191" s="17">
        <f>SUM(D1196+D1217+D1237+D1267+D1288+D1331+D1355+D1384+D1319+D1367)</f>
        <v>0</v>
      </c>
      <c r="E1191" s="17">
        <f>SUM(C1191:D1191)</f>
        <v>4681574</v>
      </c>
      <c r="F1191" s="17">
        <f>SUM(F1196+F1217+F1237+F1267+F1288+F1331+F1355+F1384+F1319+F1367)</f>
        <v>2595265.84</v>
      </c>
      <c r="G1191" s="17">
        <f>SUM(G1196+G1217+G1237+G1267+G1288+G1331+G1355+G1384+G1319+G1367)</f>
        <v>0</v>
      </c>
      <c r="H1191" s="17">
        <f>SUM(F1191:G1191)</f>
        <v>2595265.84</v>
      </c>
      <c r="I1191" s="17">
        <f>SUM(I1196+I1217+I1237+I1267+I1288+I1331+I1355+I1384+I1319+I1367)</f>
        <v>27053.550000000003</v>
      </c>
      <c r="J1191" s="17">
        <f>SUM(J1196+J1217+J1237+J1267+J1288+J1331+J1355+J1384+J1319+J1367)</f>
        <v>0</v>
      </c>
      <c r="K1191" s="17">
        <f>F1191/C1191*100</f>
        <v>55.435753872522355</v>
      </c>
      <c r="L1191" s="21">
        <v>0</v>
      </c>
      <c r="M1191" s="17">
        <f>H1191/E1191*100</f>
        <v>55.435753872522355</v>
      </c>
    </row>
    <row r="1192" spans="1:13" s="18" customFormat="1" ht="18" customHeight="1">
      <c r="A1192" s="16" t="s">
        <v>15</v>
      </c>
      <c r="B1192" s="15"/>
      <c r="C1192" s="17">
        <f>SUM(C1289)+C1238+C1385</f>
        <v>2944671</v>
      </c>
      <c r="D1192" s="17">
        <f>SUM(D1289)+D1238+D1385</f>
        <v>0</v>
      </c>
      <c r="E1192" s="17">
        <f>SUM(C1192:D1192)</f>
        <v>2944671</v>
      </c>
      <c r="F1192" s="17">
        <f>SUM(F1289)+F1238+F1385</f>
        <v>36044.299999999996</v>
      </c>
      <c r="G1192" s="17">
        <f>SUM(G1289)+G1238+G1385</f>
        <v>0</v>
      </c>
      <c r="H1192" s="17">
        <f>SUM(F1192:G1192)</f>
        <v>36044.299999999996</v>
      </c>
      <c r="I1192" s="17">
        <f>SUM(I1289)+I1238+I1385</f>
        <v>0</v>
      </c>
      <c r="J1192" s="17"/>
      <c r="K1192" s="17">
        <f>F1192/C1192*100</f>
        <v>1.2240518550289659</v>
      </c>
      <c r="L1192" s="21">
        <v>0</v>
      </c>
      <c r="M1192" s="17">
        <f>H1192/E1192*100</f>
        <v>1.2240518550289659</v>
      </c>
    </row>
    <row r="1193" spans="1:13" ht="18" customHeight="1">
      <c r="A1193" s="27"/>
      <c r="B1193" s="24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</row>
    <row r="1194" spans="1:13" s="29" customFormat="1" ht="18" customHeight="1">
      <c r="A1194" s="24" t="s">
        <v>244</v>
      </c>
      <c r="B1194" s="36">
        <v>80102</v>
      </c>
      <c r="C1194" s="13">
        <f>SUM(C1195:C1196)</f>
        <v>1377020</v>
      </c>
      <c r="D1194" s="13">
        <f>SUM(D1195:D1196)</f>
        <v>0</v>
      </c>
      <c r="E1194" s="13">
        <f>SUM(C1194:D1194)</f>
        <v>1377020</v>
      </c>
      <c r="F1194" s="13">
        <f>SUM(F1195:F1196)</f>
        <v>770202.86</v>
      </c>
      <c r="G1194" s="13">
        <f>SUM(G1195:G1196)</f>
        <v>0</v>
      </c>
      <c r="H1194" s="13">
        <f>SUM(F1194:G1194)</f>
        <v>770202.86</v>
      </c>
      <c r="I1194" s="13">
        <f>SUM(I1195:I1196)</f>
        <v>42792.37</v>
      </c>
      <c r="J1194" s="13">
        <f>SUM(J1195:J1196)</f>
        <v>0</v>
      </c>
      <c r="K1194" s="25">
        <f aca="true" t="shared" si="220" ref="K1194:K1213">F1194/C1194*100</f>
        <v>55.932583404743575</v>
      </c>
      <c r="L1194" s="25">
        <v>0</v>
      </c>
      <c r="M1194" s="25">
        <f aca="true" t="shared" si="221" ref="M1194:M1213">H1194/E1194*100</f>
        <v>55.932583404743575</v>
      </c>
    </row>
    <row r="1195" spans="1:13" s="18" customFormat="1" ht="18" customHeight="1">
      <c r="A1195" s="16" t="s">
        <v>12</v>
      </c>
      <c r="B1195" s="15"/>
      <c r="C1195" s="17">
        <f>SUM(C1198:C1201)</f>
        <v>1220000</v>
      </c>
      <c r="D1195" s="17">
        <f>SUM(D1198:D1201)</f>
        <v>0</v>
      </c>
      <c r="E1195" s="63">
        <f>SUM(C1195:D1195)</f>
        <v>1220000</v>
      </c>
      <c r="F1195" s="17">
        <f>SUM(F1198:F1201)</f>
        <v>677799.11</v>
      </c>
      <c r="G1195" s="17">
        <f>SUM(G1198:G1201)</f>
        <v>0</v>
      </c>
      <c r="H1195" s="63">
        <f>SUM(F1195:G1195)</f>
        <v>677799.11</v>
      </c>
      <c r="I1195" s="17">
        <f>SUM(I1198:I1201)</f>
        <v>40807</v>
      </c>
      <c r="J1195" s="17">
        <f>SUM(J1198:J1201)</f>
        <v>0</v>
      </c>
      <c r="K1195" s="17">
        <f t="shared" si="220"/>
        <v>55.557304098360646</v>
      </c>
      <c r="L1195" s="17"/>
      <c r="M1195" s="17">
        <f t="shared" si="221"/>
        <v>55.557304098360646</v>
      </c>
    </row>
    <row r="1196" spans="1:13" s="18" customFormat="1" ht="18" customHeight="1">
      <c r="A1196" s="16" t="s">
        <v>14</v>
      </c>
      <c r="B1196" s="15"/>
      <c r="C1196" s="17">
        <f>SUM(C1202:C1211)+C1197+C1212+C1213</f>
        <v>157020</v>
      </c>
      <c r="D1196" s="17">
        <f>SUM(D1202:D1211)+D1197+D1212+D1213</f>
        <v>0</v>
      </c>
      <c r="E1196" s="63">
        <f>SUM(C1196:D1196)</f>
        <v>157020</v>
      </c>
      <c r="F1196" s="17">
        <f>SUM(F1202:F1211)+F1197+F1212+F1213</f>
        <v>92403.75</v>
      </c>
      <c r="G1196" s="17">
        <f>SUM(G1202:G1211)+G1197+G1212+G1213</f>
        <v>0</v>
      </c>
      <c r="H1196" s="63">
        <f>SUM(F1196:G1196)</f>
        <v>92403.75</v>
      </c>
      <c r="I1196" s="17">
        <f>SUM(I1202:I1211)+I1197+I1212+I1213</f>
        <v>1985.3700000000001</v>
      </c>
      <c r="J1196" s="17">
        <f>SUM(J1202:J1211)+J1197+J1212+J1213</f>
        <v>0</v>
      </c>
      <c r="K1196" s="17">
        <f t="shared" si="220"/>
        <v>58.848395108903325</v>
      </c>
      <c r="L1196" s="17"/>
      <c r="M1196" s="17">
        <f t="shared" si="221"/>
        <v>58.848395108903325</v>
      </c>
    </row>
    <row r="1197" spans="1:13" ht="18" customHeight="1">
      <c r="A1197" s="37" t="s">
        <v>345</v>
      </c>
      <c r="B1197" s="26" t="s">
        <v>51</v>
      </c>
      <c r="C1197" s="87">
        <v>2700</v>
      </c>
      <c r="D1197" s="25"/>
      <c r="E1197" s="28">
        <f aca="true" t="shared" si="222" ref="E1197:E1213">C1197+D1197</f>
        <v>2700</v>
      </c>
      <c r="F1197" s="28"/>
      <c r="G1197" s="25"/>
      <c r="H1197" s="28">
        <f aca="true" t="shared" si="223" ref="H1197:H1213">F1197+G1197</f>
        <v>0</v>
      </c>
      <c r="I1197" s="28"/>
      <c r="J1197" s="28"/>
      <c r="K1197" s="28">
        <f t="shared" si="220"/>
        <v>0</v>
      </c>
      <c r="L1197" s="28"/>
      <c r="M1197" s="28">
        <f t="shared" si="221"/>
        <v>0</v>
      </c>
    </row>
    <row r="1198" spans="1:13" ht="18" customHeight="1">
      <c r="A1198" s="35" t="s">
        <v>38</v>
      </c>
      <c r="B1198" s="26" t="s">
        <v>39</v>
      </c>
      <c r="C1198" s="87">
        <v>958200</v>
      </c>
      <c r="D1198" s="28"/>
      <c r="E1198" s="28">
        <f t="shared" si="222"/>
        <v>958200</v>
      </c>
      <c r="F1198" s="28">
        <v>504895.53</v>
      </c>
      <c r="G1198" s="28"/>
      <c r="H1198" s="28">
        <f t="shared" si="223"/>
        <v>504895.53</v>
      </c>
      <c r="I1198" s="28">
        <v>26175.79</v>
      </c>
      <c r="J1198" s="28"/>
      <c r="K1198" s="28">
        <f t="shared" si="220"/>
        <v>52.69208202880401</v>
      </c>
      <c r="L1198" s="28"/>
      <c r="M1198" s="28">
        <f t="shared" si="221"/>
        <v>52.69208202880401</v>
      </c>
    </row>
    <row r="1199" spans="1:13" ht="18" customHeight="1">
      <c r="A1199" s="35" t="s">
        <v>40</v>
      </c>
      <c r="B1199" s="26" t="s">
        <v>41</v>
      </c>
      <c r="C1199" s="87">
        <v>74082</v>
      </c>
      <c r="D1199" s="25"/>
      <c r="E1199" s="28">
        <f t="shared" si="222"/>
        <v>74082</v>
      </c>
      <c r="F1199" s="28">
        <v>74080.99</v>
      </c>
      <c r="G1199" s="25"/>
      <c r="H1199" s="28">
        <f t="shared" si="223"/>
        <v>74080.99</v>
      </c>
      <c r="I1199" s="28"/>
      <c r="J1199" s="28"/>
      <c r="K1199" s="28">
        <f t="shared" si="220"/>
        <v>99.9986366458789</v>
      </c>
      <c r="L1199" s="28"/>
      <c r="M1199" s="28">
        <f t="shared" si="221"/>
        <v>99.9986366458789</v>
      </c>
    </row>
    <row r="1200" spans="1:13" ht="18" customHeight="1">
      <c r="A1200" s="37" t="s">
        <v>27</v>
      </c>
      <c r="B1200" s="26" t="s">
        <v>28</v>
      </c>
      <c r="C1200" s="87">
        <v>163118</v>
      </c>
      <c r="D1200" s="28"/>
      <c r="E1200" s="28">
        <f t="shared" si="222"/>
        <v>163118</v>
      </c>
      <c r="F1200" s="28">
        <v>85205.68</v>
      </c>
      <c r="G1200" s="28"/>
      <c r="H1200" s="28">
        <f t="shared" si="223"/>
        <v>85205.68</v>
      </c>
      <c r="I1200" s="28">
        <v>12510.27</v>
      </c>
      <c r="J1200" s="28"/>
      <c r="K1200" s="28">
        <f t="shared" si="220"/>
        <v>52.23560857783936</v>
      </c>
      <c r="L1200" s="28"/>
      <c r="M1200" s="28">
        <f t="shared" si="221"/>
        <v>52.23560857783936</v>
      </c>
    </row>
    <row r="1201" spans="1:13" ht="18" customHeight="1">
      <c r="A1201" s="35" t="s">
        <v>29</v>
      </c>
      <c r="B1201" s="26" t="s">
        <v>30</v>
      </c>
      <c r="C1201" s="87">
        <v>24600</v>
      </c>
      <c r="D1201" s="28"/>
      <c r="E1201" s="28">
        <f t="shared" si="222"/>
        <v>24600</v>
      </c>
      <c r="F1201" s="28">
        <v>13616.91</v>
      </c>
      <c r="G1201" s="28"/>
      <c r="H1201" s="28">
        <f t="shared" si="223"/>
        <v>13616.91</v>
      </c>
      <c r="I1201" s="28">
        <v>2120.94</v>
      </c>
      <c r="J1201" s="28"/>
      <c r="K1201" s="28">
        <f t="shared" si="220"/>
        <v>55.35329268292683</v>
      </c>
      <c r="L1201" s="28"/>
      <c r="M1201" s="28">
        <f t="shared" si="221"/>
        <v>55.35329268292683</v>
      </c>
    </row>
    <row r="1202" spans="1:13" ht="18" customHeight="1">
      <c r="A1202" s="37" t="s">
        <v>42</v>
      </c>
      <c r="B1202" s="26" t="s">
        <v>43</v>
      </c>
      <c r="C1202" s="28">
        <v>6000</v>
      </c>
      <c r="D1202" s="28"/>
      <c r="E1202" s="28">
        <f t="shared" si="222"/>
        <v>6000</v>
      </c>
      <c r="F1202" s="28">
        <v>3581.08</v>
      </c>
      <c r="G1202" s="28"/>
      <c r="H1202" s="28">
        <f t="shared" si="223"/>
        <v>3581.08</v>
      </c>
      <c r="I1202" s="28"/>
      <c r="J1202" s="28"/>
      <c r="K1202" s="28">
        <f t="shared" si="220"/>
        <v>59.684666666666665</v>
      </c>
      <c r="L1202" s="28"/>
      <c r="M1202" s="28">
        <f t="shared" si="221"/>
        <v>59.684666666666665</v>
      </c>
    </row>
    <row r="1203" spans="1:13" ht="18" customHeight="1">
      <c r="A1203" s="35" t="s">
        <v>324</v>
      </c>
      <c r="B1203" s="26" t="s">
        <v>131</v>
      </c>
      <c r="C1203" s="28">
        <v>3000</v>
      </c>
      <c r="D1203" s="28"/>
      <c r="E1203" s="28">
        <f t="shared" si="222"/>
        <v>3000</v>
      </c>
      <c r="F1203" s="28">
        <v>249.99</v>
      </c>
      <c r="G1203" s="28"/>
      <c r="H1203" s="28">
        <f t="shared" si="223"/>
        <v>249.99</v>
      </c>
      <c r="I1203" s="28"/>
      <c r="J1203" s="28"/>
      <c r="K1203" s="28">
        <f t="shared" si="220"/>
        <v>8.333</v>
      </c>
      <c r="L1203" s="28"/>
      <c r="M1203" s="28">
        <f t="shared" si="221"/>
        <v>8.333</v>
      </c>
    </row>
    <row r="1204" spans="1:13" ht="18" customHeight="1">
      <c r="A1204" s="35" t="s">
        <v>52</v>
      </c>
      <c r="B1204" s="26" t="s">
        <v>53</v>
      </c>
      <c r="C1204" s="87">
        <v>44000</v>
      </c>
      <c r="D1204" s="25"/>
      <c r="E1204" s="28">
        <f t="shared" si="222"/>
        <v>44000</v>
      </c>
      <c r="F1204" s="28">
        <v>13709.95</v>
      </c>
      <c r="G1204" s="25"/>
      <c r="H1204" s="28">
        <f t="shared" si="223"/>
        <v>13709.95</v>
      </c>
      <c r="I1204" s="28">
        <v>1200.65</v>
      </c>
      <c r="J1204" s="28"/>
      <c r="K1204" s="28">
        <f t="shared" si="220"/>
        <v>31.158977272727274</v>
      </c>
      <c r="L1204" s="28"/>
      <c r="M1204" s="28">
        <f t="shared" si="221"/>
        <v>31.158977272727274</v>
      </c>
    </row>
    <row r="1205" spans="1:13" ht="18" customHeight="1">
      <c r="A1205" s="37" t="s">
        <v>44</v>
      </c>
      <c r="B1205" s="26" t="s">
        <v>45</v>
      </c>
      <c r="C1205" s="87">
        <v>3000</v>
      </c>
      <c r="D1205" s="25"/>
      <c r="E1205" s="28">
        <f t="shared" si="222"/>
        <v>3000</v>
      </c>
      <c r="F1205" s="28">
        <v>1134.6</v>
      </c>
      <c r="G1205" s="25"/>
      <c r="H1205" s="28">
        <f t="shared" si="223"/>
        <v>1134.6</v>
      </c>
      <c r="I1205" s="28">
        <v>366</v>
      </c>
      <c r="J1205" s="28"/>
      <c r="K1205" s="28">
        <f t="shared" si="220"/>
        <v>37.82</v>
      </c>
      <c r="L1205" s="28"/>
      <c r="M1205" s="28">
        <f t="shared" si="221"/>
        <v>37.82</v>
      </c>
    </row>
    <row r="1206" spans="1:13" ht="18" customHeight="1">
      <c r="A1206" s="37" t="s">
        <v>228</v>
      </c>
      <c r="B1206" s="26" t="s">
        <v>229</v>
      </c>
      <c r="C1206" s="28">
        <v>800</v>
      </c>
      <c r="D1206" s="28"/>
      <c r="E1206" s="28">
        <f t="shared" si="222"/>
        <v>800</v>
      </c>
      <c r="F1206" s="28">
        <v>30</v>
      </c>
      <c r="G1206" s="28"/>
      <c r="H1206" s="28">
        <f t="shared" si="223"/>
        <v>30</v>
      </c>
      <c r="I1206" s="28"/>
      <c r="J1206" s="28"/>
      <c r="K1206" s="28">
        <f t="shared" si="220"/>
        <v>3.75</v>
      </c>
      <c r="L1206" s="28"/>
      <c r="M1206" s="28">
        <f t="shared" si="221"/>
        <v>3.75</v>
      </c>
    </row>
    <row r="1207" spans="1:13" ht="18" customHeight="1">
      <c r="A1207" s="35" t="s">
        <v>33</v>
      </c>
      <c r="B1207" s="26" t="s">
        <v>34</v>
      </c>
      <c r="C1207" s="87">
        <v>9920</v>
      </c>
      <c r="D1207" s="28"/>
      <c r="E1207" s="28">
        <f t="shared" si="222"/>
        <v>9920</v>
      </c>
      <c r="F1207" s="28">
        <v>7207.79</v>
      </c>
      <c r="G1207" s="28"/>
      <c r="H1207" s="28">
        <f t="shared" si="223"/>
        <v>7207.79</v>
      </c>
      <c r="I1207" s="28">
        <v>418.72</v>
      </c>
      <c r="J1207" s="28"/>
      <c r="K1207" s="28">
        <f t="shared" si="220"/>
        <v>72.65917338709677</v>
      </c>
      <c r="L1207" s="28"/>
      <c r="M1207" s="28">
        <f t="shared" si="221"/>
        <v>72.65917338709677</v>
      </c>
    </row>
    <row r="1208" spans="1:13" ht="18" customHeight="1">
      <c r="A1208" s="35" t="s">
        <v>78</v>
      </c>
      <c r="B1208" s="26" t="s">
        <v>79</v>
      </c>
      <c r="C1208" s="28">
        <v>500</v>
      </c>
      <c r="D1208" s="28"/>
      <c r="E1208" s="28">
        <f t="shared" si="222"/>
        <v>500</v>
      </c>
      <c r="F1208" s="28">
        <v>99</v>
      </c>
      <c r="G1208" s="28"/>
      <c r="H1208" s="28">
        <f t="shared" si="223"/>
        <v>99</v>
      </c>
      <c r="I1208" s="28"/>
      <c r="J1208" s="28"/>
      <c r="K1208" s="28">
        <f t="shared" si="220"/>
        <v>19.8</v>
      </c>
      <c r="L1208" s="28"/>
      <c r="M1208" s="28">
        <f t="shared" si="221"/>
        <v>19.8</v>
      </c>
    </row>
    <row r="1209" spans="1:13" ht="18" customHeight="1">
      <c r="A1209" s="91" t="s">
        <v>328</v>
      </c>
      <c r="B1209" s="26" t="s">
        <v>286</v>
      </c>
      <c r="C1209" s="28">
        <v>1000</v>
      </c>
      <c r="D1209" s="28"/>
      <c r="E1209" s="28">
        <f t="shared" si="222"/>
        <v>1000</v>
      </c>
      <c r="F1209" s="28">
        <v>377.23</v>
      </c>
      <c r="G1209" s="28"/>
      <c r="H1209" s="28">
        <f t="shared" si="223"/>
        <v>377.23</v>
      </c>
      <c r="I1209" s="28"/>
      <c r="J1209" s="28"/>
      <c r="K1209" s="28">
        <f t="shared" si="220"/>
        <v>37.723</v>
      </c>
      <c r="L1209" s="28"/>
      <c r="M1209" s="28">
        <f t="shared" si="221"/>
        <v>37.723</v>
      </c>
    </row>
    <row r="1210" spans="1:13" ht="18" customHeight="1">
      <c r="A1210" s="35" t="s">
        <v>80</v>
      </c>
      <c r="B1210" s="26" t="s">
        <v>81</v>
      </c>
      <c r="C1210" s="28">
        <v>100</v>
      </c>
      <c r="D1210" s="28"/>
      <c r="E1210" s="28">
        <f t="shared" si="222"/>
        <v>100</v>
      </c>
      <c r="F1210" s="28">
        <v>77.5</v>
      </c>
      <c r="G1210" s="28"/>
      <c r="H1210" s="28">
        <f t="shared" si="223"/>
        <v>77.5</v>
      </c>
      <c r="I1210" s="28"/>
      <c r="J1210" s="28"/>
      <c r="K1210" s="28">
        <f t="shared" si="220"/>
        <v>77.5</v>
      </c>
      <c r="L1210" s="28"/>
      <c r="M1210" s="28">
        <f t="shared" si="221"/>
        <v>77.5</v>
      </c>
    </row>
    <row r="1211" spans="1:13" ht="18" customHeight="1">
      <c r="A1211" s="35" t="s">
        <v>46</v>
      </c>
      <c r="B1211" s="26" t="s">
        <v>47</v>
      </c>
      <c r="C1211" s="87">
        <v>83000</v>
      </c>
      <c r="D1211" s="28"/>
      <c r="E1211" s="28">
        <f t="shared" si="222"/>
        <v>83000</v>
      </c>
      <c r="F1211" s="28">
        <v>65000</v>
      </c>
      <c r="G1211" s="28"/>
      <c r="H1211" s="28">
        <f t="shared" si="223"/>
        <v>65000</v>
      </c>
      <c r="I1211" s="28"/>
      <c r="J1211" s="28"/>
      <c r="K1211" s="28">
        <f t="shared" si="220"/>
        <v>78.3132530120482</v>
      </c>
      <c r="L1211" s="28"/>
      <c r="M1211" s="28">
        <f t="shared" si="221"/>
        <v>78.3132530120482</v>
      </c>
    </row>
    <row r="1212" spans="1:13" ht="18" customHeight="1">
      <c r="A1212" s="90" t="s">
        <v>320</v>
      </c>
      <c r="B1212" s="26" t="s">
        <v>291</v>
      </c>
      <c r="C1212" s="28">
        <v>1200</v>
      </c>
      <c r="D1212" s="28"/>
      <c r="E1212" s="28">
        <f t="shared" si="222"/>
        <v>1200</v>
      </c>
      <c r="F1212" s="28">
        <v>191.91</v>
      </c>
      <c r="G1212" s="28"/>
      <c r="H1212" s="28">
        <f t="shared" si="223"/>
        <v>191.91</v>
      </c>
      <c r="I1212" s="28"/>
      <c r="J1212" s="28"/>
      <c r="K1212" s="28">
        <f t="shared" si="220"/>
        <v>15.992499999999998</v>
      </c>
      <c r="L1212" s="28"/>
      <c r="M1212" s="28">
        <f t="shared" si="221"/>
        <v>15.992499999999998</v>
      </c>
    </row>
    <row r="1213" spans="1:13" ht="18" customHeight="1">
      <c r="A1213" s="90" t="s">
        <v>321</v>
      </c>
      <c r="B1213" s="26" t="s">
        <v>292</v>
      </c>
      <c r="C1213" s="28">
        <v>1800</v>
      </c>
      <c r="D1213" s="28"/>
      <c r="E1213" s="28">
        <f t="shared" si="222"/>
        <v>1800</v>
      </c>
      <c r="F1213" s="28">
        <v>744.7</v>
      </c>
      <c r="G1213" s="28"/>
      <c r="H1213" s="28">
        <f t="shared" si="223"/>
        <v>744.7</v>
      </c>
      <c r="I1213" s="28"/>
      <c r="J1213" s="28"/>
      <c r="K1213" s="33">
        <f t="shared" si="220"/>
        <v>41.37222222222223</v>
      </c>
      <c r="L1213" s="28"/>
      <c r="M1213" s="28">
        <f t="shared" si="221"/>
        <v>41.37222222222223</v>
      </c>
    </row>
    <row r="1214" spans="1:13" ht="18" customHeight="1">
      <c r="A1214" s="90"/>
      <c r="B1214" s="26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</row>
    <row r="1215" spans="1:13" s="29" customFormat="1" ht="18" customHeight="1">
      <c r="A1215" s="24" t="s">
        <v>245</v>
      </c>
      <c r="B1215" s="36">
        <v>80111</v>
      </c>
      <c r="C1215" s="25">
        <f>SUM(C1216:C1217)</f>
        <v>1794000</v>
      </c>
      <c r="D1215" s="25">
        <f>SUM(D1216:D1217)</f>
        <v>0</v>
      </c>
      <c r="E1215" s="25">
        <f>SUM(C1215:D1215)</f>
        <v>1794000</v>
      </c>
      <c r="F1215" s="25">
        <f>SUM(F1216:F1217)</f>
        <v>970341.61</v>
      </c>
      <c r="G1215" s="25">
        <f>SUM(G1216:G1217)</f>
        <v>0</v>
      </c>
      <c r="H1215" s="25">
        <f>SUM(F1215:G1215)</f>
        <v>970341.61</v>
      </c>
      <c r="I1215" s="25">
        <f>SUM(I1216:I1217)</f>
        <v>51029.67</v>
      </c>
      <c r="J1215" s="25">
        <f>SUM(J1216:J1217)</f>
        <v>0</v>
      </c>
      <c r="K1215" s="25">
        <f aca="true" t="shared" si="224" ref="K1215:K1232">F1215/C1215*100</f>
        <v>54.08816109253066</v>
      </c>
      <c r="L1215" s="25">
        <v>0</v>
      </c>
      <c r="M1215" s="25">
        <f aca="true" t="shared" si="225" ref="M1215:M1232">H1215/E1215*100</f>
        <v>54.08816109253066</v>
      </c>
    </row>
    <row r="1216" spans="1:13" s="18" customFormat="1" ht="18" customHeight="1">
      <c r="A1216" s="16" t="s">
        <v>12</v>
      </c>
      <c r="B1216" s="15"/>
      <c r="C1216" s="17">
        <f>SUM(C1219:C1222)</f>
        <v>1680000</v>
      </c>
      <c r="D1216" s="17">
        <f>SUM(D1219:D1222)</f>
        <v>0</v>
      </c>
      <c r="E1216" s="17">
        <f>SUM(C1216:D1216)</f>
        <v>1680000</v>
      </c>
      <c r="F1216" s="17">
        <f>SUM(F1219:F1222)</f>
        <v>897515.01</v>
      </c>
      <c r="G1216" s="17">
        <f>SUM(G1219:G1222)</f>
        <v>0</v>
      </c>
      <c r="H1216" s="17">
        <f>SUM(F1216:G1216)</f>
        <v>897515.01</v>
      </c>
      <c r="I1216" s="17">
        <f>SUM(I1219:I1222)</f>
        <v>49279.99</v>
      </c>
      <c r="J1216" s="17">
        <f>SUM(J1219:J1222)</f>
        <v>0</v>
      </c>
      <c r="K1216" s="17">
        <f t="shared" si="224"/>
        <v>53.4235125</v>
      </c>
      <c r="L1216" s="17"/>
      <c r="M1216" s="17">
        <f t="shared" si="225"/>
        <v>53.4235125</v>
      </c>
    </row>
    <row r="1217" spans="1:13" s="18" customFormat="1" ht="18" customHeight="1">
      <c r="A1217" s="16" t="s">
        <v>14</v>
      </c>
      <c r="B1217" s="15"/>
      <c r="C1217" s="17">
        <f>C1218+C1223+C1227+C1230+C1226+C1231+C1228+C1229+C1224+C1232+C1225</f>
        <v>114000</v>
      </c>
      <c r="D1217" s="17">
        <f>D1218+D1223+D1227+D1230+D1226+D1231+D1228+D1229+D1224+D1232+D1225</f>
        <v>0</v>
      </c>
      <c r="E1217" s="17">
        <f>SUM(C1217:D1217)</f>
        <v>114000</v>
      </c>
      <c r="F1217" s="17">
        <f>F1218+F1223+F1227+F1230+F1226+F1231+F1228+F1229+F1224+F1232+F1225</f>
        <v>72826.59999999999</v>
      </c>
      <c r="G1217" s="17">
        <f>G1218+G1223+G1227+G1230+G1226+G1231+G1228+G1229+G1224+G1232+G1225</f>
        <v>0</v>
      </c>
      <c r="H1217" s="17">
        <f>SUM(F1217:G1217)</f>
        <v>72826.59999999999</v>
      </c>
      <c r="I1217" s="17">
        <f>I1218+I1223+I1227+I1230+I1226+I1231+I1228+I1229+I1224+I1232+I1225</f>
        <v>1749.68</v>
      </c>
      <c r="J1217" s="17">
        <f>J1218+J1223+J1227+J1230+J1226+J1231+J1228+J1229+J1224+J1232+J1225</f>
        <v>0</v>
      </c>
      <c r="K1217" s="17">
        <f t="shared" si="224"/>
        <v>63.88298245614035</v>
      </c>
      <c r="L1217" s="17"/>
      <c r="M1217" s="17">
        <f t="shared" si="225"/>
        <v>63.88298245614035</v>
      </c>
    </row>
    <row r="1218" spans="1:13" s="18" customFormat="1" ht="18" customHeight="1">
      <c r="A1218" s="37" t="s">
        <v>345</v>
      </c>
      <c r="B1218" s="26" t="s">
        <v>51</v>
      </c>
      <c r="C1218" s="33">
        <v>2600</v>
      </c>
      <c r="D1218" s="33"/>
      <c r="E1218" s="33">
        <f aca="true" t="shared" si="226" ref="E1218:E1232">C1218+D1218</f>
        <v>2600</v>
      </c>
      <c r="F1218" s="33"/>
      <c r="G1218" s="33"/>
      <c r="H1218" s="33">
        <f aca="true" t="shared" si="227" ref="H1218:H1232">F1218+G1218</f>
        <v>0</v>
      </c>
      <c r="I1218" s="33"/>
      <c r="J1218" s="33"/>
      <c r="K1218" s="28">
        <f t="shared" si="224"/>
        <v>0</v>
      </c>
      <c r="L1218" s="28"/>
      <c r="M1218" s="28">
        <f t="shared" si="225"/>
        <v>0</v>
      </c>
    </row>
    <row r="1219" spans="1:13" ht="18" customHeight="1">
      <c r="A1219" s="35" t="s">
        <v>38</v>
      </c>
      <c r="B1219" s="26" t="s">
        <v>39</v>
      </c>
      <c r="C1219" s="28">
        <v>1305700</v>
      </c>
      <c r="D1219" s="28"/>
      <c r="E1219" s="28">
        <f t="shared" si="226"/>
        <v>1305700</v>
      </c>
      <c r="F1219" s="28">
        <v>663944.42</v>
      </c>
      <c r="G1219" s="28"/>
      <c r="H1219" s="28">
        <f t="shared" si="227"/>
        <v>663944.42</v>
      </c>
      <c r="I1219" s="28">
        <v>32560.94</v>
      </c>
      <c r="J1219" s="28"/>
      <c r="K1219" s="28">
        <f t="shared" si="224"/>
        <v>50.84969135329709</v>
      </c>
      <c r="L1219" s="28"/>
      <c r="M1219" s="28">
        <f t="shared" si="225"/>
        <v>50.84969135329709</v>
      </c>
    </row>
    <row r="1220" spans="1:13" ht="18" customHeight="1">
      <c r="A1220" s="35" t="s">
        <v>40</v>
      </c>
      <c r="B1220" s="26" t="s">
        <v>41</v>
      </c>
      <c r="C1220" s="28">
        <v>100058</v>
      </c>
      <c r="D1220" s="28"/>
      <c r="E1220" s="28">
        <f t="shared" si="226"/>
        <v>100058</v>
      </c>
      <c r="F1220" s="28">
        <v>100057.12</v>
      </c>
      <c r="G1220" s="28"/>
      <c r="H1220" s="28">
        <f t="shared" si="227"/>
        <v>100057.12</v>
      </c>
      <c r="I1220" s="28"/>
      <c r="J1220" s="28"/>
      <c r="K1220" s="28">
        <f t="shared" si="224"/>
        <v>99.99912051010413</v>
      </c>
      <c r="L1220" s="28"/>
      <c r="M1220" s="28">
        <f t="shared" si="225"/>
        <v>99.99912051010413</v>
      </c>
    </row>
    <row r="1221" spans="1:13" ht="18" customHeight="1">
      <c r="A1221" s="37" t="s">
        <v>27</v>
      </c>
      <c r="B1221" s="26" t="s">
        <v>28</v>
      </c>
      <c r="C1221" s="28">
        <v>240142</v>
      </c>
      <c r="D1221" s="28"/>
      <c r="E1221" s="28">
        <f t="shared" si="226"/>
        <v>240142</v>
      </c>
      <c r="F1221" s="28">
        <v>115604.4</v>
      </c>
      <c r="G1221" s="28"/>
      <c r="H1221" s="28">
        <f t="shared" si="227"/>
        <v>115604.4</v>
      </c>
      <c r="I1221" s="28">
        <v>13975.2</v>
      </c>
      <c r="J1221" s="28"/>
      <c r="K1221" s="28">
        <f t="shared" si="224"/>
        <v>48.140017156515725</v>
      </c>
      <c r="L1221" s="28"/>
      <c r="M1221" s="28">
        <f t="shared" si="225"/>
        <v>48.140017156515725</v>
      </c>
    </row>
    <row r="1222" spans="1:13" ht="18" customHeight="1">
      <c r="A1222" s="35" t="s">
        <v>29</v>
      </c>
      <c r="B1222" s="26" t="s">
        <v>30</v>
      </c>
      <c r="C1222" s="28">
        <v>34100</v>
      </c>
      <c r="D1222" s="28"/>
      <c r="E1222" s="28">
        <f t="shared" si="226"/>
        <v>34100</v>
      </c>
      <c r="F1222" s="28">
        <v>17909.07</v>
      </c>
      <c r="G1222" s="28"/>
      <c r="H1222" s="28">
        <f t="shared" si="227"/>
        <v>17909.07</v>
      </c>
      <c r="I1222" s="28">
        <v>2743.85</v>
      </c>
      <c r="J1222" s="28"/>
      <c r="K1222" s="28">
        <f t="shared" si="224"/>
        <v>52.51926686217009</v>
      </c>
      <c r="L1222" s="28"/>
      <c r="M1222" s="28">
        <f t="shared" si="225"/>
        <v>52.51926686217009</v>
      </c>
    </row>
    <row r="1223" spans="1:13" ht="18" customHeight="1">
      <c r="A1223" s="37" t="s">
        <v>42</v>
      </c>
      <c r="B1223" s="26" t="s">
        <v>43</v>
      </c>
      <c r="C1223" s="28">
        <v>2100</v>
      </c>
      <c r="D1223" s="28"/>
      <c r="E1223" s="28">
        <f t="shared" si="226"/>
        <v>2100</v>
      </c>
      <c r="F1223" s="28">
        <v>594.76</v>
      </c>
      <c r="G1223" s="28"/>
      <c r="H1223" s="28">
        <f t="shared" si="227"/>
        <v>594.76</v>
      </c>
      <c r="I1223" s="28">
        <v>126.31</v>
      </c>
      <c r="J1223" s="28"/>
      <c r="K1223" s="28">
        <f t="shared" si="224"/>
        <v>28.321904761904758</v>
      </c>
      <c r="L1223" s="28"/>
      <c r="M1223" s="28">
        <f t="shared" si="225"/>
        <v>28.321904761904758</v>
      </c>
    </row>
    <row r="1224" spans="1:13" ht="18" customHeight="1">
      <c r="A1224" s="35" t="s">
        <v>52</v>
      </c>
      <c r="B1224" s="26" t="s">
        <v>53</v>
      </c>
      <c r="C1224" s="28">
        <v>27500</v>
      </c>
      <c r="D1224" s="28"/>
      <c r="E1224" s="28">
        <f t="shared" si="226"/>
        <v>27500</v>
      </c>
      <c r="F1224" s="28">
        <v>13709.95</v>
      </c>
      <c r="G1224" s="28"/>
      <c r="H1224" s="28">
        <f t="shared" si="227"/>
        <v>13709.95</v>
      </c>
      <c r="I1224" s="28">
        <v>1200.65</v>
      </c>
      <c r="J1224" s="28"/>
      <c r="K1224" s="28">
        <f t="shared" si="224"/>
        <v>49.854363636363644</v>
      </c>
      <c r="L1224" s="28"/>
      <c r="M1224" s="28">
        <f t="shared" si="225"/>
        <v>49.854363636363644</v>
      </c>
    </row>
    <row r="1225" spans="1:13" ht="18" customHeight="1">
      <c r="A1225" s="35" t="s">
        <v>413</v>
      </c>
      <c r="B1225" s="26" t="s">
        <v>45</v>
      </c>
      <c r="C1225" s="28">
        <v>1000</v>
      </c>
      <c r="D1225" s="28"/>
      <c r="E1225" s="28">
        <f t="shared" si="226"/>
        <v>1000</v>
      </c>
      <c r="F1225" s="28">
        <v>317.2</v>
      </c>
      <c r="G1225" s="28"/>
      <c r="H1225" s="28">
        <f t="shared" si="227"/>
        <v>317.2</v>
      </c>
      <c r="I1225" s="28"/>
      <c r="J1225" s="28"/>
      <c r="K1225" s="28">
        <f t="shared" si="224"/>
        <v>31.72</v>
      </c>
      <c r="L1225" s="28"/>
      <c r="M1225" s="28">
        <f t="shared" si="225"/>
        <v>31.72</v>
      </c>
    </row>
    <row r="1226" spans="1:13" ht="18" customHeight="1">
      <c r="A1226" s="37" t="s">
        <v>228</v>
      </c>
      <c r="B1226" s="26" t="s">
        <v>229</v>
      </c>
      <c r="C1226" s="28">
        <v>1200</v>
      </c>
      <c r="D1226" s="28"/>
      <c r="E1226" s="28">
        <f t="shared" si="226"/>
        <v>1200</v>
      </c>
      <c r="F1226" s="28">
        <v>99</v>
      </c>
      <c r="G1226" s="28"/>
      <c r="H1226" s="28">
        <f t="shared" si="227"/>
        <v>99</v>
      </c>
      <c r="I1226" s="28"/>
      <c r="J1226" s="28"/>
      <c r="K1226" s="28">
        <f t="shared" si="224"/>
        <v>8.25</v>
      </c>
      <c r="L1226" s="28"/>
      <c r="M1226" s="28">
        <f t="shared" si="225"/>
        <v>8.25</v>
      </c>
    </row>
    <row r="1227" spans="1:13" ht="18" customHeight="1">
      <c r="A1227" s="35" t="s">
        <v>33</v>
      </c>
      <c r="B1227" s="26" t="s">
        <v>34</v>
      </c>
      <c r="C1227" s="87">
        <v>4400</v>
      </c>
      <c r="D1227" s="28"/>
      <c r="E1227" s="28">
        <f t="shared" si="226"/>
        <v>4400</v>
      </c>
      <c r="F1227" s="28">
        <v>2085.29</v>
      </c>
      <c r="G1227" s="28"/>
      <c r="H1227" s="28">
        <f t="shared" si="227"/>
        <v>2085.29</v>
      </c>
      <c r="I1227" s="28">
        <v>422.72</v>
      </c>
      <c r="J1227" s="28"/>
      <c r="K1227" s="28">
        <f t="shared" si="224"/>
        <v>47.39295454545454</v>
      </c>
      <c r="L1227" s="28"/>
      <c r="M1227" s="28">
        <f t="shared" si="225"/>
        <v>47.39295454545454</v>
      </c>
    </row>
    <row r="1228" spans="1:13" ht="18" customHeight="1">
      <c r="A1228" s="35" t="s">
        <v>78</v>
      </c>
      <c r="B1228" s="26" t="s">
        <v>79</v>
      </c>
      <c r="C1228" s="87">
        <v>300</v>
      </c>
      <c r="D1228" s="28"/>
      <c r="E1228" s="28">
        <f t="shared" si="226"/>
        <v>300</v>
      </c>
      <c r="F1228" s="28">
        <v>199.52</v>
      </c>
      <c r="G1228" s="28"/>
      <c r="H1228" s="28">
        <f t="shared" si="227"/>
        <v>199.52</v>
      </c>
      <c r="I1228" s="28"/>
      <c r="J1228" s="28"/>
      <c r="K1228" s="28">
        <f t="shared" si="224"/>
        <v>66.50666666666667</v>
      </c>
      <c r="L1228" s="28"/>
      <c r="M1228" s="28">
        <f t="shared" si="225"/>
        <v>66.50666666666667</v>
      </c>
    </row>
    <row r="1229" spans="1:13" ht="18" customHeight="1">
      <c r="A1229" s="91" t="s">
        <v>328</v>
      </c>
      <c r="B1229" s="26" t="s">
        <v>286</v>
      </c>
      <c r="C1229" s="87">
        <v>1000</v>
      </c>
      <c r="D1229" s="28"/>
      <c r="E1229" s="28">
        <f t="shared" si="226"/>
        <v>1000</v>
      </c>
      <c r="F1229" s="28">
        <v>377.23</v>
      </c>
      <c r="G1229" s="28"/>
      <c r="H1229" s="28">
        <f t="shared" si="227"/>
        <v>377.23</v>
      </c>
      <c r="I1229" s="28"/>
      <c r="J1229" s="28"/>
      <c r="K1229" s="28">
        <f t="shared" si="224"/>
        <v>37.723</v>
      </c>
      <c r="L1229" s="28"/>
      <c r="M1229" s="28">
        <f t="shared" si="225"/>
        <v>37.723</v>
      </c>
    </row>
    <row r="1230" spans="1:13" ht="18" customHeight="1">
      <c r="A1230" s="35" t="s">
        <v>46</v>
      </c>
      <c r="B1230" s="26" t="s">
        <v>47</v>
      </c>
      <c r="C1230" s="28">
        <v>72900</v>
      </c>
      <c r="D1230" s="28"/>
      <c r="E1230" s="28">
        <f t="shared" si="226"/>
        <v>72900</v>
      </c>
      <c r="F1230" s="28">
        <v>55000</v>
      </c>
      <c r="G1230" s="28"/>
      <c r="H1230" s="28">
        <f t="shared" si="227"/>
        <v>55000</v>
      </c>
      <c r="I1230" s="28"/>
      <c r="J1230" s="28"/>
      <c r="K1230" s="28">
        <f t="shared" si="224"/>
        <v>75.44581618655693</v>
      </c>
      <c r="L1230" s="28"/>
      <c r="M1230" s="28">
        <f t="shared" si="225"/>
        <v>75.44581618655693</v>
      </c>
    </row>
    <row r="1231" spans="1:13" ht="18" customHeight="1">
      <c r="A1231" s="90" t="s">
        <v>320</v>
      </c>
      <c r="B1231" s="26" t="s">
        <v>291</v>
      </c>
      <c r="C1231" s="28">
        <v>500</v>
      </c>
      <c r="D1231" s="28"/>
      <c r="E1231" s="28">
        <f t="shared" si="226"/>
        <v>500</v>
      </c>
      <c r="F1231" s="28"/>
      <c r="G1231" s="28"/>
      <c r="H1231" s="28">
        <f t="shared" si="227"/>
        <v>0</v>
      </c>
      <c r="I1231" s="28"/>
      <c r="J1231" s="28"/>
      <c r="K1231" s="28">
        <f t="shared" si="224"/>
        <v>0</v>
      </c>
      <c r="L1231" s="28"/>
      <c r="M1231" s="28">
        <f t="shared" si="225"/>
        <v>0</v>
      </c>
    </row>
    <row r="1232" spans="1:13" ht="18" customHeight="1">
      <c r="A1232" s="90" t="s">
        <v>321</v>
      </c>
      <c r="B1232" s="26" t="s">
        <v>292</v>
      </c>
      <c r="C1232" s="28">
        <v>500</v>
      </c>
      <c r="D1232" s="28"/>
      <c r="E1232" s="28">
        <f t="shared" si="226"/>
        <v>500</v>
      </c>
      <c r="F1232" s="28">
        <v>443.65</v>
      </c>
      <c r="G1232" s="28"/>
      <c r="H1232" s="28">
        <f t="shared" si="227"/>
        <v>443.65</v>
      </c>
      <c r="I1232" s="28"/>
      <c r="J1232" s="28"/>
      <c r="K1232" s="33">
        <f t="shared" si="224"/>
        <v>88.73</v>
      </c>
      <c r="L1232" s="28"/>
      <c r="M1232" s="28">
        <f t="shared" si="225"/>
        <v>88.73</v>
      </c>
    </row>
    <row r="1233" spans="1:13" ht="18" customHeight="1">
      <c r="A1233" s="26"/>
      <c r="B1233" s="31"/>
      <c r="C1233" s="28"/>
      <c r="D1233" s="28"/>
      <c r="E1233" s="28"/>
      <c r="F1233" s="28"/>
      <c r="G1233" s="28"/>
      <c r="H1233" s="28"/>
      <c r="I1233" s="28"/>
      <c r="J1233" s="28"/>
      <c r="K1233" s="31"/>
      <c r="L1233" s="31"/>
      <c r="M1233" s="28"/>
    </row>
    <row r="1234" spans="1:13" s="29" customFormat="1" ht="18" customHeight="1">
      <c r="A1234" s="24" t="s">
        <v>246</v>
      </c>
      <c r="B1234" s="36">
        <v>80120</v>
      </c>
      <c r="C1234" s="25">
        <f>SUM(C1235:C1238)</f>
        <v>13827538</v>
      </c>
      <c r="D1234" s="25">
        <f>SUM(D1235:D1238)</f>
        <v>0</v>
      </c>
      <c r="E1234" s="25">
        <f aca="true" t="shared" si="228" ref="E1234:E1260">C1234+D1234</f>
        <v>13827538</v>
      </c>
      <c r="F1234" s="25">
        <f>SUM(F1235:F1238)</f>
        <v>6825421.800000001</v>
      </c>
      <c r="G1234" s="25">
        <f>SUM(G1235:G1238)</f>
        <v>0</v>
      </c>
      <c r="H1234" s="25">
        <f aca="true" t="shared" si="229" ref="H1234:H1263">F1234+G1234</f>
        <v>6825421.800000001</v>
      </c>
      <c r="I1234" s="25">
        <f>SUM(I1235:I1238)</f>
        <v>302824.95999999996</v>
      </c>
      <c r="J1234" s="25">
        <f>SUM(J1235:J1238)</f>
        <v>0</v>
      </c>
      <c r="K1234" s="25">
        <f aca="true" t="shared" si="230" ref="K1234:K1263">F1234/C1234*100</f>
        <v>49.36107787228645</v>
      </c>
      <c r="L1234" s="25">
        <v>0</v>
      </c>
      <c r="M1234" s="25">
        <f aca="true" t="shared" si="231" ref="M1234:M1263">H1234/E1234*100</f>
        <v>49.36107787228645</v>
      </c>
    </row>
    <row r="1235" spans="1:13" s="18" customFormat="1" ht="18" customHeight="1">
      <c r="A1235" s="16" t="s">
        <v>12</v>
      </c>
      <c r="B1235" s="15"/>
      <c r="C1235" s="17">
        <f>SUM(C1241:C1245)</f>
        <v>10842791</v>
      </c>
      <c r="D1235" s="17">
        <f>SUM(D1241:D1245)</f>
        <v>0</v>
      </c>
      <c r="E1235" s="17">
        <f>SUM(C1235:D1235)</f>
        <v>10842791</v>
      </c>
      <c r="F1235" s="17">
        <f>SUM(F1241:F1245)</f>
        <v>5465748.82</v>
      </c>
      <c r="G1235" s="17">
        <f>SUM(G1241:G1245)</f>
        <v>0</v>
      </c>
      <c r="H1235" s="17">
        <f>SUM(F1235:G1235)</f>
        <v>5465748.82</v>
      </c>
      <c r="I1235" s="17">
        <f>SUM(I1241:I1245)</f>
        <v>293563.76999999996</v>
      </c>
      <c r="J1235" s="17">
        <f>SUM(J1241:J1244)</f>
        <v>0</v>
      </c>
      <c r="K1235" s="17">
        <f t="shared" si="230"/>
        <v>50.40905814748251</v>
      </c>
      <c r="L1235" s="17"/>
      <c r="M1235" s="17">
        <f t="shared" si="231"/>
        <v>50.40905814748251</v>
      </c>
    </row>
    <row r="1236" spans="1:13" s="18" customFormat="1" ht="18" customHeight="1">
      <c r="A1236" s="43" t="s">
        <v>13</v>
      </c>
      <c r="B1236" s="15"/>
      <c r="C1236" s="17">
        <f>SUM(C1239)</f>
        <v>910200</v>
      </c>
      <c r="D1236" s="17">
        <f>SUM(D1239)</f>
        <v>0</v>
      </c>
      <c r="E1236" s="17">
        <f>SUM(C1236:D1236)</f>
        <v>910200</v>
      </c>
      <c r="F1236" s="17">
        <f>SUM(F1239)</f>
        <v>424531</v>
      </c>
      <c r="G1236" s="17">
        <f>SUM(G1239)</f>
        <v>0</v>
      </c>
      <c r="H1236" s="17">
        <f>SUM(F1236:G1236)</f>
        <v>424531</v>
      </c>
      <c r="I1236" s="17">
        <f>SUM(I1239)</f>
        <v>0</v>
      </c>
      <c r="J1236" s="17">
        <f>SUM(J1239)</f>
        <v>0</v>
      </c>
      <c r="K1236" s="17">
        <f t="shared" si="230"/>
        <v>46.641507361019556</v>
      </c>
      <c r="L1236" s="17"/>
      <c r="M1236" s="17">
        <f t="shared" si="231"/>
        <v>46.641507361019556</v>
      </c>
    </row>
    <row r="1237" spans="1:13" s="18" customFormat="1" ht="18" customHeight="1">
      <c r="A1237" s="16" t="s">
        <v>14</v>
      </c>
      <c r="B1237" s="15"/>
      <c r="C1237" s="17">
        <f>SUM(C1246:C1259)+C1240+C1260+C1261+C1262</f>
        <v>1724547</v>
      </c>
      <c r="D1237" s="17">
        <f>SUM(D1246:D1259)+D1240+D1260+D1261+D1262</f>
        <v>0</v>
      </c>
      <c r="E1237" s="17">
        <f>SUM(C1237:D1237)</f>
        <v>1724547</v>
      </c>
      <c r="F1237" s="17">
        <f>SUM(F1246:F1259)+F1240+F1260+F1261+F1262</f>
        <v>927321.3100000002</v>
      </c>
      <c r="G1237" s="17">
        <f>SUM(G1246:G1259)+G1240+G1260+G1261+G1262</f>
        <v>0</v>
      </c>
      <c r="H1237" s="17">
        <f>SUM(F1237:G1237)</f>
        <v>927321.3100000002</v>
      </c>
      <c r="I1237" s="17">
        <f>SUM(I1246:I1259)+I1240+I1260+I1261+I1262</f>
        <v>9261.19</v>
      </c>
      <c r="J1237" s="17">
        <f>SUM(J1246:J1259)+J1240+J1260+J1261+J1262</f>
        <v>0</v>
      </c>
      <c r="K1237" s="17">
        <f t="shared" si="230"/>
        <v>53.7718780642105</v>
      </c>
      <c r="L1237" s="17"/>
      <c r="M1237" s="17">
        <f t="shared" si="231"/>
        <v>53.7718780642105</v>
      </c>
    </row>
    <row r="1238" spans="1:13" s="18" customFormat="1" ht="18" customHeight="1">
      <c r="A1238" s="16" t="s">
        <v>15</v>
      </c>
      <c r="B1238" s="15"/>
      <c r="C1238" s="17">
        <f>C1263</f>
        <v>350000</v>
      </c>
      <c r="D1238" s="17">
        <f>D1263</f>
        <v>0</v>
      </c>
      <c r="E1238" s="17">
        <f>SUM(C1238:D1238)</f>
        <v>350000</v>
      </c>
      <c r="F1238" s="17">
        <f>F1263</f>
        <v>7820.67</v>
      </c>
      <c r="G1238" s="17">
        <f>G1263</f>
        <v>0</v>
      </c>
      <c r="H1238" s="17">
        <f>SUM(F1238:G1238)</f>
        <v>7820.67</v>
      </c>
      <c r="I1238" s="17">
        <f>I1263</f>
        <v>0</v>
      </c>
      <c r="J1238" s="17">
        <f>J1263</f>
        <v>0</v>
      </c>
      <c r="K1238" s="17">
        <f t="shared" si="230"/>
        <v>2.2344771428571426</v>
      </c>
      <c r="L1238" s="17"/>
      <c r="M1238" s="17">
        <f t="shared" si="231"/>
        <v>2.2344771428571426</v>
      </c>
    </row>
    <row r="1239" spans="1:13" ht="18" customHeight="1">
      <c r="A1239" s="37" t="s">
        <v>129</v>
      </c>
      <c r="B1239" s="26" t="s">
        <v>130</v>
      </c>
      <c r="C1239" s="28">
        <v>910200</v>
      </c>
      <c r="D1239" s="28"/>
      <c r="E1239" s="28">
        <f t="shared" si="228"/>
        <v>910200</v>
      </c>
      <c r="F1239" s="28">
        <v>424531</v>
      </c>
      <c r="G1239" s="28"/>
      <c r="H1239" s="28">
        <f t="shared" si="229"/>
        <v>424531</v>
      </c>
      <c r="I1239" s="28"/>
      <c r="J1239" s="28"/>
      <c r="K1239" s="28">
        <f t="shared" si="230"/>
        <v>46.641507361019556</v>
      </c>
      <c r="L1239" s="28"/>
      <c r="M1239" s="28">
        <f t="shared" si="231"/>
        <v>46.641507361019556</v>
      </c>
    </row>
    <row r="1240" spans="1:13" ht="18" customHeight="1">
      <c r="A1240" s="37" t="s">
        <v>345</v>
      </c>
      <c r="B1240" s="26" t="s">
        <v>51</v>
      </c>
      <c r="C1240" s="28">
        <v>9710</v>
      </c>
      <c r="D1240" s="28"/>
      <c r="E1240" s="28">
        <f t="shared" si="228"/>
        <v>9710</v>
      </c>
      <c r="F1240" s="28">
        <v>1218.14</v>
      </c>
      <c r="G1240" s="28"/>
      <c r="H1240" s="28">
        <f t="shared" si="229"/>
        <v>1218.14</v>
      </c>
      <c r="I1240" s="28"/>
      <c r="J1240" s="28"/>
      <c r="K1240" s="28">
        <f t="shared" si="230"/>
        <v>12.54521112255407</v>
      </c>
      <c r="L1240" s="28"/>
      <c r="M1240" s="28">
        <f t="shared" si="231"/>
        <v>12.54521112255407</v>
      </c>
    </row>
    <row r="1241" spans="1:13" ht="18" customHeight="1">
      <c r="A1241" s="35" t="s">
        <v>38</v>
      </c>
      <c r="B1241" s="26" t="s">
        <v>39</v>
      </c>
      <c r="C1241" s="28">
        <v>8498789</v>
      </c>
      <c r="D1241" s="28"/>
      <c r="E1241" s="28">
        <f t="shared" si="228"/>
        <v>8498789</v>
      </c>
      <c r="F1241" s="28">
        <v>4064970.18</v>
      </c>
      <c r="G1241" s="28"/>
      <c r="H1241" s="28">
        <f t="shared" si="229"/>
        <v>4064970.18</v>
      </c>
      <c r="I1241" s="28">
        <v>190547.86</v>
      </c>
      <c r="J1241" s="28"/>
      <c r="K1241" s="28">
        <f t="shared" si="230"/>
        <v>47.82999295546695</v>
      </c>
      <c r="L1241" s="28"/>
      <c r="M1241" s="28">
        <f t="shared" si="231"/>
        <v>47.82999295546695</v>
      </c>
    </row>
    <row r="1242" spans="1:13" ht="18" customHeight="1">
      <c r="A1242" s="35" t="s">
        <v>40</v>
      </c>
      <c r="B1242" s="26" t="s">
        <v>41</v>
      </c>
      <c r="C1242" s="28">
        <v>626182</v>
      </c>
      <c r="D1242" s="28"/>
      <c r="E1242" s="28">
        <f t="shared" si="228"/>
        <v>626182</v>
      </c>
      <c r="F1242" s="28">
        <v>609007.41</v>
      </c>
      <c r="G1242" s="28"/>
      <c r="H1242" s="28">
        <f t="shared" si="229"/>
        <v>609007.41</v>
      </c>
      <c r="I1242" s="28"/>
      <c r="J1242" s="28"/>
      <c r="K1242" s="28">
        <f t="shared" si="230"/>
        <v>97.25725268372454</v>
      </c>
      <c r="L1242" s="28"/>
      <c r="M1242" s="28">
        <f t="shared" si="231"/>
        <v>97.25725268372454</v>
      </c>
    </row>
    <row r="1243" spans="1:13" ht="18" customHeight="1">
      <c r="A1243" s="37" t="s">
        <v>27</v>
      </c>
      <c r="B1243" s="26" t="s">
        <v>28</v>
      </c>
      <c r="C1243" s="28">
        <v>1472260</v>
      </c>
      <c r="D1243" s="28"/>
      <c r="E1243" s="28">
        <f t="shared" si="228"/>
        <v>1472260</v>
      </c>
      <c r="F1243" s="28">
        <v>673124.03</v>
      </c>
      <c r="G1243" s="28"/>
      <c r="H1243" s="28">
        <f t="shared" si="229"/>
        <v>673124.03</v>
      </c>
      <c r="I1243" s="28">
        <v>86472.06</v>
      </c>
      <c r="J1243" s="28"/>
      <c r="K1243" s="28">
        <f t="shared" si="230"/>
        <v>45.72045902218358</v>
      </c>
      <c r="L1243" s="28"/>
      <c r="M1243" s="28">
        <f t="shared" si="231"/>
        <v>45.72045902218358</v>
      </c>
    </row>
    <row r="1244" spans="1:13" ht="18" customHeight="1">
      <c r="A1244" s="35" t="s">
        <v>29</v>
      </c>
      <c r="B1244" s="26" t="s">
        <v>30</v>
      </c>
      <c r="C1244" s="28">
        <v>209060</v>
      </c>
      <c r="D1244" s="28"/>
      <c r="E1244" s="28">
        <f t="shared" si="228"/>
        <v>209060</v>
      </c>
      <c r="F1244" s="28">
        <v>107127.55</v>
      </c>
      <c r="G1244" s="28"/>
      <c r="H1244" s="28">
        <f t="shared" si="229"/>
        <v>107127.55</v>
      </c>
      <c r="I1244" s="28">
        <v>15850.8</v>
      </c>
      <c r="J1244" s="28"/>
      <c r="K1244" s="28">
        <f t="shared" si="230"/>
        <v>51.24249019420263</v>
      </c>
      <c r="L1244" s="28"/>
      <c r="M1244" s="28">
        <f t="shared" si="231"/>
        <v>51.24249019420263</v>
      </c>
    </row>
    <row r="1245" spans="1:13" ht="18" customHeight="1">
      <c r="A1245" s="37" t="s">
        <v>31</v>
      </c>
      <c r="B1245" s="26" t="s">
        <v>32</v>
      </c>
      <c r="C1245" s="28">
        <v>36500</v>
      </c>
      <c r="D1245" s="28"/>
      <c r="E1245" s="28">
        <f>C1245+D1245</f>
        <v>36500</v>
      </c>
      <c r="F1245" s="28">
        <v>11519.65</v>
      </c>
      <c r="G1245" s="28"/>
      <c r="H1245" s="28">
        <f>F1245+G1245</f>
        <v>11519.65</v>
      </c>
      <c r="I1245" s="28">
        <v>693.05</v>
      </c>
      <c r="J1245" s="28"/>
      <c r="K1245" s="28">
        <f t="shared" si="230"/>
        <v>31.56068493150685</v>
      </c>
      <c r="L1245" s="28"/>
      <c r="M1245" s="28">
        <f t="shared" si="231"/>
        <v>31.56068493150685</v>
      </c>
    </row>
    <row r="1246" spans="1:13" ht="18" customHeight="1">
      <c r="A1246" s="37" t="s">
        <v>42</v>
      </c>
      <c r="B1246" s="26" t="s">
        <v>43</v>
      </c>
      <c r="C1246" s="28">
        <v>95997</v>
      </c>
      <c r="D1246" s="28"/>
      <c r="E1246" s="28">
        <f t="shared" si="228"/>
        <v>95997</v>
      </c>
      <c r="F1246" s="28">
        <v>47939.23</v>
      </c>
      <c r="G1246" s="28"/>
      <c r="H1246" s="28">
        <f t="shared" si="229"/>
        <v>47939.23</v>
      </c>
      <c r="I1246" s="28"/>
      <c r="J1246" s="28"/>
      <c r="K1246" s="28">
        <f t="shared" si="230"/>
        <v>49.9382584872444</v>
      </c>
      <c r="L1246" s="28"/>
      <c r="M1246" s="28">
        <f t="shared" si="231"/>
        <v>49.9382584872444</v>
      </c>
    </row>
    <row r="1247" spans="1:13" ht="18" customHeight="1">
      <c r="A1247" s="35" t="s">
        <v>324</v>
      </c>
      <c r="B1247" s="26" t="s">
        <v>131</v>
      </c>
      <c r="C1247" s="28">
        <v>40900</v>
      </c>
      <c r="D1247" s="28"/>
      <c r="E1247" s="28">
        <f t="shared" si="228"/>
        <v>40900</v>
      </c>
      <c r="F1247" s="28">
        <v>13423.99</v>
      </c>
      <c r="G1247" s="28"/>
      <c r="H1247" s="28">
        <f t="shared" si="229"/>
        <v>13423.99</v>
      </c>
      <c r="I1247" s="28"/>
      <c r="J1247" s="28"/>
      <c r="K1247" s="28">
        <f t="shared" si="230"/>
        <v>32.821491442542786</v>
      </c>
      <c r="L1247" s="28"/>
      <c r="M1247" s="28">
        <f t="shared" si="231"/>
        <v>32.821491442542786</v>
      </c>
    </row>
    <row r="1248" spans="1:13" ht="18" customHeight="1">
      <c r="A1248" s="35" t="s">
        <v>52</v>
      </c>
      <c r="B1248" s="26" t="s">
        <v>53</v>
      </c>
      <c r="C1248" s="28">
        <v>489707</v>
      </c>
      <c r="D1248" s="28"/>
      <c r="E1248" s="28">
        <f t="shared" si="228"/>
        <v>489707</v>
      </c>
      <c r="F1248" s="28">
        <v>286947.57</v>
      </c>
      <c r="G1248" s="28"/>
      <c r="H1248" s="28">
        <f t="shared" si="229"/>
        <v>286947.57</v>
      </c>
      <c r="I1248" s="28">
        <v>8332.77</v>
      </c>
      <c r="J1248" s="28"/>
      <c r="K1248" s="28">
        <f t="shared" si="230"/>
        <v>58.595766448100605</v>
      </c>
      <c r="L1248" s="28"/>
      <c r="M1248" s="28">
        <f t="shared" si="231"/>
        <v>58.595766448100605</v>
      </c>
    </row>
    <row r="1249" spans="1:13" ht="18" customHeight="1">
      <c r="A1249" s="37" t="s">
        <v>44</v>
      </c>
      <c r="B1249" s="26" t="s">
        <v>45</v>
      </c>
      <c r="C1249" s="28">
        <v>273190</v>
      </c>
      <c r="D1249" s="28"/>
      <c r="E1249" s="28">
        <f t="shared" si="228"/>
        <v>273190</v>
      </c>
      <c r="F1249" s="28">
        <v>27959.28</v>
      </c>
      <c r="G1249" s="28"/>
      <c r="H1249" s="28">
        <f t="shared" si="229"/>
        <v>27959.28</v>
      </c>
      <c r="I1249" s="28"/>
      <c r="J1249" s="28"/>
      <c r="K1249" s="28">
        <f t="shared" si="230"/>
        <v>10.234371682711666</v>
      </c>
      <c r="L1249" s="28"/>
      <c r="M1249" s="28">
        <f t="shared" si="231"/>
        <v>10.234371682711666</v>
      </c>
    </row>
    <row r="1250" spans="1:13" ht="18" customHeight="1">
      <c r="A1250" s="37" t="s">
        <v>228</v>
      </c>
      <c r="B1250" s="26" t="s">
        <v>229</v>
      </c>
      <c r="C1250" s="28">
        <v>8710</v>
      </c>
      <c r="D1250" s="28"/>
      <c r="E1250" s="28">
        <f t="shared" si="228"/>
        <v>8710</v>
      </c>
      <c r="F1250" s="28">
        <v>1487</v>
      </c>
      <c r="G1250" s="28"/>
      <c r="H1250" s="28">
        <f t="shared" si="229"/>
        <v>1487</v>
      </c>
      <c r="I1250" s="28"/>
      <c r="J1250" s="28"/>
      <c r="K1250" s="28">
        <f t="shared" si="230"/>
        <v>17.072330654420206</v>
      </c>
      <c r="L1250" s="28"/>
      <c r="M1250" s="28">
        <f t="shared" si="231"/>
        <v>17.072330654420206</v>
      </c>
    </row>
    <row r="1251" spans="1:13" ht="18" customHeight="1">
      <c r="A1251" s="35" t="s">
        <v>33</v>
      </c>
      <c r="B1251" s="26" t="s">
        <v>34</v>
      </c>
      <c r="C1251" s="28">
        <v>72269</v>
      </c>
      <c r="D1251" s="28"/>
      <c r="E1251" s="28">
        <f t="shared" si="228"/>
        <v>72269</v>
      </c>
      <c r="F1251" s="28">
        <v>45513.05</v>
      </c>
      <c r="G1251" s="28"/>
      <c r="H1251" s="28">
        <f t="shared" si="229"/>
        <v>45513.05</v>
      </c>
      <c r="I1251" s="28">
        <v>928.42</v>
      </c>
      <c r="J1251" s="28"/>
      <c r="K1251" s="28">
        <f t="shared" si="230"/>
        <v>62.9772793313869</v>
      </c>
      <c r="L1251" s="28"/>
      <c r="M1251" s="28">
        <f t="shared" si="231"/>
        <v>62.9772793313869</v>
      </c>
    </row>
    <row r="1252" spans="1:13" ht="18" customHeight="1">
      <c r="A1252" s="35" t="s">
        <v>301</v>
      </c>
      <c r="B1252" s="26" t="s">
        <v>302</v>
      </c>
      <c r="C1252" s="28">
        <v>57000</v>
      </c>
      <c r="D1252" s="28"/>
      <c r="E1252" s="28">
        <f t="shared" si="228"/>
        <v>57000</v>
      </c>
      <c r="F1252" s="28">
        <v>854</v>
      </c>
      <c r="G1252" s="28"/>
      <c r="H1252" s="28">
        <f t="shared" si="229"/>
        <v>854</v>
      </c>
      <c r="I1252" s="28"/>
      <c r="J1252" s="28"/>
      <c r="K1252" s="28">
        <f t="shared" si="230"/>
        <v>1.4982456140350877</v>
      </c>
      <c r="L1252" s="28"/>
      <c r="M1252" s="28">
        <f t="shared" si="231"/>
        <v>1.4982456140350877</v>
      </c>
    </row>
    <row r="1253" spans="1:13" ht="18" customHeight="1">
      <c r="A1253" s="35" t="s">
        <v>78</v>
      </c>
      <c r="B1253" s="26" t="s">
        <v>79</v>
      </c>
      <c r="C1253" s="28">
        <v>13310</v>
      </c>
      <c r="D1253" s="28"/>
      <c r="E1253" s="28">
        <f>C1253+D1253</f>
        <v>13310</v>
      </c>
      <c r="F1253" s="28">
        <v>4363.97</v>
      </c>
      <c r="G1253" s="28"/>
      <c r="H1253" s="28">
        <f t="shared" si="229"/>
        <v>4363.97</v>
      </c>
      <c r="I1253" s="28"/>
      <c r="J1253" s="28"/>
      <c r="K1253" s="28">
        <f t="shared" si="230"/>
        <v>32.787152516904584</v>
      </c>
      <c r="L1253" s="28"/>
      <c r="M1253" s="28">
        <f t="shared" si="231"/>
        <v>32.787152516904584</v>
      </c>
    </row>
    <row r="1254" spans="1:13" ht="18" customHeight="1">
      <c r="A1254" s="91" t="s">
        <v>328</v>
      </c>
      <c r="B1254" s="26" t="s">
        <v>286</v>
      </c>
      <c r="C1254" s="28">
        <v>35950</v>
      </c>
      <c r="D1254" s="28"/>
      <c r="E1254" s="28">
        <f>C1254+D1254</f>
        <v>35950</v>
      </c>
      <c r="F1254" s="28">
        <v>15238.53</v>
      </c>
      <c r="G1254" s="28"/>
      <c r="H1254" s="28">
        <f t="shared" si="229"/>
        <v>15238.53</v>
      </c>
      <c r="I1254" s="28"/>
      <c r="J1254" s="28"/>
      <c r="K1254" s="28">
        <f t="shared" si="230"/>
        <v>42.38812239221141</v>
      </c>
      <c r="L1254" s="28"/>
      <c r="M1254" s="28">
        <f t="shared" si="231"/>
        <v>42.38812239221141</v>
      </c>
    </row>
    <row r="1255" spans="1:13" ht="18" customHeight="1">
      <c r="A1255" s="91" t="s">
        <v>447</v>
      </c>
      <c r="B1255" s="26" t="s">
        <v>287</v>
      </c>
      <c r="C1255" s="28">
        <v>1000</v>
      </c>
      <c r="D1255" s="28"/>
      <c r="E1255" s="28">
        <f>C1255+D1255</f>
        <v>1000</v>
      </c>
      <c r="F1255" s="28"/>
      <c r="G1255" s="28"/>
      <c r="H1255" s="28">
        <f t="shared" si="229"/>
        <v>0</v>
      </c>
      <c r="I1255" s="28"/>
      <c r="J1255" s="28"/>
      <c r="K1255" s="28">
        <f t="shared" si="230"/>
        <v>0</v>
      </c>
      <c r="L1255" s="28"/>
      <c r="M1255" s="28">
        <f t="shared" si="231"/>
        <v>0</v>
      </c>
    </row>
    <row r="1256" spans="1:13" ht="18" customHeight="1">
      <c r="A1256" s="35" t="s">
        <v>80</v>
      </c>
      <c r="B1256" s="26" t="s">
        <v>81</v>
      </c>
      <c r="C1256" s="28">
        <v>9520</v>
      </c>
      <c r="D1256" s="28"/>
      <c r="E1256" s="28">
        <f t="shared" si="228"/>
        <v>9520</v>
      </c>
      <c r="F1256" s="28">
        <v>6666.15</v>
      </c>
      <c r="G1256" s="28"/>
      <c r="H1256" s="28">
        <f t="shared" si="229"/>
        <v>6666.15</v>
      </c>
      <c r="I1256" s="28"/>
      <c r="J1256" s="28"/>
      <c r="K1256" s="28">
        <f t="shared" si="230"/>
        <v>70.02258403361344</v>
      </c>
      <c r="L1256" s="28"/>
      <c r="M1256" s="28">
        <f t="shared" si="231"/>
        <v>70.02258403361344</v>
      </c>
    </row>
    <row r="1257" spans="1:13" ht="18" customHeight="1">
      <c r="A1257" s="35" t="s">
        <v>71</v>
      </c>
      <c r="B1257" s="26" t="s">
        <v>72</v>
      </c>
      <c r="C1257" s="28">
        <v>3310</v>
      </c>
      <c r="D1257" s="28"/>
      <c r="E1257" s="28">
        <f t="shared" si="228"/>
        <v>3310</v>
      </c>
      <c r="F1257" s="28">
        <v>991.13</v>
      </c>
      <c r="G1257" s="28"/>
      <c r="H1257" s="28">
        <f t="shared" si="229"/>
        <v>991.13</v>
      </c>
      <c r="I1257" s="28"/>
      <c r="J1257" s="28"/>
      <c r="K1257" s="28">
        <f t="shared" si="230"/>
        <v>29.943504531722056</v>
      </c>
      <c r="L1257" s="28"/>
      <c r="M1257" s="28">
        <f t="shared" si="231"/>
        <v>29.943504531722056</v>
      </c>
    </row>
    <row r="1258" spans="1:13" ht="18" customHeight="1">
      <c r="A1258" s="35" t="s">
        <v>46</v>
      </c>
      <c r="B1258" s="26" t="s">
        <v>47</v>
      </c>
      <c r="C1258" s="28">
        <v>557670</v>
      </c>
      <c r="D1258" s="28"/>
      <c r="E1258" s="28">
        <f t="shared" si="228"/>
        <v>557670</v>
      </c>
      <c r="F1258" s="28">
        <v>452500</v>
      </c>
      <c r="G1258" s="28"/>
      <c r="H1258" s="28">
        <f t="shared" si="229"/>
        <v>452500</v>
      </c>
      <c r="I1258" s="28"/>
      <c r="J1258" s="28"/>
      <c r="K1258" s="28">
        <f t="shared" si="230"/>
        <v>81.14117668155002</v>
      </c>
      <c r="L1258" s="28"/>
      <c r="M1258" s="28">
        <f t="shared" si="231"/>
        <v>81.14117668155002</v>
      </c>
    </row>
    <row r="1259" spans="1:13" ht="18" customHeight="1">
      <c r="A1259" s="35" t="s">
        <v>54</v>
      </c>
      <c r="B1259" s="26" t="s">
        <v>55</v>
      </c>
      <c r="C1259" s="28">
        <v>1863</v>
      </c>
      <c r="D1259" s="28"/>
      <c r="E1259" s="28">
        <f t="shared" si="228"/>
        <v>1863</v>
      </c>
      <c r="F1259" s="28">
        <v>1338</v>
      </c>
      <c r="G1259" s="28"/>
      <c r="H1259" s="28">
        <f t="shared" si="229"/>
        <v>1338</v>
      </c>
      <c r="I1259" s="28"/>
      <c r="J1259" s="28"/>
      <c r="K1259" s="28">
        <f t="shared" si="230"/>
        <v>71.81964573268921</v>
      </c>
      <c r="L1259" s="28"/>
      <c r="M1259" s="28">
        <f t="shared" si="231"/>
        <v>71.81964573268921</v>
      </c>
    </row>
    <row r="1260" spans="1:13" ht="18" customHeight="1">
      <c r="A1260" s="90" t="s">
        <v>326</v>
      </c>
      <c r="B1260" s="26" t="s">
        <v>290</v>
      </c>
      <c r="C1260" s="28">
        <v>12971</v>
      </c>
      <c r="D1260" s="28"/>
      <c r="E1260" s="28">
        <f t="shared" si="228"/>
        <v>12971</v>
      </c>
      <c r="F1260" s="28">
        <v>4169.8</v>
      </c>
      <c r="G1260" s="28"/>
      <c r="H1260" s="28">
        <f t="shared" si="229"/>
        <v>4169.8</v>
      </c>
      <c r="I1260" s="28"/>
      <c r="J1260" s="28"/>
      <c r="K1260" s="28">
        <f t="shared" si="230"/>
        <v>32.147097371058514</v>
      </c>
      <c r="L1260" s="28"/>
      <c r="M1260" s="28">
        <f t="shared" si="231"/>
        <v>32.147097371058514</v>
      </c>
    </row>
    <row r="1261" spans="1:13" ht="18" customHeight="1">
      <c r="A1261" s="90" t="s">
        <v>338</v>
      </c>
      <c r="B1261" s="26" t="s">
        <v>291</v>
      </c>
      <c r="C1261" s="28">
        <v>12040</v>
      </c>
      <c r="D1261" s="28"/>
      <c r="E1261" s="28">
        <f>C1261+D1261</f>
        <v>12040</v>
      </c>
      <c r="F1261" s="28">
        <v>3197.63</v>
      </c>
      <c r="G1261" s="28"/>
      <c r="H1261" s="28">
        <f t="shared" si="229"/>
        <v>3197.63</v>
      </c>
      <c r="I1261" s="28"/>
      <c r="J1261" s="28"/>
      <c r="K1261" s="28">
        <f t="shared" si="230"/>
        <v>26.558388704318936</v>
      </c>
      <c r="L1261" s="28"/>
      <c r="M1261" s="28">
        <f t="shared" si="231"/>
        <v>26.558388704318936</v>
      </c>
    </row>
    <row r="1262" spans="1:13" ht="18" customHeight="1">
      <c r="A1262" s="90" t="s">
        <v>321</v>
      </c>
      <c r="B1262" s="26" t="s">
        <v>292</v>
      </c>
      <c r="C1262" s="28">
        <v>29430</v>
      </c>
      <c r="D1262" s="28"/>
      <c r="E1262" s="28">
        <f>C1262+D1262</f>
        <v>29430</v>
      </c>
      <c r="F1262" s="28">
        <v>13513.84</v>
      </c>
      <c r="G1262" s="28"/>
      <c r="H1262" s="28">
        <f t="shared" si="229"/>
        <v>13513.84</v>
      </c>
      <c r="I1262" s="28"/>
      <c r="J1262" s="28"/>
      <c r="K1262" s="28">
        <f t="shared" si="230"/>
        <v>45.91858647638464</v>
      </c>
      <c r="L1262" s="28"/>
      <c r="M1262" s="28">
        <f t="shared" si="231"/>
        <v>45.91858647638464</v>
      </c>
    </row>
    <row r="1263" spans="1:13" ht="18" customHeight="1">
      <c r="A1263" s="35" t="s">
        <v>303</v>
      </c>
      <c r="B1263" s="26" t="s">
        <v>63</v>
      </c>
      <c r="C1263" s="28">
        <v>350000</v>
      </c>
      <c r="D1263" s="28"/>
      <c r="E1263" s="28">
        <f>C1263+D1263</f>
        <v>350000</v>
      </c>
      <c r="F1263" s="28">
        <v>7820.67</v>
      </c>
      <c r="G1263" s="28"/>
      <c r="H1263" s="28">
        <f t="shared" si="229"/>
        <v>7820.67</v>
      </c>
      <c r="I1263" s="28"/>
      <c r="J1263" s="28"/>
      <c r="K1263" s="28">
        <f t="shared" si="230"/>
        <v>2.2344771428571426</v>
      </c>
      <c r="L1263" s="28"/>
      <c r="M1263" s="28">
        <f t="shared" si="231"/>
        <v>2.2344771428571426</v>
      </c>
    </row>
    <row r="1264" spans="1:13" ht="18" customHeight="1">
      <c r="A1264" s="38"/>
      <c r="B1264" s="26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</row>
    <row r="1265" spans="1:13" s="29" customFormat="1" ht="18" customHeight="1">
      <c r="A1265" s="39" t="s">
        <v>247</v>
      </c>
      <c r="B1265" s="36">
        <v>80123</v>
      </c>
      <c r="C1265" s="25">
        <f>SUM(C1266:C1267)</f>
        <v>1626063</v>
      </c>
      <c r="D1265" s="25">
        <f>SUM(D1266:D1267)</f>
        <v>0</v>
      </c>
      <c r="E1265" s="25">
        <f aca="true" t="shared" si="232" ref="E1265:E1283">C1265+D1265</f>
        <v>1626063</v>
      </c>
      <c r="F1265" s="25">
        <f>SUM(F1266:F1267)</f>
        <v>854027.7399999999</v>
      </c>
      <c r="G1265" s="25">
        <f>SUM(G1266:G1267)</f>
        <v>0</v>
      </c>
      <c r="H1265" s="25">
        <f aca="true" t="shared" si="233" ref="H1265:H1283">F1265+G1265</f>
        <v>854027.7399999999</v>
      </c>
      <c r="I1265" s="25">
        <f>SUM(I1266:I1267)</f>
        <v>30871.41</v>
      </c>
      <c r="J1265" s="25">
        <f>SUM(J1266:J1267)</f>
        <v>0</v>
      </c>
      <c r="K1265" s="25">
        <f aca="true" t="shared" si="234" ref="K1265:K1283">F1265/C1265*100</f>
        <v>52.52119628821269</v>
      </c>
      <c r="L1265" s="25">
        <v>0</v>
      </c>
      <c r="M1265" s="25">
        <f aca="true" t="shared" si="235" ref="M1265:M1283">H1265/E1265*100</f>
        <v>52.52119628821269</v>
      </c>
    </row>
    <row r="1266" spans="1:13" s="18" customFormat="1" ht="18" customHeight="1">
      <c r="A1266" s="16" t="s">
        <v>12</v>
      </c>
      <c r="B1266" s="15"/>
      <c r="C1266" s="17">
        <f>SUM(C1269:C1272)</f>
        <v>1528063</v>
      </c>
      <c r="D1266" s="17">
        <f>SUM(D1269:D1272)</f>
        <v>0</v>
      </c>
      <c r="E1266" s="17">
        <f t="shared" si="232"/>
        <v>1528063</v>
      </c>
      <c r="F1266" s="17">
        <f>SUM(F1269:F1272)</f>
        <v>786338.5199999999</v>
      </c>
      <c r="G1266" s="17">
        <f>SUM(G1269:G1272)</f>
        <v>0</v>
      </c>
      <c r="H1266" s="17">
        <f t="shared" si="233"/>
        <v>786338.5199999999</v>
      </c>
      <c r="I1266" s="17">
        <f>SUM(I1269:I1272)</f>
        <v>30706.51</v>
      </c>
      <c r="J1266" s="17">
        <f>SUM(J1269:J1272)</f>
        <v>0</v>
      </c>
      <c r="K1266" s="17">
        <f t="shared" si="234"/>
        <v>51.45982331880295</v>
      </c>
      <c r="L1266" s="17"/>
      <c r="M1266" s="17">
        <f t="shared" si="235"/>
        <v>51.45982331880295</v>
      </c>
    </row>
    <row r="1267" spans="1:13" s="18" customFormat="1" ht="18" customHeight="1">
      <c r="A1267" s="16" t="s">
        <v>14</v>
      </c>
      <c r="B1267" s="15"/>
      <c r="C1267" s="17">
        <f>SUM(C1273:C1281)+C1268+C1282+C1283</f>
        <v>98000</v>
      </c>
      <c r="D1267" s="17">
        <f>SUM(D1273:D1281)+D1268+D1282+D1283</f>
        <v>0</v>
      </c>
      <c r="E1267" s="17">
        <f t="shared" si="232"/>
        <v>98000</v>
      </c>
      <c r="F1267" s="17">
        <f>SUM(F1273:F1281)+F1268+F1282+F1283</f>
        <v>67689.21999999999</v>
      </c>
      <c r="G1267" s="17">
        <f>SUM(G1273:G1281)+G1268+G1282+G1283</f>
        <v>0</v>
      </c>
      <c r="H1267" s="17">
        <f t="shared" si="233"/>
        <v>67689.21999999999</v>
      </c>
      <c r="I1267" s="17">
        <f>SUM(I1273:I1281)+I1268+I1282+I1283</f>
        <v>164.89999999999998</v>
      </c>
      <c r="J1267" s="17">
        <f>SUM(J1273:J1281)+J1268+J1282+J1283</f>
        <v>0</v>
      </c>
      <c r="K1267" s="17">
        <f t="shared" si="234"/>
        <v>69.07063265306121</v>
      </c>
      <c r="L1267" s="17"/>
      <c r="M1267" s="17">
        <f t="shared" si="235"/>
        <v>69.07063265306121</v>
      </c>
    </row>
    <row r="1268" spans="1:13" ht="18" customHeight="1">
      <c r="A1268" s="37" t="s">
        <v>345</v>
      </c>
      <c r="B1268" s="26" t="s">
        <v>51</v>
      </c>
      <c r="C1268" s="28">
        <v>900</v>
      </c>
      <c r="D1268" s="28"/>
      <c r="E1268" s="28">
        <f t="shared" si="232"/>
        <v>900</v>
      </c>
      <c r="F1268" s="28">
        <v>174</v>
      </c>
      <c r="G1268" s="28"/>
      <c r="H1268" s="28">
        <f t="shared" si="233"/>
        <v>174</v>
      </c>
      <c r="I1268" s="28"/>
      <c r="J1268" s="28"/>
      <c r="K1268" s="28">
        <f t="shared" si="234"/>
        <v>19.333333333333332</v>
      </c>
      <c r="L1268" s="28"/>
      <c r="M1268" s="28">
        <f t="shared" si="235"/>
        <v>19.333333333333332</v>
      </c>
    </row>
    <row r="1269" spans="1:13" ht="18" customHeight="1">
      <c r="A1269" s="35" t="s">
        <v>38</v>
      </c>
      <c r="B1269" s="26" t="s">
        <v>39</v>
      </c>
      <c r="C1269" s="28">
        <v>1199916</v>
      </c>
      <c r="D1269" s="28"/>
      <c r="E1269" s="28">
        <f t="shared" si="232"/>
        <v>1199916</v>
      </c>
      <c r="F1269" s="28">
        <v>590004.98</v>
      </c>
      <c r="G1269" s="28"/>
      <c r="H1269" s="28">
        <f t="shared" si="233"/>
        <v>590004.98</v>
      </c>
      <c r="I1269" s="28">
        <v>14545.21</v>
      </c>
      <c r="J1269" s="28"/>
      <c r="K1269" s="28">
        <f t="shared" si="234"/>
        <v>49.1705236033189</v>
      </c>
      <c r="L1269" s="28"/>
      <c r="M1269" s="28">
        <f t="shared" si="235"/>
        <v>49.1705236033189</v>
      </c>
    </row>
    <row r="1270" spans="1:13" ht="18" customHeight="1">
      <c r="A1270" s="35" t="s">
        <v>40</v>
      </c>
      <c r="B1270" s="26" t="s">
        <v>41</v>
      </c>
      <c r="C1270" s="28">
        <v>86047</v>
      </c>
      <c r="D1270" s="28"/>
      <c r="E1270" s="28">
        <f t="shared" si="232"/>
        <v>86047</v>
      </c>
      <c r="F1270" s="28">
        <v>85851.23</v>
      </c>
      <c r="G1270" s="28"/>
      <c r="H1270" s="28">
        <f t="shared" si="233"/>
        <v>85851.23</v>
      </c>
      <c r="I1270" s="28"/>
      <c r="J1270" s="28"/>
      <c r="K1270" s="28">
        <f t="shared" si="234"/>
        <v>99.77248480481596</v>
      </c>
      <c r="L1270" s="28"/>
      <c r="M1270" s="28">
        <f t="shared" si="235"/>
        <v>99.77248480481596</v>
      </c>
    </row>
    <row r="1271" spans="1:13" ht="18" customHeight="1">
      <c r="A1271" s="37" t="s">
        <v>27</v>
      </c>
      <c r="B1271" s="26" t="s">
        <v>28</v>
      </c>
      <c r="C1271" s="28">
        <v>211400</v>
      </c>
      <c r="D1271" s="28"/>
      <c r="E1271" s="28">
        <f t="shared" si="232"/>
        <v>211400</v>
      </c>
      <c r="F1271" s="28">
        <v>95993.69</v>
      </c>
      <c r="G1271" s="28"/>
      <c r="H1271" s="28">
        <f t="shared" si="233"/>
        <v>95993.69</v>
      </c>
      <c r="I1271" s="28">
        <v>13892.05</v>
      </c>
      <c r="J1271" s="28"/>
      <c r="K1271" s="28">
        <f t="shared" si="234"/>
        <v>45.40855723746453</v>
      </c>
      <c r="L1271" s="28"/>
      <c r="M1271" s="28">
        <f t="shared" si="235"/>
        <v>45.40855723746453</v>
      </c>
    </row>
    <row r="1272" spans="1:13" ht="18" customHeight="1">
      <c r="A1272" s="35" t="s">
        <v>29</v>
      </c>
      <c r="B1272" s="26" t="s">
        <v>30</v>
      </c>
      <c r="C1272" s="28">
        <v>30700</v>
      </c>
      <c r="D1272" s="28"/>
      <c r="E1272" s="28">
        <f t="shared" si="232"/>
        <v>30700</v>
      </c>
      <c r="F1272" s="28">
        <v>14488.62</v>
      </c>
      <c r="G1272" s="28"/>
      <c r="H1272" s="28">
        <f t="shared" si="233"/>
        <v>14488.62</v>
      </c>
      <c r="I1272" s="28">
        <v>2269.25</v>
      </c>
      <c r="J1272" s="28"/>
      <c r="K1272" s="28">
        <f t="shared" si="234"/>
        <v>47.1942019543974</v>
      </c>
      <c r="L1272" s="28"/>
      <c r="M1272" s="28">
        <f t="shared" si="235"/>
        <v>47.1942019543974</v>
      </c>
    </row>
    <row r="1273" spans="1:13" ht="18" customHeight="1">
      <c r="A1273" s="37" t="s">
        <v>42</v>
      </c>
      <c r="B1273" s="26" t="s">
        <v>43</v>
      </c>
      <c r="C1273" s="28">
        <v>1800</v>
      </c>
      <c r="D1273" s="28"/>
      <c r="E1273" s="28">
        <f t="shared" si="232"/>
        <v>1800</v>
      </c>
      <c r="F1273" s="28">
        <v>458.16</v>
      </c>
      <c r="G1273" s="28"/>
      <c r="H1273" s="28">
        <f t="shared" si="233"/>
        <v>458.16</v>
      </c>
      <c r="I1273" s="28"/>
      <c r="J1273" s="28"/>
      <c r="K1273" s="28">
        <f t="shared" si="234"/>
        <v>25.453333333333333</v>
      </c>
      <c r="L1273" s="28"/>
      <c r="M1273" s="28">
        <f t="shared" si="235"/>
        <v>25.453333333333333</v>
      </c>
    </row>
    <row r="1274" spans="1:13" ht="18" customHeight="1">
      <c r="A1274" s="35" t="s">
        <v>324</v>
      </c>
      <c r="B1274" s="26" t="s">
        <v>131</v>
      </c>
      <c r="C1274" s="28">
        <v>7100</v>
      </c>
      <c r="D1274" s="28"/>
      <c r="E1274" s="28">
        <f t="shared" si="232"/>
        <v>7100</v>
      </c>
      <c r="F1274" s="28">
        <v>3331.65</v>
      </c>
      <c r="G1274" s="28"/>
      <c r="H1274" s="28">
        <f t="shared" si="233"/>
        <v>3331.65</v>
      </c>
      <c r="I1274" s="28"/>
      <c r="J1274" s="28"/>
      <c r="K1274" s="28">
        <f t="shared" si="234"/>
        <v>46.92464788732394</v>
      </c>
      <c r="L1274" s="28"/>
      <c r="M1274" s="28">
        <f t="shared" si="235"/>
        <v>46.92464788732394</v>
      </c>
    </row>
    <row r="1275" spans="1:13" ht="18" customHeight="1">
      <c r="A1275" s="35" t="s">
        <v>52</v>
      </c>
      <c r="B1275" s="26" t="s">
        <v>53</v>
      </c>
      <c r="C1275" s="28">
        <v>25200</v>
      </c>
      <c r="D1275" s="28"/>
      <c r="E1275" s="28">
        <f t="shared" si="232"/>
        <v>25200</v>
      </c>
      <c r="F1275" s="28">
        <v>13677.06</v>
      </c>
      <c r="G1275" s="28"/>
      <c r="H1275" s="28">
        <f t="shared" si="233"/>
        <v>13677.06</v>
      </c>
      <c r="I1275" s="28">
        <v>77.88</v>
      </c>
      <c r="J1275" s="28"/>
      <c r="K1275" s="28">
        <f t="shared" si="234"/>
        <v>54.274047619047614</v>
      </c>
      <c r="L1275" s="28"/>
      <c r="M1275" s="28">
        <f t="shared" si="235"/>
        <v>54.274047619047614</v>
      </c>
    </row>
    <row r="1276" spans="1:13" ht="18" customHeight="1">
      <c r="A1276" s="37" t="s">
        <v>44</v>
      </c>
      <c r="B1276" s="26" t="s">
        <v>45</v>
      </c>
      <c r="C1276" s="28">
        <v>600</v>
      </c>
      <c r="D1276" s="28"/>
      <c r="E1276" s="28">
        <f t="shared" si="232"/>
        <v>600</v>
      </c>
      <c r="F1276" s="28">
        <v>373.77</v>
      </c>
      <c r="G1276" s="28"/>
      <c r="H1276" s="28">
        <f t="shared" si="233"/>
        <v>373.77</v>
      </c>
      <c r="I1276" s="28"/>
      <c r="J1276" s="28"/>
      <c r="K1276" s="28">
        <f t="shared" si="234"/>
        <v>62.295</v>
      </c>
      <c r="L1276" s="28"/>
      <c r="M1276" s="28">
        <f t="shared" si="235"/>
        <v>62.295</v>
      </c>
    </row>
    <row r="1277" spans="1:13" ht="18" customHeight="1">
      <c r="A1277" s="37" t="s">
        <v>228</v>
      </c>
      <c r="B1277" s="26" t="s">
        <v>229</v>
      </c>
      <c r="C1277" s="28">
        <v>500</v>
      </c>
      <c r="D1277" s="28"/>
      <c r="E1277" s="28">
        <f t="shared" si="232"/>
        <v>500</v>
      </c>
      <c r="F1277" s="28"/>
      <c r="G1277" s="28"/>
      <c r="H1277" s="28">
        <f t="shared" si="233"/>
        <v>0</v>
      </c>
      <c r="I1277" s="28"/>
      <c r="J1277" s="28"/>
      <c r="K1277" s="28">
        <f t="shared" si="234"/>
        <v>0</v>
      </c>
      <c r="L1277" s="28"/>
      <c r="M1277" s="28">
        <f t="shared" si="235"/>
        <v>0</v>
      </c>
    </row>
    <row r="1278" spans="1:13" ht="18" customHeight="1">
      <c r="A1278" s="35" t="s">
        <v>33</v>
      </c>
      <c r="B1278" s="26" t="s">
        <v>34</v>
      </c>
      <c r="C1278" s="28">
        <v>5300</v>
      </c>
      <c r="D1278" s="28"/>
      <c r="E1278" s="28">
        <f t="shared" si="232"/>
        <v>5300</v>
      </c>
      <c r="F1278" s="28">
        <v>2602.39</v>
      </c>
      <c r="G1278" s="28"/>
      <c r="H1278" s="28">
        <f t="shared" si="233"/>
        <v>2602.39</v>
      </c>
      <c r="I1278" s="28">
        <v>87.02</v>
      </c>
      <c r="J1278" s="28"/>
      <c r="K1278" s="28">
        <f t="shared" si="234"/>
        <v>49.10169811320754</v>
      </c>
      <c r="L1278" s="28"/>
      <c r="M1278" s="28">
        <f t="shared" si="235"/>
        <v>49.10169811320754</v>
      </c>
    </row>
    <row r="1279" spans="1:13" ht="18" customHeight="1">
      <c r="A1279" s="35" t="s">
        <v>78</v>
      </c>
      <c r="B1279" s="26" t="s">
        <v>79</v>
      </c>
      <c r="C1279" s="28">
        <v>600</v>
      </c>
      <c r="D1279" s="28"/>
      <c r="E1279" s="28">
        <f>C1279+D1279</f>
        <v>600</v>
      </c>
      <c r="F1279" s="28">
        <v>234.44</v>
      </c>
      <c r="G1279" s="28"/>
      <c r="H1279" s="28">
        <f>F1279+G1279</f>
        <v>234.44</v>
      </c>
      <c r="I1279" s="28"/>
      <c r="J1279" s="28"/>
      <c r="K1279" s="28">
        <f t="shared" si="234"/>
        <v>39.07333333333333</v>
      </c>
      <c r="L1279" s="28"/>
      <c r="M1279" s="28">
        <f t="shared" si="235"/>
        <v>39.07333333333333</v>
      </c>
    </row>
    <row r="1280" spans="1:13" ht="18" customHeight="1">
      <c r="A1280" s="91" t="s">
        <v>328</v>
      </c>
      <c r="B1280" s="26" t="s">
        <v>286</v>
      </c>
      <c r="C1280" s="28">
        <v>1900</v>
      </c>
      <c r="D1280" s="28"/>
      <c r="E1280" s="28">
        <f>C1280+D1280</f>
        <v>1900</v>
      </c>
      <c r="F1280" s="28">
        <v>815.49</v>
      </c>
      <c r="G1280" s="28"/>
      <c r="H1280" s="28">
        <f>F1280+G1280</f>
        <v>815.49</v>
      </c>
      <c r="I1280" s="28"/>
      <c r="J1280" s="28"/>
      <c r="K1280" s="28">
        <f t="shared" si="234"/>
        <v>42.92052631578947</v>
      </c>
      <c r="L1280" s="28"/>
      <c r="M1280" s="28">
        <f t="shared" si="235"/>
        <v>42.92052631578947</v>
      </c>
    </row>
    <row r="1281" spans="1:13" ht="18" customHeight="1">
      <c r="A1281" s="35" t="s">
        <v>46</v>
      </c>
      <c r="B1281" s="26" t="s">
        <v>47</v>
      </c>
      <c r="C1281" s="28">
        <v>53000</v>
      </c>
      <c r="D1281" s="28"/>
      <c r="E1281" s="28">
        <f t="shared" si="232"/>
        <v>53000</v>
      </c>
      <c r="F1281" s="28">
        <v>45900</v>
      </c>
      <c r="G1281" s="28"/>
      <c r="H1281" s="28">
        <f t="shared" si="233"/>
        <v>45900</v>
      </c>
      <c r="I1281" s="28"/>
      <c r="J1281" s="28"/>
      <c r="K1281" s="28">
        <f t="shared" si="234"/>
        <v>86.60377358490567</v>
      </c>
      <c r="L1281" s="28"/>
      <c r="M1281" s="28">
        <f t="shared" si="235"/>
        <v>86.60377358490567</v>
      </c>
    </row>
    <row r="1282" spans="1:13" ht="18" customHeight="1">
      <c r="A1282" s="90" t="s">
        <v>320</v>
      </c>
      <c r="B1282" s="26" t="s">
        <v>291</v>
      </c>
      <c r="C1282" s="28">
        <v>500</v>
      </c>
      <c r="D1282" s="28"/>
      <c r="E1282" s="28">
        <f t="shared" si="232"/>
        <v>500</v>
      </c>
      <c r="F1282" s="28">
        <v>65.56</v>
      </c>
      <c r="G1282" s="28"/>
      <c r="H1282" s="28">
        <f t="shared" si="233"/>
        <v>65.56</v>
      </c>
      <c r="I1282" s="28"/>
      <c r="J1282" s="28"/>
      <c r="K1282" s="28">
        <f t="shared" si="234"/>
        <v>13.112000000000002</v>
      </c>
      <c r="L1282" s="28"/>
      <c r="M1282" s="28">
        <f t="shared" si="235"/>
        <v>13.112000000000002</v>
      </c>
    </row>
    <row r="1283" spans="1:13" ht="18" customHeight="1">
      <c r="A1283" s="90" t="s">
        <v>321</v>
      </c>
      <c r="B1283" s="26" t="s">
        <v>292</v>
      </c>
      <c r="C1283" s="28">
        <v>600</v>
      </c>
      <c r="D1283" s="28"/>
      <c r="E1283" s="28">
        <f t="shared" si="232"/>
        <v>600</v>
      </c>
      <c r="F1283" s="28">
        <v>56.7</v>
      </c>
      <c r="G1283" s="28"/>
      <c r="H1283" s="28">
        <f t="shared" si="233"/>
        <v>56.7</v>
      </c>
      <c r="I1283" s="28"/>
      <c r="J1283" s="28"/>
      <c r="K1283" s="28">
        <f t="shared" si="234"/>
        <v>9.45</v>
      </c>
      <c r="L1283" s="28"/>
      <c r="M1283" s="28">
        <f t="shared" si="235"/>
        <v>9.45</v>
      </c>
    </row>
    <row r="1284" spans="1:13" ht="18" customHeight="1">
      <c r="A1284" s="35"/>
      <c r="B1284" s="26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</row>
    <row r="1285" spans="1:13" s="29" customFormat="1" ht="18" customHeight="1">
      <c r="A1285" s="24" t="s">
        <v>248</v>
      </c>
      <c r="B1285" s="36">
        <v>80130</v>
      </c>
      <c r="C1285" s="25">
        <f>SUM(C1286:C1289)</f>
        <v>19922070</v>
      </c>
      <c r="D1285" s="25">
        <f>SUM(D1286:D1289)</f>
        <v>0</v>
      </c>
      <c r="E1285" s="25">
        <f>SUM(C1285:D1285)</f>
        <v>19922070</v>
      </c>
      <c r="F1285" s="25">
        <f>SUM(F1286:F1289)</f>
        <v>8785888.33</v>
      </c>
      <c r="G1285" s="25">
        <f>SUM(G1286:G1289)</f>
        <v>0</v>
      </c>
      <c r="H1285" s="25">
        <f>SUM(F1285:G1285)</f>
        <v>8785888.33</v>
      </c>
      <c r="I1285" s="25">
        <f>SUM(I1286:I1289)</f>
        <v>341517.48</v>
      </c>
      <c r="J1285" s="25">
        <f>SUM(J1286:J1289)</f>
        <v>0</v>
      </c>
      <c r="K1285" s="25">
        <f aca="true" t="shared" si="236" ref="K1285:K1317">F1285/C1285*100</f>
        <v>44.101282296468185</v>
      </c>
      <c r="L1285" s="25">
        <v>0</v>
      </c>
      <c r="M1285" s="25">
        <f aca="true" t="shared" si="237" ref="M1285:M1317">H1285/E1285*100</f>
        <v>44.101282296468185</v>
      </c>
    </row>
    <row r="1286" spans="1:13" s="18" customFormat="1" ht="18" customHeight="1">
      <c r="A1286" s="16" t="s">
        <v>12</v>
      </c>
      <c r="B1286" s="15"/>
      <c r="C1286" s="17">
        <f>SUM(C1292:C1297)-C1296</f>
        <v>11430277</v>
      </c>
      <c r="D1286" s="17">
        <f>SUM(D1292:D1297)-D1296</f>
        <v>0</v>
      </c>
      <c r="E1286" s="17">
        <f>SUM(C1286:D1286)</f>
        <v>11430277</v>
      </c>
      <c r="F1286" s="17">
        <f>SUM(F1292:F1297)-F1296</f>
        <v>5785808.729999999</v>
      </c>
      <c r="G1286" s="17">
        <f>SUM(G1292:G1297)-G1296</f>
        <v>0</v>
      </c>
      <c r="H1286" s="17">
        <f>SUM(F1286:G1286)</f>
        <v>5785808.729999999</v>
      </c>
      <c r="I1286" s="17">
        <f>SUM(I1292:I1297)-I1296</f>
        <v>330882.26</v>
      </c>
      <c r="J1286" s="17">
        <f>SUM(J1292:J1297)-J1296</f>
        <v>0</v>
      </c>
      <c r="K1286" s="17">
        <f>F1286/C1286*100</f>
        <v>50.61827224309611</v>
      </c>
      <c r="L1286" s="17"/>
      <c r="M1286" s="17">
        <f t="shared" si="237"/>
        <v>50.61827224309611</v>
      </c>
    </row>
    <row r="1287" spans="1:13" s="18" customFormat="1" ht="18" customHeight="1">
      <c r="A1287" s="43" t="s">
        <v>13</v>
      </c>
      <c r="B1287" s="15"/>
      <c r="C1287" s="17">
        <f>SUM(C1290)</f>
        <v>3965900</v>
      </c>
      <c r="D1287" s="17">
        <f>SUM(D1290)</f>
        <v>0</v>
      </c>
      <c r="E1287" s="17">
        <f>SUM(C1287:D1287)</f>
        <v>3965900</v>
      </c>
      <c r="F1287" s="17">
        <f>SUM(F1290)</f>
        <v>1835534</v>
      </c>
      <c r="G1287" s="17">
        <f>SUM(G1290)</f>
        <v>0</v>
      </c>
      <c r="H1287" s="17">
        <f>SUM(F1287:G1287)</f>
        <v>1835534</v>
      </c>
      <c r="I1287" s="17">
        <f>SUM(I1290)</f>
        <v>0</v>
      </c>
      <c r="J1287" s="17">
        <f>SUM(J1290)</f>
        <v>0</v>
      </c>
      <c r="K1287" s="17">
        <f t="shared" si="236"/>
        <v>46.282911823293574</v>
      </c>
      <c r="L1287" s="17"/>
      <c r="M1287" s="17">
        <f t="shared" si="237"/>
        <v>46.282911823293574</v>
      </c>
    </row>
    <row r="1288" spans="1:13" s="18" customFormat="1" ht="18" customHeight="1">
      <c r="A1288" s="16" t="s">
        <v>14</v>
      </c>
      <c r="B1288" s="15"/>
      <c r="C1288" s="17">
        <f>SUM(C1298:C1310)+C1291+C1311+C1312+C1313+C1296</f>
        <v>1937222</v>
      </c>
      <c r="D1288" s="17">
        <f>SUM(D1298:D1310)+D1291+D1311+D1312+D1313+D1296</f>
        <v>0</v>
      </c>
      <c r="E1288" s="17">
        <f>SUM(C1288:D1288)</f>
        <v>1937222</v>
      </c>
      <c r="F1288" s="17">
        <f>SUM(F1298:F1310)+F1291+F1311+F1312+F1313+F1296</f>
        <v>1141567.97</v>
      </c>
      <c r="G1288" s="17">
        <f>SUM(G1298:G1310)+G1291+G1311+G1312+G1313+G1296</f>
        <v>0</v>
      </c>
      <c r="H1288" s="17">
        <f>SUM(F1288:G1288)</f>
        <v>1141567.97</v>
      </c>
      <c r="I1288" s="17">
        <f>SUM(I1298:I1310)+I1291+I1311+I1312+I1313+I1296</f>
        <v>10635.22</v>
      </c>
      <c r="J1288" s="17">
        <f>SUM(J1298:J1310)+J1291+J1311+J1312+J1313+J1296</f>
        <v>0</v>
      </c>
      <c r="K1288" s="17">
        <f t="shared" si="236"/>
        <v>58.928092392095486</v>
      </c>
      <c r="L1288" s="17"/>
      <c r="M1288" s="17">
        <f t="shared" si="237"/>
        <v>58.928092392095486</v>
      </c>
    </row>
    <row r="1289" spans="1:13" s="18" customFormat="1" ht="18" customHeight="1">
      <c r="A1289" s="16" t="s">
        <v>15</v>
      </c>
      <c r="B1289" s="15"/>
      <c r="C1289" s="17">
        <f>C1314+C1315</f>
        <v>2588671</v>
      </c>
      <c r="D1289" s="17">
        <f>D1314+D1315</f>
        <v>0</v>
      </c>
      <c r="E1289" s="17">
        <f>SUM(C1289:D1289)</f>
        <v>2588671</v>
      </c>
      <c r="F1289" s="17">
        <f>F1314+F1315</f>
        <v>22977.629999999997</v>
      </c>
      <c r="G1289" s="17">
        <f>G1314+G1315</f>
        <v>0</v>
      </c>
      <c r="H1289" s="17">
        <f>SUM(F1289:G1289)</f>
        <v>22977.629999999997</v>
      </c>
      <c r="I1289" s="17">
        <f>I1314+I1315</f>
        <v>0</v>
      </c>
      <c r="J1289" s="17">
        <f>J1314+J1315</f>
        <v>0</v>
      </c>
      <c r="K1289" s="17">
        <f t="shared" si="236"/>
        <v>0.8876226449788327</v>
      </c>
      <c r="L1289" s="17"/>
      <c r="M1289" s="17">
        <f t="shared" si="237"/>
        <v>0.8876226449788327</v>
      </c>
    </row>
    <row r="1290" spans="1:13" ht="18" customHeight="1">
      <c r="A1290" s="37" t="s">
        <v>129</v>
      </c>
      <c r="B1290" s="60" t="s">
        <v>130</v>
      </c>
      <c r="C1290" s="28">
        <v>3965900</v>
      </c>
      <c r="D1290" s="28"/>
      <c r="E1290" s="28">
        <f aca="true" t="shared" si="238" ref="E1290:E1309">C1290+D1290</f>
        <v>3965900</v>
      </c>
      <c r="F1290" s="28">
        <v>1835534</v>
      </c>
      <c r="G1290" s="28"/>
      <c r="H1290" s="28">
        <f aca="true" t="shared" si="239" ref="H1290:H1309">F1290+G1290</f>
        <v>1835534</v>
      </c>
      <c r="I1290" s="28"/>
      <c r="J1290" s="28"/>
      <c r="K1290" s="28">
        <f t="shared" si="236"/>
        <v>46.282911823293574</v>
      </c>
      <c r="L1290" s="28"/>
      <c r="M1290" s="28">
        <f t="shared" si="237"/>
        <v>46.282911823293574</v>
      </c>
    </row>
    <row r="1291" spans="1:13" ht="18" customHeight="1">
      <c r="A1291" s="37" t="s">
        <v>345</v>
      </c>
      <c r="B1291" s="26" t="s">
        <v>51</v>
      </c>
      <c r="C1291" s="28">
        <v>8700</v>
      </c>
      <c r="D1291" s="28"/>
      <c r="E1291" s="28">
        <f t="shared" si="238"/>
        <v>8700</v>
      </c>
      <c r="F1291" s="28">
        <v>3377.04</v>
      </c>
      <c r="G1291" s="28"/>
      <c r="H1291" s="28">
        <f t="shared" si="239"/>
        <v>3377.04</v>
      </c>
      <c r="I1291" s="28"/>
      <c r="J1291" s="28"/>
      <c r="K1291" s="28">
        <f t="shared" si="236"/>
        <v>38.81655172413793</v>
      </c>
      <c r="L1291" s="28"/>
      <c r="M1291" s="28">
        <f t="shared" si="237"/>
        <v>38.81655172413793</v>
      </c>
    </row>
    <row r="1292" spans="1:13" ht="18" customHeight="1">
      <c r="A1292" s="35" t="s">
        <v>38</v>
      </c>
      <c r="B1292" s="26" t="s">
        <v>39</v>
      </c>
      <c r="C1292" s="28">
        <v>9038363</v>
      </c>
      <c r="D1292" s="28"/>
      <c r="E1292" s="28">
        <f t="shared" si="238"/>
        <v>9038363</v>
      </c>
      <c r="F1292" s="28">
        <v>4339830.39</v>
      </c>
      <c r="G1292" s="28"/>
      <c r="H1292" s="28">
        <f t="shared" si="239"/>
        <v>4339830.39</v>
      </c>
      <c r="I1292" s="28">
        <v>214630.59</v>
      </c>
      <c r="J1292" s="28"/>
      <c r="K1292" s="28">
        <f t="shared" si="236"/>
        <v>48.01566821337005</v>
      </c>
      <c r="L1292" s="28"/>
      <c r="M1292" s="28">
        <f t="shared" si="237"/>
        <v>48.01566821337005</v>
      </c>
    </row>
    <row r="1293" spans="1:13" ht="18" customHeight="1">
      <c r="A1293" s="35" t="s">
        <v>40</v>
      </c>
      <c r="B1293" s="26" t="s">
        <v>41</v>
      </c>
      <c r="C1293" s="28">
        <v>622854</v>
      </c>
      <c r="D1293" s="28"/>
      <c r="E1293" s="28">
        <f t="shared" si="238"/>
        <v>622854</v>
      </c>
      <c r="F1293" s="28">
        <v>622570.61</v>
      </c>
      <c r="G1293" s="28"/>
      <c r="H1293" s="28">
        <f t="shared" si="239"/>
        <v>622570.61</v>
      </c>
      <c r="I1293" s="28"/>
      <c r="J1293" s="28"/>
      <c r="K1293" s="28">
        <f t="shared" si="236"/>
        <v>99.95450137592438</v>
      </c>
      <c r="L1293" s="28"/>
      <c r="M1293" s="28">
        <f t="shared" si="237"/>
        <v>99.95450137592438</v>
      </c>
    </row>
    <row r="1294" spans="1:13" ht="18" customHeight="1">
      <c r="A1294" s="37" t="s">
        <v>27</v>
      </c>
      <c r="B1294" s="26" t="s">
        <v>28</v>
      </c>
      <c r="C1294" s="28">
        <v>1542000</v>
      </c>
      <c r="D1294" s="28"/>
      <c r="E1294" s="28">
        <f t="shared" si="238"/>
        <v>1542000</v>
      </c>
      <c r="F1294" s="28">
        <v>704490.19</v>
      </c>
      <c r="G1294" s="28"/>
      <c r="H1294" s="28">
        <f t="shared" si="239"/>
        <v>704490.19</v>
      </c>
      <c r="I1294" s="28">
        <v>99057.86</v>
      </c>
      <c r="J1294" s="28"/>
      <c r="K1294" s="28">
        <f t="shared" si="236"/>
        <v>45.68678274967574</v>
      </c>
      <c r="L1294" s="28"/>
      <c r="M1294" s="28">
        <f t="shared" si="237"/>
        <v>45.68678274967574</v>
      </c>
    </row>
    <row r="1295" spans="1:13" ht="18" customHeight="1">
      <c r="A1295" s="35" t="s">
        <v>29</v>
      </c>
      <c r="B1295" s="26" t="s">
        <v>30</v>
      </c>
      <c r="C1295" s="28">
        <v>219060</v>
      </c>
      <c r="D1295" s="28"/>
      <c r="E1295" s="28">
        <f t="shared" si="238"/>
        <v>219060</v>
      </c>
      <c r="F1295" s="28">
        <v>115338.77</v>
      </c>
      <c r="G1295" s="28"/>
      <c r="H1295" s="28">
        <f t="shared" si="239"/>
        <v>115338.77</v>
      </c>
      <c r="I1295" s="28">
        <v>17038.33</v>
      </c>
      <c r="J1295" s="28"/>
      <c r="K1295" s="28">
        <f t="shared" si="236"/>
        <v>52.651679905048844</v>
      </c>
      <c r="L1295" s="28"/>
      <c r="M1295" s="28">
        <f t="shared" si="237"/>
        <v>52.651679905048844</v>
      </c>
    </row>
    <row r="1296" spans="1:13" s="18" customFormat="1" ht="18" customHeight="1">
      <c r="A1296" s="37" t="s">
        <v>105</v>
      </c>
      <c r="B1296" s="26" t="s">
        <v>106</v>
      </c>
      <c r="C1296" s="33">
        <v>9600</v>
      </c>
      <c r="D1296" s="17"/>
      <c r="E1296" s="28">
        <f>C1296+D1296</f>
        <v>9600</v>
      </c>
      <c r="F1296" s="33">
        <v>812</v>
      </c>
      <c r="G1296" s="33"/>
      <c r="H1296" s="28">
        <f>F1296+G1296</f>
        <v>812</v>
      </c>
      <c r="I1296" s="33"/>
      <c r="J1296" s="17"/>
      <c r="K1296" s="28">
        <f t="shared" si="236"/>
        <v>8.458333333333332</v>
      </c>
      <c r="L1296" s="28"/>
      <c r="M1296" s="28">
        <f t="shared" si="237"/>
        <v>8.458333333333332</v>
      </c>
    </row>
    <row r="1297" spans="1:13" ht="18" customHeight="1">
      <c r="A1297" s="37" t="s">
        <v>31</v>
      </c>
      <c r="B1297" s="26" t="s">
        <v>32</v>
      </c>
      <c r="C1297" s="28">
        <v>8000</v>
      </c>
      <c r="D1297" s="28"/>
      <c r="E1297" s="28">
        <f t="shared" si="238"/>
        <v>8000</v>
      </c>
      <c r="F1297" s="28">
        <v>3578.77</v>
      </c>
      <c r="G1297" s="28"/>
      <c r="H1297" s="28">
        <f t="shared" si="239"/>
        <v>3578.77</v>
      </c>
      <c r="I1297" s="28">
        <v>155.48</v>
      </c>
      <c r="J1297" s="28"/>
      <c r="K1297" s="28">
        <f t="shared" si="236"/>
        <v>44.734625</v>
      </c>
      <c r="L1297" s="28"/>
      <c r="M1297" s="28">
        <f t="shared" si="237"/>
        <v>44.734625</v>
      </c>
    </row>
    <row r="1298" spans="1:13" ht="18" customHeight="1">
      <c r="A1298" s="37" t="s">
        <v>42</v>
      </c>
      <c r="B1298" s="26" t="s">
        <v>43</v>
      </c>
      <c r="C1298" s="28">
        <v>265457</v>
      </c>
      <c r="D1298" s="28"/>
      <c r="E1298" s="28">
        <f t="shared" si="238"/>
        <v>265457</v>
      </c>
      <c r="F1298" s="28">
        <v>120012.43</v>
      </c>
      <c r="G1298" s="28"/>
      <c r="H1298" s="28">
        <f t="shared" si="239"/>
        <v>120012.43</v>
      </c>
      <c r="I1298" s="28">
        <v>1383.99</v>
      </c>
      <c r="J1298" s="28"/>
      <c r="K1298" s="28">
        <f t="shared" si="236"/>
        <v>45.20974395099771</v>
      </c>
      <c r="L1298" s="28"/>
      <c r="M1298" s="28">
        <f t="shared" si="237"/>
        <v>45.20974395099771</v>
      </c>
    </row>
    <row r="1299" spans="1:13" ht="18" customHeight="1">
      <c r="A1299" s="35" t="s">
        <v>324</v>
      </c>
      <c r="B1299" s="26" t="s">
        <v>131</v>
      </c>
      <c r="C1299" s="28">
        <v>46200</v>
      </c>
      <c r="D1299" s="28"/>
      <c r="E1299" s="28">
        <f t="shared" si="238"/>
        <v>46200</v>
      </c>
      <c r="F1299" s="28">
        <v>6842.79</v>
      </c>
      <c r="G1299" s="28"/>
      <c r="H1299" s="28">
        <f t="shared" si="239"/>
        <v>6842.79</v>
      </c>
      <c r="I1299" s="28"/>
      <c r="J1299" s="28"/>
      <c r="K1299" s="28">
        <f t="shared" si="236"/>
        <v>14.811233766233766</v>
      </c>
      <c r="L1299" s="28"/>
      <c r="M1299" s="28">
        <f t="shared" si="237"/>
        <v>14.811233766233766</v>
      </c>
    </row>
    <row r="1300" spans="1:13" ht="18" customHeight="1">
      <c r="A1300" s="35" t="s">
        <v>52</v>
      </c>
      <c r="B1300" s="26" t="s">
        <v>53</v>
      </c>
      <c r="C1300" s="28">
        <v>431400</v>
      </c>
      <c r="D1300" s="28"/>
      <c r="E1300" s="28">
        <f t="shared" si="238"/>
        <v>431400</v>
      </c>
      <c r="F1300" s="28">
        <v>265290.3</v>
      </c>
      <c r="G1300" s="28"/>
      <c r="H1300" s="28">
        <f t="shared" si="239"/>
        <v>265290.3</v>
      </c>
      <c r="I1300" s="28">
        <v>2753.59</v>
      </c>
      <c r="J1300" s="28"/>
      <c r="K1300" s="28">
        <f t="shared" si="236"/>
        <v>61.4952016689847</v>
      </c>
      <c r="L1300" s="28"/>
      <c r="M1300" s="28">
        <f t="shared" si="237"/>
        <v>61.4952016689847</v>
      </c>
    </row>
    <row r="1301" spans="1:13" ht="18" customHeight="1">
      <c r="A1301" s="37" t="s">
        <v>44</v>
      </c>
      <c r="B1301" s="26" t="s">
        <v>45</v>
      </c>
      <c r="C1301" s="28">
        <v>262224</v>
      </c>
      <c r="D1301" s="28"/>
      <c r="E1301" s="28">
        <f t="shared" si="238"/>
        <v>262224</v>
      </c>
      <c r="F1301" s="28">
        <v>114698.59</v>
      </c>
      <c r="G1301" s="28"/>
      <c r="H1301" s="28">
        <f t="shared" si="239"/>
        <v>114698.59</v>
      </c>
      <c r="I1301" s="28"/>
      <c r="J1301" s="28"/>
      <c r="K1301" s="28">
        <f t="shared" si="236"/>
        <v>43.74069116480566</v>
      </c>
      <c r="L1301" s="28"/>
      <c r="M1301" s="28">
        <f t="shared" si="237"/>
        <v>43.74069116480566</v>
      </c>
    </row>
    <row r="1302" spans="1:13" ht="18" customHeight="1">
      <c r="A1302" s="37" t="s">
        <v>228</v>
      </c>
      <c r="B1302" s="26" t="s">
        <v>229</v>
      </c>
      <c r="C1302" s="28">
        <v>7900</v>
      </c>
      <c r="D1302" s="28"/>
      <c r="E1302" s="28">
        <f t="shared" si="238"/>
        <v>7900</v>
      </c>
      <c r="F1302" s="28">
        <v>2523</v>
      </c>
      <c r="G1302" s="28"/>
      <c r="H1302" s="28">
        <f t="shared" si="239"/>
        <v>2523</v>
      </c>
      <c r="I1302" s="28"/>
      <c r="J1302" s="28"/>
      <c r="K1302" s="28">
        <f t="shared" si="236"/>
        <v>31.936708860759495</v>
      </c>
      <c r="L1302" s="28"/>
      <c r="M1302" s="28">
        <f t="shared" si="237"/>
        <v>31.936708860759495</v>
      </c>
    </row>
    <row r="1303" spans="1:13" ht="18" customHeight="1">
      <c r="A1303" s="35" t="s">
        <v>33</v>
      </c>
      <c r="B1303" s="26" t="s">
        <v>34</v>
      </c>
      <c r="C1303" s="28">
        <v>104631</v>
      </c>
      <c r="D1303" s="28"/>
      <c r="E1303" s="28">
        <f t="shared" si="238"/>
        <v>104631</v>
      </c>
      <c r="F1303" s="28">
        <v>58797.09</v>
      </c>
      <c r="G1303" s="28"/>
      <c r="H1303" s="28">
        <f t="shared" si="239"/>
        <v>58797.09</v>
      </c>
      <c r="I1303" s="28">
        <v>5882.4</v>
      </c>
      <c r="J1303" s="28"/>
      <c r="K1303" s="28">
        <f t="shared" si="236"/>
        <v>56.19471284800871</v>
      </c>
      <c r="L1303" s="28"/>
      <c r="M1303" s="28">
        <f t="shared" si="237"/>
        <v>56.19471284800871</v>
      </c>
    </row>
    <row r="1304" spans="1:13" ht="18" customHeight="1">
      <c r="A1304" s="35" t="s">
        <v>78</v>
      </c>
      <c r="B1304" s="26" t="s">
        <v>79</v>
      </c>
      <c r="C1304" s="28">
        <v>13450</v>
      </c>
      <c r="D1304" s="28"/>
      <c r="E1304" s="28">
        <f>C1304+D1304</f>
        <v>13450</v>
      </c>
      <c r="F1304" s="28">
        <v>3763.73</v>
      </c>
      <c r="G1304" s="28"/>
      <c r="H1304" s="28">
        <f>F1304+G1304</f>
        <v>3763.73</v>
      </c>
      <c r="I1304" s="28"/>
      <c r="J1304" s="28"/>
      <c r="K1304" s="28">
        <f t="shared" si="236"/>
        <v>27.983122676579924</v>
      </c>
      <c r="L1304" s="28"/>
      <c r="M1304" s="28">
        <f t="shared" si="237"/>
        <v>27.983122676579924</v>
      </c>
    </row>
    <row r="1305" spans="1:13" ht="18" customHeight="1">
      <c r="A1305" s="91" t="s">
        <v>319</v>
      </c>
      <c r="B1305" s="26" t="s">
        <v>286</v>
      </c>
      <c r="C1305" s="28">
        <v>36820</v>
      </c>
      <c r="D1305" s="28"/>
      <c r="E1305" s="28">
        <f>C1305+D1305</f>
        <v>36820</v>
      </c>
      <c r="F1305" s="28">
        <v>13217.57</v>
      </c>
      <c r="G1305" s="28"/>
      <c r="H1305" s="28">
        <f>F1305+G1305</f>
        <v>13217.57</v>
      </c>
      <c r="I1305" s="28"/>
      <c r="J1305" s="28"/>
      <c r="K1305" s="28">
        <f t="shared" si="236"/>
        <v>35.89780010863661</v>
      </c>
      <c r="L1305" s="28"/>
      <c r="M1305" s="28">
        <f t="shared" si="237"/>
        <v>35.89780010863661</v>
      </c>
    </row>
    <row r="1306" spans="1:13" ht="18" customHeight="1">
      <c r="A1306" s="91" t="s">
        <v>325</v>
      </c>
      <c r="B1306" s="26" t="s">
        <v>287</v>
      </c>
      <c r="C1306" s="28">
        <v>510</v>
      </c>
      <c r="D1306" s="28"/>
      <c r="E1306" s="28">
        <f>C1306+D1306</f>
        <v>510</v>
      </c>
      <c r="F1306" s="28"/>
      <c r="G1306" s="28"/>
      <c r="H1306" s="28">
        <f>F1306+G1306</f>
        <v>0</v>
      </c>
      <c r="I1306" s="28"/>
      <c r="J1306" s="28"/>
      <c r="K1306" s="28">
        <f t="shared" si="236"/>
        <v>0</v>
      </c>
      <c r="L1306" s="28"/>
      <c r="M1306" s="28">
        <f t="shared" si="237"/>
        <v>0</v>
      </c>
    </row>
    <row r="1307" spans="1:13" ht="18" customHeight="1">
      <c r="A1307" s="35" t="s">
        <v>80</v>
      </c>
      <c r="B1307" s="26" t="s">
        <v>81</v>
      </c>
      <c r="C1307" s="28">
        <v>7030</v>
      </c>
      <c r="D1307" s="28"/>
      <c r="E1307" s="28">
        <f t="shared" si="238"/>
        <v>7030</v>
      </c>
      <c r="F1307" s="28">
        <v>3191.36</v>
      </c>
      <c r="G1307" s="28"/>
      <c r="H1307" s="28">
        <f t="shared" si="239"/>
        <v>3191.36</v>
      </c>
      <c r="I1307" s="28">
        <v>58.51</v>
      </c>
      <c r="J1307" s="28"/>
      <c r="K1307" s="28">
        <f t="shared" si="236"/>
        <v>45.39630156472262</v>
      </c>
      <c r="L1307" s="28"/>
      <c r="M1307" s="28">
        <f t="shared" si="237"/>
        <v>45.39630156472262</v>
      </c>
    </row>
    <row r="1308" spans="1:13" ht="18" customHeight="1">
      <c r="A1308" s="35" t="s">
        <v>71</v>
      </c>
      <c r="B1308" s="26" t="s">
        <v>72</v>
      </c>
      <c r="C1308" s="28">
        <v>810</v>
      </c>
      <c r="D1308" s="28"/>
      <c r="E1308" s="28">
        <f t="shared" si="238"/>
        <v>810</v>
      </c>
      <c r="F1308" s="28">
        <v>200</v>
      </c>
      <c r="G1308" s="28"/>
      <c r="H1308" s="28">
        <f t="shared" si="239"/>
        <v>200</v>
      </c>
      <c r="I1308" s="28"/>
      <c r="J1308" s="28"/>
      <c r="K1308" s="28">
        <f t="shared" si="236"/>
        <v>24.691358024691358</v>
      </c>
      <c r="L1308" s="28"/>
      <c r="M1308" s="28">
        <f t="shared" si="237"/>
        <v>24.691358024691358</v>
      </c>
    </row>
    <row r="1309" spans="1:13" ht="18" customHeight="1">
      <c r="A1309" s="35" t="s">
        <v>46</v>
      </c>
      <c r="B1309" s="26" t="s">
        <v>47</v>
      </c>
      <c r="C1309" s="28">
        <v>687921</v>
      </c>
      <c r="D1309" s="28"/>
      <c r="E1309" s="28">
        <f t="shared" si="238"/>
        <v>687921</v>
      </c>
      <c r="F1309" s="28">
        <v>527575</v>
      </c>
      <c r="G1309" s="28"/>
      <c r="H1309" s="28">
        <f t="shared" si="239"/>
        <v>527575</v>
      </c>
      <c r="I1309" s="28"/>
      <c r="J1309" s="28"/>
      <c r="K1309" s="28">
        <f t="shared" si="236"/>
        <v>76.69121890449631</v>
      </c>
      <c r="L1309" s="28"/>
      <c r="M1309" s="28">
        <f t="shared" si="237"/>
        <v>76.69121890449631</v>
      </c>
    </row>
    <row r="1310" spans="1:13" ht="18" customHeight="1">
      <c r="A1310" s="35" t="s">
        <v>54</v>
      </c>
      <c r="B1310" s="26" t="s">
        <v>55</v>
      </c>
      <c r="C1310" s="28">
        <v>8440</v>
      </c>
      <c r="D1310" s="28"/>
      <c r="E1310" s="28">
        <f aca="true" t="shared" si="240" ref="E1310:E1315">C1310+D1310</f>
        <v>8440</v>
      </c>
      <c r="F1310" s="28">
        <v>4499</v>
      </c>
      <c r="G1310" s="28"/>
      <c r="H1310" s="28">
        <f aca="true" t="shared" si="241" ref="H1310:H1315">F1310+G1310</f>
        <v>4499</v>
      </c>
      <c r="I1310" s="28"/>
      <c r="J1310" s="28"/>
      <c r="K1310" s="28">
        <f t="shared" si="236"/>
        <v>53.30568720379147</v>
      </c>
      <c r="L1310" s="28"/>
      <c r="M1310" s="28">
        <f t="shared" si="237"/>
        <v>53.30568720379147</v>
      </c>
    </row>
    <row r="1311" spans="1:13" ht="18" customHeight="1">
      <c r="A1311" s="90" t="s">
        <v>313</v>
      </c>
      <c r="B1311" s="26" t="s">
        <v>290</v>
      </c>
      <c r="C1311" s="28">
        <v>4669</v>
      </c>
      <c r="D1311" s="28"/>
      <c r="E1311" s="28">
        <f t="shared" si="240"/>
        <v>4669</v>
      </c>
      <c r="F1311" s="28">
        <v>2504.6</v>
      </c>
      <c r="G1311" s="28"/>
      <c r="H1311" s="28">
        <f t="shared" si="241"/>
        <v>2504.6</v>
      </c>
      <c r="I1311" s="28"/>
      <c r="J1311" s="28"/>
      <c r="K1311" s="28">
        <f t="shared" si="236"/>
        <v>53.643178410794604</v>
      </c>
      <c r="L1311" s="28"/>
      <c r="M1311" s="28">
        <f t="shared" si="237"/>
        <v>53.643178410794604</v>
      </c>
    </row>
    <row r="1312" spans="1:13" ht="18" customHeight="1">
      <c r="A1312" s="90" t="s">
        <v>320</v>
      </c>
      <c r="B1312" s="26" t="s">
        <v>291</v>
      </c>
      <c r="C1312" s="28">
        <v>9660</v>
      </c>
      <c r="D1312" s="28"/>
      <c r="E1312" s="28">
        <f t="shared" si="240"/>
        <v>9660</v>
      </c>
      <c r="F1312" s="28">
        <v>2759.67</v>
      </c>
      <c r="G1312" s="28"/>
      <c r="H1312" s="28">
        <f t="shared" si="241"/>
        <v>2759.67</v>
      </c>
      <c r="I1312" s="28"/>
      <c r="J1312" s="28"/>
      <c r="K1312" s="28">
        <f t="shared" si="236"/>
        <v>28.56801242236025</v>
      </c>
      <c r="L1312" s="28"/>
      <c r="M1312" s="28">
        <f t="shared" si="237"/>
        <v>28.56801242236025</v>
      </c>
    </row>
    <row r="1313" spans="1:13" ht="18" customHeight="1">
      <c r="A1313" s="90" t="s">
        <v>321</v>
      </c>
      <c r="B1313" s="26" t="s">
        <v>292</v>
      </c>
      <c r="C1313" s="28">
        <v>31800</v>
      </c>
      <c r="D1313" s="28"/>
      <c r="E1313" s="28">
        <f t="shared" si="240"/>
        <v>31800</v>
      </c>
      <c r="F1313" s="28">
        <v>11503.8</v>
      </c>
      <c r="G1313" s="28"/>
      <c r="H1313" s="28">
        <f t="shared" si="241"/>
        <v>11503.8</v>
      </c>
      <c r="I1313" s="28">
        <v>556.73</v>
      </c>
      <c r="J1313" s="28"/>
      <c r="K1313" s="28">
        <f t="shared" si="236"/>
        <v>36.175471698113206</v>
      </c>
      <c r="L1313" s="28"/>
      <c r="M1313" s="28">
        <f t="shared" si="237"/>
        <v>36.175471698113206</v>
      </c>
    </row>
    <row r="1314" spans="1:13" ht="18" customHeight="1">
      <c r="A1314" s="35" t="s">
        <v>303</v>
      </c>
      <c r="B1314" s="26" t="s">
        <v>63</v>
      </c>
      <c r="C1314" s="28">
        <v>2578850</v>
      </c>
      <c r="D1314" s="28"/>
      <c r="E1314" s="28">
        <f t="shared" si="240"/>
        <v>2578850</v>
      </c>
      <c r="F1314" s="28">
        <v>13156.63</v>
      </c>
      <c r="G1314" s="28"/>
      <c r="H1314" s="28">
        <f t="shared" si="241"/>
        <v>13156.63</v>
      </c>
      <c r="I1314" s="28"/>
      <c r="J1314" s="28"/>
      <c r="K1314" s="28">
        <f t="shared" si="236"/>
        <v>0.510174302499176</v>
      </c>
      <c r="L1314" s="28"/>
      <c r="M1314" s="28">
        <f t="shared" si="237"/>
        <v>0.510174302499176</v>
      </c>
    </row>
    <row r="1315" spans="1:13" ht="18" customHeight="1">
      <c r="A1315" s="35" t="s">
        <v>303</v>
      </c>
      <c r="B1315" s="26" t="s">
        <v>49</v>
      </c>
      <c r="C1315" s="28">
        <v>9821</v>
      </c>
      <c r="D1315" s="28"/>
      <c r="E1315" s="28">
        <f t="shared" si="240"/>
        <v>9821</v>
      </c>
      <c r="F1315" s="28">
        <v>9821</v>
      </c>
      <c r="G1315" s="28"/>
      <c r="H1315" s="28">
        <f t="shared" si="241"/>
        <v>9821</v>
      </c>
      <c r="I1315" s="28"/>
      <c r="J1315" s="28"/>
      <c r="K1315" s="28">
        <f t="shared" si="236"/>
        <v>100</v>
      </c>
      <c r="L1315" s="28"/>
      <c r="M1315" s="28">
        <f t="shared" si="237"/>
        <v>100</v>
      </c>
    </row>
    <row r="1316" spans="1:13" ht="18" customHeight="1">
      <c r="A1316" s="35"/>
      <c r="B1316" s="26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</row>
    <row r="1317" spans="1:13" ht="18" customHeight="1">
      <c r="A1317" s="64" t="s">
        <v>281</v>
      </c>
      <c r="B1317" s="80">
        <v>80134</v>
      </c>
      <c r="C1317" s="47">
        <f>SUM(C1318:C1319)</f>
        <v>262000</v>
      </c>
      <c r="D1317" s="47">
        <f>SUM(D1318:D1319)</f>
        <v>0</v>
      </c>
      <c r="E1317" s="47">
        <f>SUM(C1317:D1317)</f>
        <v>262000</v>
      </c>
      <c r="F1317" s="47">
        <f>SUM(F1318:F1319)</f>
        <v>127212.48999999999</v>
      </c>
      <c r="G1317" s="47">
        <f>SUM(G1318:G1319)</f>
        <v>0</v>
      </c>
      <c r="H1317" s="47">
        <f>SUM(F1317:G1317)</f>
        <v>127212.48999999999</v>
      </c>
      <c r="I1317" s="47">
        <f>SUM(I1318:I1319)</f>
        <v>6015.92</v>
      </c>
      <c r="J1317" s="47">
        <f>SUM(J1318:J1319)</f>
        <v>0</v>
      </c>
      <c r="K1317" s="47">
        <f t="shared" si="236"/>
        <v>48.5543854961832</v>
      </c>
      <c r="L1317" s="47">
        <v>0</v>
      </c>
      <c r="M1317" s="47">
        <f t="shared" si="237"/>
        <v>48.5543854961832</v>
      </c>
    </row>
    <row r="1318" spans="1:13" s="18" customFormat="1" ht="18" customHeight="1">
      <c r="A1318" s="40" t="s">
        <v>12</v>
      </c>
      <c r="B1318" s="15"/>
      <c r="C1318" s="17">
        <f>SUM(C1320:C1323)</f>
        <v>250000</v>
      </c>
      <c r="D1318" s="17">
        <f>SUM(D1320:D1323)</f>
        <v>0</v>
      </c>
      <c r="E1318" s="17">
        <f>SUM(C1318:D1318)</f>
        <v>250000</v>
      </c>
      <c r="F1318" s="17">
        <f>SUM(F1320:F1323)</f>
        <v>118125.48999999999</v>
      </c>
      <c r="G1318" s="17">
        <f>SUM(G1320:G1323)</f>
        <v>0</v>
      </c>
      <c r="H1318" s="17">
        <f>SUM(F1318:G1318)</f>
        <v>118125.48999999999</v>
      </c>
      <c r="I1318" s="17">
        <f>SUM(I1320:I1323)</f>
        <v>6015.92</v>
      </c>
      <c r="J1318" s="17">
        <f>SUM(J1325:J1328)</f>
        <v>0</v>
      </c>
      <c r="K1318" s="17">
        <f aca="true" t="shared" si="242" ref="K1318:K1327">F1318/C1318*100</f>
        <v>47.250195999999995</v>
      </c>
      <c r="L1318" s="17"/>
      <c r="M1318" s="17">
        <f aca="true" t="shared" si="243" ref="M1318:M1327">H1318/E1318*100</f>
        <v>47.250195999999995</v>
      </c>
    </row>
    <row r="1319" spans="1:13" s="18" customFormat="1" ht="18" customHeight="1">
      <c r="A1319" s="16" t="s">
        <v>14</v>
      </c>
      <c r="B1319" s="15"/>
      <c r="C1319" s="17">
        <f>SUM(C1324:C1326)+C1327</f>
        <v>12000</v>
      </c>
      <c r="D1319" s="17">
        <f>SUM(D1324:D1326)+D1327</f>
        <v>0</v>
      </c>
      <c r="E1319" s="17">
        <f>SUM(C1319:D1319)</f>
        <v>12000</v>
      </c>
      <c r="F1319" s="17">
        <f>SUM(F1324:F1326)+F1327</f>
        <v>9087</v>
      </c>
      <c r="G1319" s="17">
        <f>SUM(G1324:G1326)+G1327</f>
        <v>0</v>
      </c>
      <c r="H1319" s="17">
        <f>SUM(F1319:G1319)</f>
        <v>9087</v>
      </c>
      <c r="I1319" s="17">
        <f>SUM(I1324:I1326)+I1327</f>
        <v>0</v>
      </c>
      <c r="J1319" s="17">
        <f>SUM(J1324:J1326)+J1327</f>
        <v>0</v>
      </c>
      <c r="K1319" s="17">
        <f t="shared" si="242"/>
        <v>75.725</v>
      </c>
      <c r="L1319" s="17"/>
      <c r="M1319" s="17">
        <f t="shared" si="243"/>
        <v>75.725</v>
      </c>
    </row>
    <row r="1320" spans="1:13" ht="18" customHeight="1">
      <c r="A1320" s="35" t="s">
        <v>38</v>
      </c>
      <c r="B1320" s="26" t="s">
        <v>39</v>
      </c>
      <c r="C1320" s="28">
        <v>195900</v>
      </c>
      <c r="D1320" s="28"/>
      <c r="E1320" s="28">
        <f aca="true" t="shared" si="244" ref="E1320:E1326">C1320+D1320</f>
        <v>195900</v>
      </c>
      <c r="F1320" s="28">
        <v>86516.12</v>
      </c>
      <c r="G1320" s="28"/>
      <c r="H1320" s="28">
        <f aca="true" t="shared" si="245" ref="H1320:H1326">F1320+G1320</f>
        <v>86516.12</v>
      </c>
      <c r="I1320" s="28">
        <v>4688.64</v>
      </c>
      <c r="J1320" s="28"/>
      <c r="K1320" s="28">
        <f t="shared" si="242"/>
        <v>44.16340990301174</v>
      </c>
      <c r="L1320" s="28"/>
      <c r="M1320" s="28">
        <f t="shared" si="243"/>
        <v>44.16340990301174</v>
      </c>
    </row>
    <row r="1321" spans="1:13" ht="18" customHeight="1">
      <c r="A1321" s="35" t="s">
        <v>40</v>
      </c>
      <c r="B1321" s="26" t="s">
        <v>41</v>
      </c>
      <c r="C1321" s="28">
        <v>14319</v>
      </c>
      <c r="D1321" s="28"/>
      <c r="E1321" s="28">
        <f t="shared" si="244"/>
        <v>14319</v>
      </c>
      <c r="F1321" s="28">
        <v>14317.93</v>
      </c>
      <c r="G1321" s="28"/>
      <c r="H1321" s="28">
        <f t="shared" si="245"/>
        <v>14317.93</v>
      </c>
      <c r="I1321" s="28"/>
      <c r="J1321" s="28"/>
      <c r="K1321" s="28">
        <f t="shared" si="242"/>
        <v>99.99252741113206</v>
      </c>
      <c r="L1321" s="28"/>
      <c r="M1321" s="28">
        <f t="shared" si="243"/>
        <v>99.99252741113206</v>
      </c>
    </row>
    <row r="1322" spans="1:13" ht="18" customHeight="1">
      <c r="A1322" s="37" t="s">
        <v>27</v>
      </c>
      <c r="B1322" s="26" t="s">
        <v>28</v>
      </c>
      <c r="C1322" s="28">
        <v>34681</v>
      </c>
      <c r="D1322" s="28"/>
      <c r="E1322" s="28">
        <f t="shared" si="244"/>
        <v>34681</v>
      </c>
      <c r="F1322" s="28">
        <v>15073.8</v>
      </c>
      <c r="G1322" s="28"/>
      <c r="H1322" s="28">
        <f t="shared" si="245"/>
        <v>15073.8</v>
      </c>
      <c r="I1322" s="28">
        <v>928.62</v>
      </c>
      <c r="J1322" s="28"/>
      <c r="K1322" s="28">
        <f t="shared" si="242"/>
        <v>43.46414463250771</v>
      </c>
      <c r="L1322" s="28"/>
      <c r="M1322" s="28">
        <f t="shared" si="243"/>
        <v>43.46414463250771</v>
      </c>
    </row>
    <row r="1323" spans="1:13" ht="18" customHeight="1">
      <c r="A1323" s="35" t="s">
        <v>29</v>
      </c>
      <c r="B1323" s="26" t="s">
        <v>30</v>
      </c>
      <c r="C1323" s="28">
        <v>5100</v>
      </c>
      <c r="D1323" s="28"/>
      <c r="E1323" s="28">
        <f t="shared" si="244"/>
        <v>5100</v>
      </c>
      <c r="F1323" s="28">
        <v>2217.64</v>
      </c>
      <c r="G1323" s="28"/>
      <c r="H1323" s="28">
        <f t="shared" si="245"/>
        <v>2217.64</v>
      </c>
      <c r="I1323" s="28">
        <v>398.66</v>
      </c>
      <c r="J1323" s="28"/>
      <c r="K1323" s="28">
        <f t="shared" si="242"/>
        <v>43.48313725490196</v>
      </c>
      <c r="L1323" s="28"/>
      <c r="M1323" s="28">
        <f t="shared" si="243"/>
        <v>43.48313725490196</v>
      </c>
    </row>
    <row r="1324" spans="1:13" ht="18" customHeight="1">
      <c r="A1324" s="37" t="s">
        <v>42</v>
      </c>
      <c r="B1324" s="26" t="s">
        <v>43</v>
      </c>
      <c r="C1324" s="28">
        <v>500</v>
      </c>
      <c r="D1324" s="28"/>
      <c r="E1324" s="28">
        <f t="shared" si="244"/>
        <v>500</v>
      </c>
      <c r="F1324" s="28"/>
      <c r="G1324" s="28"/>
      <c r="H1324" s="28">
        <f t="shared" si="245"/>
        <v>0</v>
      </c>
      <c r="I1324" s="28"/>
      <c r="J1324" s="28"/>
      <c r="K1324" s="28">
        <f t="shared" si="242"/>
        <v>0</v>
      </c>
      <c r="L1324" s="28"/>
      <c r="M1324" s="28">
        <f t="shared" si="243"/>
        <v>0</v>
      </c>
    </row>
    <row r="1325" spans="1:13" ht="18" customHeight="1">
      <c r="A1325" s="37" t="s">
        <v>228</v>
      </c>
      <c r="B1325" s="26" t="s">
        <v>229</v>
      </c>
      <c r="C1325" s="28">
        <v>200</v>
      </c>
      <c r="D1325" s="28"/>
      <c r="E1325" s="28">
        <f t="shared" si="244"/>
        <v>200</v>
      </c>
      <c r="F1325" s="28">
        <v>30</v>
      </c>
      <c r="G1325" s="28"/>
      <c r="H1325" s="28">
        <f t="shared" si="245"/>
        <v>30</v>
      </c>
      <c r="I1325" s="28"/>
      <c r="J1325" s="28"/>
      <c r="K1325" s="28">
        <f t="shared" si="242"/>
        <v>15</v>
      </c>
      <c r="L1325" s="28"/>
      <c r="M1325" s="28">
        <f t="shared" si="243"/>
        <v>15</v>
      </c>
    </row>
    <row r="1326" spans="1:13" ht="18" customHeight="1">
      <c r="A1326" s="35" t="s">
        <v>46</v>
      </c>
      <c r="B1326" s="26" t="s">
        <v>47</v>
      </c>
      <c r="C1326" s="28">
        <v>11200</v>
      </c>
      <c r="D1326" s="28"/>
      <c r="E1326" s="28">
        <f t="shared" si="244"/>
        <v>11200</v>
      </c>
      <c r="F1326" s="28">
        <v>9000</v>
      </c>
      <c r="G1326" s="28"/>
      <c r="H1326" s="28">
        <f t="shared" si="245"/>
        <v>9000</v>
      </c>
      <c r="I1326" s="28"/>
      <c r="J1326" s="28"/>
      <c r="K1326" s="28">
        <f t="shared" si="242"/>
        <v>80.35714285714286</v>
      </c>
      <c r="L1326" s="28"/>
      <c r="M1326" s="28">
        <f t="shared" si="243"/>
        <v>80.35714285714286</v>
      </c>
    </row>
    <row r="1327" spans="1:13" ht="18" customHeight="1">
      <c r="A1327" s="90" t="s">
        <v>321</v>
      </c>
      <c r="B1327" s="26" t="s">
        <v>292</v>
      </c>
      <c r="C1327" s="28">
        <v>100</v>
      </c>
      <c r="D1327" s="28"/>
      <c r="E1327" s="28">
        <f>C1327+D1327</f>
        <v>100</v>
      </c>
      <c r="F1327" s="28">
        <v>57</v>
      </c>
      <c r="G1327" s="28"/>
      <c r="H1327" s="28">
        <f>F1327+G1327</f>
        <v>57</v>
      </c>
      <c r="I1327" s="28"/>
      <c r="J1327" s="28"/>
      <c r="K1327" s="28">
        <f t="shared" si="242"/>
        <v>56.99999999999999</v>
      </c>
      <c r="L1327" s="28"/>
      <c r="M1327" s="28">
        <f t="shared" si="243"/>
        <v>56.99999999999999</v>
      </c>
    </row>
    <row r="1328" spans="1:13" ht="18" customHeight="1">
      <c r="A1328" s="30"/>
      <c r="B1328" s="31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</row>
    <row r="1329" spans="1:13" s="29" customFormat="1" ht="18" customHeight="1">
      <c r="A1329" s="24" t="s">
        <v>249</v>
      </c>
      <c r="B1329" s="36">
        <v>80140</v>
      </c>
      <c r="C1329" s="25">
        <f>SUM(C1330:C1331)</f>
        <v>1363730</v>
      </c>
      <c r="D1329" s="25">
        <f>SUM(D1330:D1331)</f>
        <v>0</v>
      </c>
      <c r="E1329" s="25">
        <f aca="true" t="shared" si="246" ref="E1329:E1347">C1329+D1329</f>
        <v>1363730</v>
      </c>
      <c r="F1329" s="25">
        <f>SUM(F1330:F1331)</f>
        <v>715246.37</v>
      </c>
      <c r="G1329" s="25">
        <f>SUM(G1330:G1331)</f>
        <v>0</v>
      </c>
      <c r="H1329" s="25">
        <f aca="true" t="shared" si="247" ref="H1329:H1347">F1329+G1329</f>
        <v>715246.37</v>
      </c>
      <c r="I1329" s="25">
        <f>SUM(I1330:I1331)</f>
        <v>33724.590000000004</v>
      </c>
      <c r="J1329" s="25">
        <f>SUM(J1330:J1331)</f>
        <v>0</v>
      </c>
      <c r="K1329" s="25">
        <f aca="true" t="shared" si="248" ref="K1329:K1351">F1329/C1329*100</f>
        <v>52.447799051131824</v>
      </c>
      <c r="L1329" s="25">
        <v>0</v>
      </c>
      <c r="M1329" s="25">
        <f aca="true" t="shared" si="249" ref="M1329:M1351">H1329/E1329*100</f>
        <v>52.447799051131824</v>
      </c>
    </row>
    <row r="1330" spans="1:13" s="18" customFormat="1" ht="18" customHeight="1">
      <c r="A1330" s="16" t="s">
        <v>12</v>
      </c>
      <c r="B1330" s="15"/>
      <c r="C1330" s="17">
        <f>SUM(C1332:C1336)</f>
        <v>995582</v>
      </c>
      <c r="D1330" s="17">
        <f>SUM(D1332:D1336)</f>
        <v>0</v>
      </c>
      <c r="E1330" s="17">
        <f>SUM(C1330:D1330)</f>
        <v>995582</v>
      </c>
      <c r="F1330" s="17">
        <f>SUM(F1332:F1336)</f>
        <v>531285.89</v>
      </c>
      <c r="G1330" s="17">
        <f>SUM(G1332:G1336)</f>
        <v>0</v>
      </c>
      <c r="H1330" s="17">
        <f>SUM(F1330:G1330)</f>
        <v>531285.89</v>
      </c>
      <c r="I1330" s="17">
        <f>SUM(I1332:I1336)</f>
        <v>31435.320000000003</v>
      </c>
      <c r="J1330" s="17">
        <f>SUM(J1332:J1336)</f>
        <v>0</v>
      </c>
      <c r="K1330" s="17">
        <f t="shared" si="248"/>
        <v>53.36435271027399</v>
      </c>
      <c r="L1330" s="17"/>
      <c r="M1330" s="17">
        <f t="shared" si="249"/>
        <v>53.36435271027399</v>
      </c>
    </row>
    <row r="1331" spans="1:13" s="18" customFormat="1" ht="18" customHeight="1">
      <c r="A1331" s="16" t="s">
        <v>14</v>
      </c>
      <c r="B1331" s="15"/>
      <c r="C1331" s="17">
        <f>SUM(C1337:C1348)+C1350+C1351+C1349</f>
        <v>368148</v>
      </c>
      <c r="D1331" s="17">
        <f>SUM(D1337:D1348)+D1350+D1351</f>
        <v>0</v>
      </c>
      <c r="E1331" s="17">
        <f>SUM(C1331:D1331)</f>
        <v>368148</v>
      </c>
      <c r="F1331" s="17">
        <f>SUM(F1337:F1348)+F1350+F1351</f>
        <v>183960.48</v>
      </c>
      <c r="G1331" s="17">
        <f>SUM(G1337:G1348)+G1350+G1351</f>
        <v>0</v>
      </c>
      <c r="H1331" s="17">
        <f>SUM(F1331:G1331)</f>
        <v>183960.48</v>
      </c>
      <c r="I1331" s="17">
        <f>SUM(I1337:I1348)+I1350+I1351</f>
        <v>2289.27</v>
      </c>
      <c r="J1331" s="17">
        <f>SUM(J1337:J1348)+J1350+J1351</f>
        <v>0</v>
      </c>
      <c r="K1331" s="17">
        <f t="shared" si="248"/>
        <v>49.96916457511653</v>
      </c>
      <c r="L1331" s="17"/>
      <c r="M1331" s="17">
        <f t="shared" si="249"/>
        <v>49.96916457511653</v>
      </c>
    </row>
    <row r="1332" spans="1:13" ht="18" customHeight="1">
      <c r="A1332" s="35" t="s">
        <v>38</v>
      </c>
      <c r="B1332" s="26" t="s">
        <v>39</v>
      </c>
      <c r="C1332" s="28">
        <v>760196</v>
      </c>
      <c r="D1332" s="28"/>
      <c r="E1332" s="28">
        <f t="shared" si="246"/>
        <v>760196</v>
      </c>
      <c r="F1332" s="28">
        <v>372119.03</v>
      </c>
      <c r="G1332" s="28"/>
      <c r="H1332" s="28">
        <f t="shared" si="247"/>
        <v>372119.03</v>
      </c>
      <c r="I1332" s="28">
        <v>18019.13</v>
      </c>
      <c r="J1332" s="28"/>
      <c r="K1332" s="28">
        <f t="shared" si="248"/>
        <v>48.95040621102979</v>
      </c>
      <c r="L1332" s="28"/>
      <c r="M1332" s="28">
        <f t="shared" si="249"/>
        <v>48.95040621102979</v>
      </c>
    </row>
    <row r="1333" spans="1:13" ht="18" customHeight="1">
      <c r="A1333" s="35" t="s">
        <v>40</v>
      </c>
      <c r="B1333" s="26" t="s">
        <v>41</v>
      </c>
      <c r="C1333" s="28">
        <v>57786</v>
      </c>
      <c r="D1333" s="28"/>
      <c r="E1333" s="28">
        <f t="shared" si="246"/>
        <v>57786</v>
      </c>
      <c r="F1333" s="28">
        <v>57784.18</v>
      </c>
      <c r="G1333" s="28"/>
      <c r="H1333" s="28">
        <f t="shared" si="247"/>
        <v>57784.18</v>
      </c>
      <c r="I1333" s="28"/>
      <c r="J1333" s="28"/>
      <c r="K1333" s="28">
        <f t="shared" si="248"/>
        <v>99.99685044820545</v>
      </c>
      <c r="L1333" s="28"/>
      <c r="M1333" s="28">
        <f t="shared" si="249"/>
        <v>99.99685044820545</v>
      </c>
    </row>
    <row r="1334" spans="1:13" ht="18" customHeight="1">
      <c r="A1334" s="37" t="s">
        <v>27</v>
      </c>
      <c r="B1334" s="26" t="s">
        <v>28</v>
      </c>
      <c r="C1334" s="28">
        <v>133550</v>
      </c>
      <c r="D1334" s="28"/>
      <c r="E1334" s="28">
        <f t="shared" si="246"/>
        <v>133550</v>
      </c>
      <c r="F1334" s="28">
        <v>69921.23</v>
      </c>
      <c r="G1334" s="28"/>
      <c r="H1334" s="28">
        <f t="shared" si="247"/>
        <v>69921.23</v>
      </c>
      <c r="I1334" s="28">
        <v>10035.03</v>
      </c>
      <c r="J1334" s="28"/>
      <c r="K1334" s="28">
        <f t="shared" si="248"/>
        <v>52.355844253088726</v>
      </c>
      <c r="L1334" s="28"/>
      <c r="M1334" s="28">
        <f t="shared" si="249"/>
        <v>52.355844253088726</v>
      </c>
    </row>
    <row r="1335" spans="1:13" ht="18" customHeight="1">
      <c r="A1335" s="35" t="s">
        <v>29</v>
      </c>
      <c r="B1335" s="26" t="s">
        <v>30</v>
      </c>
      <c r="C1335" s="28">
        <v>18750</v>
      </c>
      <c r="D1335" s="28"/>
      <c r="E1335" s="28">
        <f t="shared" si="246"/>
        <v>18750</v>
      </c>
      <c r="F1335" s="28">
        <v>10162.66</v>
      </c>
      <c r="G1335" s="28"/>
      <c r="H1335" s="28">
        <f t="shared" si="247"/>
        <v>10162.66</v>
      </c>
      <c r="I1335" s="28">
        <v>1603.87</v>
      </c>
      <c r="J1335" s="28"/>
      <c r="K1335" s="28">
        <f t="shared" si="248"/>
        <v>54.200853333333335</v>
      </c>
      <c r="L1335" s="28"/>
      <c r="M1335" s="28">
        <f t="shared" si="249"/>
        <v>54.200853333333335</v>
      </c>
    </row>
    <row r="1336" spans="1:13" ht="18" customHeight="1">
      <c r="A1336" s="37" t="s">
        <v>31</v>
      </c>
      <c r="B1336" s="26" t="s">
        <v>32</v>
      </c>
      <c r="C1336" s="28">
        <v>25300</v>
      </c>
      <c r="D1336" s="28"/>
      <c r="E1336" s="28">
        <f t="shared" si="246"/>
        <v>25300</v>
      </c>
      <c r="F1336" s="28">
        <v>21298.79</v>
      </c>
      <c r="G1336" s="28"/>
      <c r="H1336" s="28">
        <f t="shared" si="247"/>
        <v>21298.79</v>
      </c>
      <c r="I1336" s="28">
        <v>1777.29</v>
      </c>
      <c r="J1336" s="28"/>
      <c r="K1336" s="28">
        <f t="shared" si="248"/>
        <v>84.18494071146245</v>
      </c>
      <c r="L1336" s="28"/>
      <c r="M1336" s="28">
        <f t="shared" si="249"/>
        <v>84.18494071146245</v>
      </c>
    </row>
    <row r="1337" spans="1:13" ht="18" customHeight="1">
      <c r="A1337" s="37" t="s">
        <v>42</v>
      </c>
      <c r="B1337" s="26" t="s">
        <v>43</v>
      </c>
      <c r="C1337" s="28">
        <v>87972</v>
      </c>
      <c r="D1337" s="28"/>
      <c r="E1337" s="28">
        <f t="shared" si="246"/>
        <v>87972</v>
      </c>
      <c r="F1337" s="28">
        <v>63176.13</v>
      </c>
      <c r="G1337" s="28"/>
      <c r="H1337" s="28">
        <f t="shared" si="247"/>
        <v>63176.13</v>
      </c>
      <c r="I1337" s="28">
        <v>1458.55</v>
      </c>
      <c r="J1337" s="28"/>
      <c r="K1337" s="28">
        <f t="shared" si="248"/>
        <v>71.8139066975856</v>
      </c>
      <c r="L1337" s="28"/>
      <c r="M1337" s="28">
        <f t="shared" si="249"/>
        <v>71.8139066975856</v>
      </c>
    </row>
    <row r="1338" spans="1:13" ht="18" customHeight="1">
      <c r="A1338" s="35" t="s">
        <v>156</v>
      </c>
      <c r="B1338" s="26" t="s">
        <v>157</v>
      </c>
      <c r="C1338" s="28">
        <v>500</v>
      </c>
      <c r="D1338" s="28"/>
      <c r="E1338" s="28">
        <f t="shared" si="246"/>
        <v>500</v>
      </c>
      <c r="F1338" s="28">
        <v>105</v>
      </c>
      <c r="G1338" s="28"/>
      <c r="H1338" s="28">
        <f t="shared" si="247"/>
        <v>105</v>
      </c>
      <c r="I1338" s="28"/>
      <c r="J1338" s="28"/>
      <c r="K1338" s="28">
        <f t="shared" si="248"/>
        <v>21</v>
      </c>
      <c r="L1338" s="28"/>
      <c r="M1338" s="28">
        <f t="shared" si="249"/>
        <v>21</v>
      </c>
    </row>
    <row r="1339" spans="1:13" ht="18" customHeight="1">
      <c r="A1339" s="35" t="s">
        <v>324</v>
      </c>
      <c r="B1339" s="26" t="s">
        <v>131</v>
      </c>
      <c r="C1339" s="28">
        <v>17000</v>
      </c>
      <c r="D1339" s="28"/>
      <c r="E1339" s="28">
        <f t="shared" si="246"/>
        <v>17000</v>
      </c>
      <c r="F1339" s="28">
        <v>11709.05</v>
      </c>
      <c r="G1339" s="28"/>
      <c r="H1339" s="28">
        <f t="shared" si="247"/>
        <v>11709.05</v>
      </c>
      <c r="I1339" s="28"/>
      <c r="J1339" s="28"/>
      <c r="K1339" s="28">
        <f t="shared" si="248"/>
        <v>68.87676470588235</v>
      </c>
      <c r="L1339" s="28"/>
      <c r="M1339" s="28">
        <f t="shared" si="249"/>
        <v>68.87676470588235</v>
      </c>
    </row>
    <row r="1340" spans="1:13" ht="18" customHeight="1">
      <c r="A1340" s="35" t="s">
        <v>52</v>
      </c>
      <c r="B1340" s="26" t="s">
        <v>53</v>
      </c>
      <c r="C1340" s="28">
        <v>36000</v>
      </c>
      <c r="D1340" s="28"/>
      <c r="E1340" s="28">
        <f t="shared" si="246"/>
        <v>36000</v>
      </c>
      <c r="F1340" s="28">
        <v>19752.51</v>
      </c>
      <c r="G1340" s="28"/>
      <c r="H1340" s="28">
        <f t="shared" si="247"/>
        <v>19752.51</v>
      </c>
      <c r="I1340" s="28">
        <v>800.22</v>
      </c>
      <c r="J1340" s="28"/>
      <c r="K1340" s="28">
        <f t="shared" si="248"/>
        <v>54.86808333333333</v>
      </c>
      <c r="L1340" s="28"/>
      <c r="M1340" s="28">
        <f t="shared" si="249"/>
        <v>54.86808333333333</v>
      </c>
    </row>
    <row r="1341" spans="1:13" ht="18" customHeight="1">
      <c r="A1341" s="37" t="s">
        <v>44</v>
      </c>
      <c r="B1341" s="26" t="s">
        <v>45</v>
      </c>
      <c r="C1341" s="28">
        <v>133500</v>
      </c>
      <c r="D1341" s="28"/>
      <c r="E1341" s="28">
        <f t="shared" si="246"/>
        <v>133500</v>
      </c>
      <c r="F1341" s="28">
        <v>17311.8</v>
      </c>
      <c r="G1341" s="28"/>
      <c r="H1341" s="28">
        <f t="shared" si="247"/>
        <v>17311.8</v>
      </c>
      <c r="I1341" s="28"/>
      <c r="J1341" s="28"/>
      <c r="K1341" s="28">
        <f t="shared" si="248"/>
        <v>12.967640449438203</v>
      </c>
      <c r="L1341" s="28"/>
      <c r="M1341" s="28">
        <f t="shared" si="249"/>
        <v>12.967640449438203</v>
      </c>
    </row>
    <row r="1342" spans="1:13" ht="18" customHeight="1">
      <c r="A1342" s="37" t="s">
        <v>228</v>
      </c>
      <c r="B1342" s="26" t="s">
        <v>229</v>
      </c>
      <c r="C1342" s="28">
        <v>1000</v>
      </c>
      <c r="D1342" s="28"/>
      <c r="E1342" s="28">
        <f t="shared" si="246"/>
        <v>1000</v>
      </c>
      <c r="F1342" s="28">
        <v>268</v>
      </c>
      <c r="G1342" s="28"/>
      <c r="H1342" s="28">
        <f t="shared" si="247"/>
        <v>268</v>
      </c>
      <c r="I1342" s="28"/>
      <c r="J1342" s="28"/>
      <c r="K1342" s="28">
        <f t="shared" si="248"/>
        <v>26.8</v>
      </c>
      <c r="L1342" s="28"/>
      <c r="M1342" s="28">
        <f t="shared" si="249"/>
        <v>26.8</v>
      </c>
    </row>
    <row r="1343" spans="1:13" ht="18" customHeight="1">
      <c r="A1343" s="35" t="s">
        <v>33</v>
      </c>
      <c r="B1343" s="26" t="s">
        <v>34</v>
      </c>
      <c r="C1343" s="28">
        <v>25648</v>
      </c>
      <c r="D1343" s="28"/>
      <c r="E1343" s="28">
        <f t="shared" si="246"/>
        <v>25648</v>
      </c>
      <c r="F1343" s="28">
        <v>23075.36</v>
      </c>
      <c r="G1343" s="28"/>
      <c r="H1343" s="28">
        <f t="shared" si="247"/>
        <v>23075.36</v>
      </c>
      <c r="I1343" s="28">
        <v>30.5</v>
      </c>
      <c r="J1343" s="28"/>
      <c r="K1343" s="28">
        <f t="shared" si="248"/>
        <v>89.96943231441048</v>
      </c>
      <c r="L1343" s="28"/>
      <c r="M1343" s="28">
        <f t="shared" si="249"/>
        <v>89.96943231441048</v>
      </c>
    </row>
    <row r="1344" spans="1:13" ht="18" customHeight="1">
      <c r="A1344" s="35" t="s">
        <v>78</v>
      </c>
      <c r="B1344" s="26" t="s">
        <v>79</v>
      </c>
      <c r="C1344" s="28">
        <v>200</v>
      </c>
      <c r="D1344" s="28"/>
      <c r="E1344" s="28">
        <f>C1344+D1344</f>
        <v>200</v>
      </c>
      <c r="F1344" s="28">
        <v>7.32</v>
      </c>
      <c r="G1344" s="28"/>
      <c r="H1344" s="28">
        <f>F1344+G1344</f>
        <v>7.32</v>
      </c>
      <c r="I1344" s="28"/>
      <c r="J1344" s="28"/>
      <c r="K1344" s="28">
        <f t="shared" si="248"/>
        <v>3.66</v>
      </c>
      <c r="L1344" s="28"/>
      <c r="M1344" s="28">
        <f t="shared" si="249"/>
        <v>3.66</v>
      </c>
    </row>
    <row r="1345" spans="1:13" ht="18" customHeight="1">
      <c r="A1345" s="91" t="s">
        <v>328</v>
      </c>
      <c r="B1345" s="26" t="s">
        <v>286</v>
      </c>
      <c r="C1345" s="28">
        <v>4100</v>
      </c>
      <c r="D1345" s="28"/>
      <c r="E1345" s="28">
        <f>C1345+D1345</f>
        <v>4100</v>
      </c>
      <c r="F1345" s="28">
        <v>1771.72</v>
      </c>
      <c r="G1345" s="28"/>
      <c r="H1345" s="28">
        <f>F1345+G1345</f>
        <v>1771.72</v>
      </c>
      <c r="I1345" s="28"/>
      <c r="J1345" s="28"/>
      <c r="K1345" s="28">
        <f t="shared" si="248"/>
        <v>43.212682926829274</v>
      </c>
      <c r="L1345" s="28"/>
      <c r="M1345" s="28">
        <f t="shared" si="249"/>
        <v>43.212682926829274</v>
      </c>
    </row>
    <row r="1346" spans="1:13" ht="18" customHeight="1">
      <c r="A1346" s="35" t="s">
        <v>80</v>
      </c>
      <c r="B1346" s="26" t="s">
        <v>81</v>
      </c>
      <c r="C1346" s="28">
        <v>700</v>
      </c>
      <c r="D1346" s="28"/>
      <c r="E1346" s="28">
        <f t="shared" si="246"/>
        <v>700</v>
      </c>
      <c r="F1346" s="28">
        <v>691.6</v>
      </c>
      <c r="G1346" s="28"/>
      <c r="H1346" s="28">
        <f t="shared" si="247"/>
        <v>691.6</v>
      </c>
      <c r="I1346" s="28"/>
      <c r="J1346" s="28"/>
      <c r="K1346" s="28">
        <f t="shared" si="248"/>
        <v>98.8</v>
      </c>
      <c r="L1346" s="28"/>
      <c r="M1346" s="28">
        <f t="shared" si="249"/>
        <v>98.8</v>
      </c>
    </row>
    <row r="1347" spans="1:13" ht="18" customHeight="1">
      <c r="A1347" s="35" t="s">
        <v>46</v>
      </c>
      <c r="B1347" s="26" t="s">
        <v>47</v>
      </c>
      <c r="C1347" s="28">
        <v>57100</v>
      </c>
      <c r="D1347" s="28"/>
      <c r="E1347" s="28">
        <f t="shared" si="246"/>
        <v>57100</v>
      </c>
      <c r="F1347" s="28">
        <v>43350</v>
      </c>
      <c r="G1347" s="28"/>
      <c r="H1347" s="28">
        <f t="shared" si="247"/>
        <v>43350</v>
      </c>
      <c r="I1347" s="28"/>
      <c r="J1347" s="28"/>
      <c r="K1347" s="28">
        <f t="shared" si="248"/>
        <v>75.91943957968476</v>
      </c>
      <c r="L1347" s="28"/>
      <c r="M1347" s="28">
        <f t="shared" si="249"/>
        <v>75.91943957968476</v>
      </c>
    </row>
    <row r="1348" spans="1:13" ht="18" customHeight="1">
      <c r="A1348" s="35" t="s">
        <v>54</v>
      </c>
      <c r="B1348" s="26" t="s">
        <v>55</v>
      </c>
      <c r="C1348" s="28">
        <v>28</v>
      </c>
      <c r="D1348" s="28"/>
      <c r="E1348" s="28">
        <f>C1348+D1348</f>
        <v>28</v>
      </c>
      <c r="F1348" s="28">
        <v>7</v>
      </c>
      <c r="G1348" s="28"/>
      <c r="H1348" s="28">
        <f>F1348+G1348</f>
        <v>7</v>
      </c>
      <c r="I1348" s="28"/>
      <c r="J1348" s="28"/>
      <c r="K1348" s="28">
        <f t="shared" si="248"/>
        <v>25</v>
      </c>
      <c r="L1348" s="28"/>
      <c r="M1348" s="28">
        <f t="shared" si="249"/>
        <v>25</v>
      </c>
    </row>
    <row r="1349" spans="1:13" ht="18" customHeight="1">
      <c r="A1349" s="35" t="s">
        <v>448</v>
      </c>
      <c r="B1349" s="26" t="s">
        <v>290</v>
      </c>
      <c r="C1349" s="28">
        <v>500</v>
      </c>
      <c r="D1349" s="28"/>
      <c r="E1349" s="28">
        <f>C1349+D1349</f>
        <v>500</v>
      </c>
      <c r="F1349" s="28"/>
      <c r="G1349" s="28"/>
      <c r="H1349" s="28">
        <f>F1349+G1349</f>
        <v>0</v>
      </c>
      <c r="I1349" s="28"/>
      <c r="J1349" s="28"/>
      <c r="K1349" s="28">
        <f t="shared" si="248"/>
        <v>0</v>
      </c>
      <c r="L1349" s="28"/>
      <c r="M1349" s="28">
        <f t="shared" si="249"/>
        <v>0</v>
      </c>
    </row>
    <row r="1350" spans="1:13" ht="18" customHeight="1">
      <c r="A1350" s="90" t="s">
        <v>320</v>
      </c>
      <c r="B1350" s="26" t="s">
        <v>291</v>
      </c>
      <c r="C1350" s="28">
        <v>1000</v>
      </c>
      <c r="D1350" s="28"/>
      <c r="E1350" s="28">
        <f>C1350+D1350</f>
        <v>1000</v>
      </c>
      <c r="F1350" s="28">
        <v>362.7</v>
      </c>
      <c r="G1350" s="28"/>
      <c r="H1350" s="28">
        <f>F1350+G1350</f>
        <v>362.7</v>
      </c>
      <c r="I1350" s="28"/>
      <c r="J1350" s="28"/>
      <c r="K1350" s="28">
        <f t="shared" si="248"/>
        <v>36.269999999999996</v>
      </c>
      <c r="L1350" s="28"/>
      <c r="M1350" s="28">
        <f t="shared" si="249"/>
        <v>36.269999999999996</v>
      </c>
    </row>
    <row r="1351" spans="1:13" ht="18" customHeight="1">
      <c r="A1351" s="90" t="s">
        <v>321</v>
      </c>
      <c r="B1351" s="26" t="s">
        <v>292</v>
      </c>
      <c r="C1351" s="28">
        <v>2900</v>
      </c>
      <c r="D1351" s="28"/>
      <c r="E1351" s="28">
        <f>C1351+D1351</f>
        <v>2900</v>
      </c>
      <c r="F1351" s="28">
        <v>2372.29</v>
      </c>
      <c r="G1351" s="28"/>
      <c r="H1351" s="28">
        <f>F1351+G1351</f>
        <v>2372.29</v>
      </c>
      <c r="I1351" s="28"/>
      <c r="J1351" s="28"/>
      <c r="K1351" s="28">
        <f t="shared" si="248"/>
        <v>81.80310344827586</v>
      </c>
      <c r="L1351" s="28"/>
      <c r="M1351" s="28">
        <f t="shared" si="249"/>
        <v>81.80310344827586</v>
      </c>
    </row>
    <row r="1352" spans="1:13" ht="18" customHeight="1">
      <c r="A1352" s="26"/>
      <c r="B1352" s="26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</row>
    <row r="1353" spans="1:13" s="29" customFormat="1" ht="18" customHeight="1">
      <c r="A1353" s="39" t="s">
        <v>139</v>
      </c>
      <c r="B1353" s="36">
        <v>80146</v>
      </c>
      <c r="C1353" s="25">
        <f>SUM(C1354:C1355)</f>
        <v>98155</v>
      </c>
      <c r="D1353" s="25">
        <f>SUM(D1354:D1355)</f>
        <v>0</v>
      </c>
      <c r="E1353" s="25">
        <f aca="true" t="shared" si="250" ref="E1353:E1363">C1353+D1353</f>
        <v>98155</v>
      </c>
      <c r="F1353" s="25">
        <f>SUM(F1354:F1355)</f>
        <v>28354.93</v>
      </c>
      <c r="G1353" s="25">
        <f>SUM(G1356:G1362)</f>
        <v>0</v>
      </c>
      <c r="H1353" s="25">
        <f>SUM(F1353:G1353)</f>
        <v>28354.93</v>
      </c>
      <c r="I1353" s="25">
        <f>SUM(I1354:I1355)</f>
        <v>782.41</v>
      </c>
      <c r="J1353" s="25">
        <f>SUM(J1354:J1355)</f>
        <v>0</v>
      </c>
      <c r="K1353" s="25">
        <f aca="true" t="shared" si="251" ref="K1353:K1363">F1353/C1353*100</f>
        <v>28.8879119759564</v>
      </c>
      <c r="L1353" s="25">
        <v>0</v>
      </c>
      <c r="M1353" s="25">
        <f aca="true" t="shared" si="252" ref="M1353:M1380">H1353/E1353*100</f>
        <v>28.8879119759564</v>
      </c>
    </row>
    <row r="1354" spans="1:13" s="18" customFormat="1" ht="18" customHeight="1">
      <c r="A1354" s="16" t="s">
        <v>12</v>
      </c>
      <c r="B1354" s="15"/>
      <c r="C1354" s="17">
        <f>SUM(C1356:C1359)</f>
        <v>30955</v>
      </c>
      <c r="D1354" s="17">
        <f>SUM(D1356:D1359)</f>
        <v>0</v>
      </c>
      <c r="E1354" s="17">
        <f>SUM(C1354:D1354)</f>
        <v>30955</v>
      </c>
      <c r="F1354" s="17">
        <f>SUM(F1356:F1359)</f>
        <v>15278.53</v>
      </c>
      <c r="G1354" s="17">
        <f>SUM(G1356:G1359)</f>
        <v>0</v>
      </c>
      <c r="H1354" s="17">
        <f>SUM(F1354:G1354)</f>
        <v>15278.53</v>
      </c>
      <c r="I1354" s="17">
        <f>SUM(I1356:I1359)</f>
        <v>782.41</v>
      </c>
      <c r="J1354" s="17">
        <f>SUM(J1356:J1359)</f>
        <v>0</v>
      </c>
      <c r="K1354" s="17">
        <f t="shared" si="251"/>
        <v>49.357228234534</v>
      </c>
      <c r="L1354" s="17"/>
      <c r="M1354" s="17">
        <f t="shared" si="252"/>
        <v>49.357228234534</v>
      </c>
    </row>
    <row r="1355" spans="1:13" s="18" customFormat="1" ht="18" customHeight="1">
      <c r="A1355" s="16" t="s">
        <v>14</v>
      </c>
      <c r="B1355" s="15"/>
      <c r="C1355" s="17">
        <f>SUM(C1360:C1362)+C1363</f>
        <v>67200</v>
      </c>
      <c r="D1355" s="17">
        <f>SUM(D1360:D1362)+D1363</f>
        <v>0</v>
      </c>
      <c r="E1355" s="17">
        <f>SUM(C1355:D1355)</f>
        <v>67200</v>
      </c>
      <c r="F1355" s="17">
        <f>SUM(F1360:F1362)+F1363</f>
        <v>13076.4</v>
      </c>
      <c r="G1355" s="17">
        <f>SUM(G1360:G1362)+G1363</f>
        <v>0</v>
      </c>
      <c r="H1355" s="17">
        <f>SUM(F1355:G1355)</f>
        <v>13076.4</v>
      </c>
      <c r="I1355" s="17">
        <f>SUM(I1360:I1362)+I1363</f>
        <v>0</v>
      </c>
      <c r="J1355" s="17">
        <f>SUM(J1360:J1362)+J1363</f>
        <v>0</v>
      </c>
      <c r="K1355" s="17">
        <f t="shared" si="251"/>
        <v>19.458928571428572</v>
      </c>
      <c r="L1355" s="17"/>
      <c r="M1355" s="17">
        <f t="shared" si="252"/>
        <v>19.458928571428572</v>
      </c>
    </row>
    <row r="1356" spans="1:13" ht="18" customHeight="1">
      <c r="A1356" s="35" t="s">
        <v>38</v>
      </c>
      <c r="B1356" s="26" t="s">
        <v>39</v>
      </c>
      <c r="C1356" s="28">
        <v>22700</v>
      </c>
      <c r="D1356" s="28"/>
      <c r="E1356" s="28">
        <f t="shared" si="250"/>
        <v>22700</v>
      </c>
      <c r="F1356" s="28">
        <v>10006.67</v>
      </c>
      <c r="G1356" s="28"/>
      <c r="H1356" s="28">
        <f aca="true" t="shared" si="253" ref="H1356:H1363">F1356+G1356</f>
        <v>10006.67</v>
      </c>
      <c r="I1356" s="28">
        <v>484.44</v>
      </c>
      <c r="J1356" s="28"/>
      <c r="K1356" s="28">
        <f t="shared" si="251"/>
        <v>44.08224669603524</v>
      </c>
      <c r="L1356" s="28"/>
      <c r="M1356" s="28">
        <f t="shared" si="252"/>
        <v>44.08224669603524</v>
      </c>
    </row>
    <row r="1357" spans="1:13" ht="18" customHeight="1">
      <c r="A1357" s="35" t="s">
        <v>40</v>
      </c>
      <c r="B1357" s="26" t="s">
        <v>41</v>
      </c>
      <c r="C1357" s="28">
        <v>3055</v>
      </c>
      <c r="D1357" s="28"/>
      <c r="E1357" s="28">
        <f t="shared" si="250"/>
        <v>3055</v>
      </c>
      <c r="F1357" s="28">
        <v>3054.67</v>
      </c>
      <c r="G1357" s="28"/>
      <c r="H1357" s="28">
        <f t="shared" si="253"/>
        <v>3054.67</v>
      </c>
      <c r="I1357" s="28"/>
      <c r="J1357" s="28"/>
      <c r="K1357" s="28">
        <f t="shared" si="251"/>
        <v>99.98919803600654</v>
      </c>
      <c r="L1357" s="28"/>
      <c r="M1357" s="28">
        <f t="shared" si="252"/>
        <v>99.98919803600654</v>
      </c>
    </row>
    <row r="1358" spans="1:13" ht="18" customHeight="1">
      <c r="A1358" s="37" t="s">
        <v>27</v>
      </c>
      <c r="B1358" s="26" t="s">
        <v>28</v>
      </c>
      <c r="C1358" s="28">
        <v>4500</v>
      </c>
      <c r="D1358" s="28"/>
      <c r="E1358" s="28">
        <f t="shared" si="250"/>
        <v>4500</v>
      </c>
      <c r="F1358" s="28">
        <v>1931.32</v>
      </c>
      <c r="G1358" s="28"/>
      <c r="H1358" s="28">
        <f t="shared" si="253"/>
        <v>1931.32</v>
      </c>
      <c r="I1358" s="28">
        <v>256.93</v>
      </c>
      <c r="J1358" s="28"/>
      <c r="K1358" s="28">
        <f t="shared" si="251"/>
        <v>42.91822222222222</v>
      </c>
      <c r="L1358" s="28"/>
      <c r="M1358" s="28">
        <f t="shared" si="252"/>
        <v>42.91822222222222</v>
      </c>
    </row>
    <row r="1359" spans="1:13" ht="18" customHeight="1">
      <c r="A1359" s="35" t="s">
        <v>29</v>
      </c>
      <c r="B1359" s="26" t="s">
        <v>30</v>
      </c>
      <c r="C1359" s="28">
        <v>700</v>
      </c>
      <c r="D1359" s="28"/>
      <c r="E1359" s="28">
        <f t="shared" si="250"/>
        <v>700</v>
      </c>
      <c r="F1359" s="28">
        <v>285.87</v>
      </c>
      <c r="G1359" s="28"/>
      <c r="H1359" s="28">
        <f t="shared" si="253"/>
        <v>285.87</v>
      </c>
      <c r="I1359" s="28">
        <v>41.04</v>
      </c>
      <c r="J1359" s="28"/>
      <c r="K1359" s="28">
        <f t="shared" si="251"/>
        <v>40.83857142857143</v>
      </c>
      <c r="L1359" s="28"/>
      <c r="M1359" s="28">
        <f t="shared" si="252"/>
        <v>40.83857142857143</v>
      </c>
    </row>
    <row r="1360" spans="1:13" ht="18" customHeight="1">
      <c r="A1360" s="35" t="s">
        <v>33</v>
      </c>
      <c r="B1360" s="26" t="s">
        <v>34</v>
      </c>
      <c r="C1360" s="28">
        <v>34400</v>
      </c>
      <c r="D1360" s="28"/>
      <c r="E1360" s="28">
        <f t="shared" si="250"/>
        <v>34400</v>
      </c>
      <c r="F1360" s="28">
        <v>4210</v>
      </c>
      <c r="G1360" s="28"/>
      <c r="H1360" s="28">
        <f t="shared" si="253"/>
        <v>4210</v>
      </c>
      <c r="I1360" s="28"/>
      <c r="J1360" s="28"/>
      <c r="K1360" s="28">
        <f t="shared" si="251"/>
        <v>12.238372093023257</v>
      </c>
      <c r="L1360" s="28"/>
      <c r="M1360" s="28">
        <f t="shared" si="252"/>
        <v>12.238372093023257</v>
      </c>
    </row>
    <row r="1361" spans="1:13" ht="18" customHeight="1">
      <c r="A1361" s="35" t="s">
        <v>398</v>
      </c>
      <c r="B1361" s="26" t="s">
        <v>81</v>
      </c>
      <c r="C1361" s="28">
        <v>200</v>
      </c>
      <c r="D1361" s="28"/>
      <c r="E1361" s="28">
        <f t="shared" si="250"/>
        <v>200</v>
      </c>
      <c r="F1361" s="28"/>
      <c r="G1361" s="28"/>
      <c r="H1361" s="28">
        <f t="shared" si="253"/>
        <v>0</v>
      </c>
      <c r="I1361" s="28"/>
      <c r="J1361" s="28"/>
      <c r="K1361" s="28">
        <f t="shared" si="251"/>
        <v>0</v>
      </c>
      <c r="L1361" s="28"/>
      <c r="M1361" s="28">
        <f t="shared" si="252"/>
        <v>0</v>
      </c>
    </row>
    <row r="1362" spans="1:13" ht="18" customHeight="1">
      <c r="A1362" s="35" t="s">
        <v>46</v>
      </c>
      <c r="B1362" s="26" t="s">
        <v>47</v>
      </c>
      <c r="C1362" s="28">
        <v>2100</v>
      </c>
      <c r="D1362" s="28"/>
      <c r="E1362" s="28">
        <f t="shared" si="250"/>
        <v>2100</v>
      </c>
      <c r="F1362" s="28">
        <v>2100</v>
      </c>
      <c r="G1362" s="28"/>
      <c r="H1362" s="28">
        <f t="shared" si="253"/>
        <v>2100</v>
      </c>
      <c r="I1362" s="28"/>
      <c r="J1362" s="28"/>
      <c r="K1362" s="28">
        <f t="shared" si="251"/>
        <v>100</v>
      </c>
      <c r="L1362" s="28"/>
      <c r="M1362" s="28">
        <f t="shared" si="252"/>
        <v>100</v>
      </c>
    </row>
    <row r="1363" spans="1:13" ht="18" customHeight="1">
      <c r="A1363" s="90" t="s">
        <v>313</v>
      </c>
      <c r="B1363" s="26" t="s">
        <v>290</v>
      </c>
      <c r="C1363" s="28">
        <v>30500</v>
      </c>
      <c r="D1363" s="28"/>
      <c r="E1363" s="28">
        <f t="shared" si="250"/>
        <v>30500</v>
      </c>
      <c r="F1363" s="28">
        <v>6766.4</v>
      </c>
      <c r="G1363" s="28"/>
      <c r="H1363" s="28">
        <f t="shared" si="253"/>
        <v>6766.4</v>
      </c>
      <c r="I1363" s="28"/>
      <c r="J1363" s="28"/>
      <c r="K1363" s="28">
        <f t="shared" si="251"/>
        <v>22.184918032786886</v>
      </c>
      <c r="L1363" s="28"/>
      <c r="M1363" s="28">
        <f t="shared" si="252"/>
        <v>22.184918032786886</v>
      </c>
    </row>
    <row r="1364" spans="1:13" ht="18" customHeight="1">
      <c r="A1364" s="90"/>
      <c r="B1364" s="26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</row>
    <row r="1365" spans="1:13" ht="18" customHeight="1">
      <c r="A1365" s="24" t="s">
        <v>458</v>
      </c>
      <c r="B1365" s="36">
        <v>80148</v>
      </c>
      <c r="C1365" s="25">
        <f>SUM(C1366:C1367)</f>
        <v>274000</v>
      </c>
      <c r="D1365" s="25">
        <f>SUM(D1366:D1367)</f>
        <v>0</v>
      </c>
      <c r="E1365" s="25">
        <f>C1365+D1365</f>
        <v>274000</v>
      </c>
      <c r="F1365" s="25">
        <f>SUM(F1366:F1367)</f>
        <v>139841.28</v>
      </c>
      <c r="G1365" s="25">
        <f>SUM(G1366:G1367)</f>
        <v>0</v>
      </c>
      <c r="H1365" s="25">
        <f>F1365+G1365</f>
        <v>139841.28</v>
      </c>
      <c r="I1365" s="25">
        <f>SUM(I1366:I1367)</f>
        <v>2638.7700000000004</v>
      </c>
      <c r="J1365" s="25">
        <f>SUM(J1366:J1367)</f>
        <v>0</v>
      </c>
      <c r="K1365" s="25">
        <f>F1365/C1365*100</f>
        <v>51.03696350364964</v>
      </c>
      <c r="L1365" s="28"/>
      <c r="M1365" s="28">
        <f t="shared" si="252"/>
        <v>51.03696350364964</v>
      </c>
    </row>
    <row r="1366" spans="1:13" ht="18" customHeight="1">
      <c r="A1366" s="16" t="s">
        <v>12</v>
      </c>
      <c r="B1366" s="15"/>
      <c r="C1366" s="17">
        <f>SUM(C1369:C1372)</f>
        <v>150000</v>
      </c>
      <c r="D1366" s="17">
        <f>SUM(D1369:D1372)</f>
        <v>0</v>
      </c>
      <c r="E1366" s="17">
        <f>SUM(C1366:D1366)</f>
        <v>150000</v>
      </c>
      <c r="F1366" s="17">
        <f>SUM(F1369:F1372)</f>
        <v>72941.75</v>
      </c>
      <c r="G1366" s="17">
        <f>SUM(G1369:G1372)</f>
        <v>0</v>
      </c>
      <c r="H1366" s="17">
        <f>SUM(F1366:G1366)</f>
        <v>72941.75</v>
      </c>
      <c r="I1366" s="17">
        <f>SUM(I1369:I1372)</f>
        <v>1670.8500000000004</v>
      </c>
      <c r="J1366" s="17">
        <f>SUM(J1370:J1374)</f>
        <v>0</v>
      </c>
      <c r="K1366" s="33">
        <f>F1366/C1366*100</f>
        <v>48.62783333333333</v>
      </c>
      <c r="L1366" s="33"/>
      <c r="M1366" s="33">
        <f t="shared" si="252"/>
        <v>48.62783333333333</v>
      </c>
    </row>
    <row r="1367" spans="1:13" ht="18" customHeight="1">
      <c r="A1367" s="16" t="s">
        <v>14</v>
      </c>
      <c r="B1367" s="15"/>
      <c r="C1367" s="17">
        <f>SUM(C1373:C1380)+C1368</f>
        <v>124000</v>
      </c>
      <c r="D1367" s="17">
        <f>SUM(D1373:D1380)+D1368</f>
        <v>0</v>
      </c>
      <c r="E1367" s="17">
        <f>SUM(C1367:D1367)</f>
        <v>124000</v>
      </c>
      <c r="F1367" s="17">
        <f>SUM(F1373:F1380)+F1368</f>
        <v>66899.53</v>
      </c>
      <c r="G1367" s="17">
        <f>SUM(G1373:G1380)+G1368</f>
        <v>0</v>
      </c>
      <c r="H1367" s="17">
        <f>SUM(F1367:G1367)</f>
        <v>66899.53</v>
      </c>
      <c r="I1367" s="17">
        <f>SUM(I1373:I1380)+I1368</f>
        <v>967.9200000000001</v>
      </c>
      <c r="J1367" s="17"/>
      <c r="K1367" s="33">
        <f>F1367/C1367*100</f>
        <v>53.95123387096774</v>
      </c>
      <c r="L1367" s="33"/>
      <c r="M1367" s="33">
        <f t="shared" si="252"/>
        <v>53.95123387096774</v>
      </c>
    </row>
    <row r="1368" spans="1:13" ht="18" customHeight="1">
      <c r="A1368" s="116" t="s">
        <v>402</v>
      </c>
      <c r="B1368" s="26" t="s">
        <v>51</v>
      </c>
      <c r="C1368" s="28">
        <v>700</v>
      </c>
      <c r="D1368" s="28"/>
      <c r="E1368" s="28">
        <f>C1368+D1368</f>
        <v>700</v>
      </c>
      <c r="F1368" s="28"/>
      <c r="G1368" s="28"/>
      <c r="H1368" s="28">
        <f>F1368+G1368</f>
        <v>0</v>
      </c>
      <c r="I1368" s="28"/>
      <c r="J1368" s="28"/>
      <c r="K1368" s="17">
        <f aca="true" t="shared" si="254" ref="K1368:K1380">F1368/C1368*100</f>
        <v>0</v>
      </c>
      <c r="L1368" s="28"/>
      <c r="M1368" s="28">
        <f t="shared" si="252"/>
        <v>0</v>
      </c>
    </row>
    <row r="1369" spans="1:13" ht="18" customHeight="1">
      <c r="A1369" s="35" t="s">
        <v>38</v>
      </c>
      <c r="B1369" s="26" t="s">
        <v>39</v>
      </c>
      <c r="C1369" s="28">
        <v>119100</v>
      </c>
      <c r="D1369" s="28"/>
      <c r="E1369" s="28">
        <f aca="true" t="shared" si="255" ref="E1369:E1380">C1369+D1369</f>
        <v>119100</v>
      </c>
      <c r="F1369" s="28">
        <v>53126.28</v>
      </c>
      <c r="G1369" s="28"/>
      <c r="H1369" s="28">
        <f aca="true" t="shared" si="256" ref="H1369:H1380">F1369+G1369</f>
        <v>53126.28</v>
      </c>
      <c r="I1369" s="28">
        <v>2106.51</v>
      </c>
      <c r="J1369" s="28"/>
      <c r="K1369" s="17">
        <f t="shared" si="254"/>
        <v>44.6064483627204</v>
      </c>
      <c r="L1369" s="28"/>
      <c r="M1369" s="28">
        <f t="shared" si="252"/>
        <v>44.6064483627204</v>
      </c>
    </row>
    <row r="1370" spans="1:13" ht="18" customHeight="1">
      <c r="A1370" s="35" t="s">
        <v>40</v>
      </c>
      <c r="B1370" s="26" t="s">
        <v>41</v>
      </c>
      <c r="C1370" s="28">
        <v>8104</v>
      </c>
      <c r="D1370" s="28"/>
      <c r="E1370" s="28">
        <f t="shared" si="255"/>
        <v>8104</v>
      </c>
      <c r="F1370" s="28">
        <v>7971.69</v>
      </c>
      <c r="G1370" s="28"/>
      <c r="H1370" s="28">
        <f t="shared" si="256"/>
        <v>7971.69</v>
      </c>
      <c r="I1370" s="28"/>
      <c r="J1370" s="28"/>
      <c r="K1370" s="17">
        <f t="shared" si="254"/>
        <v>98.36734945705824</v>
      </c>
      <c r="L1370" s="28"/>
      <c r="M1370" s="28">
        <f t="shared" si="252"/>
        <v>98.36734945705824</v>
      </c>
    </row>
    <row r="1371" spans="1:13" ht="18" customHeight="1">
      <c r="A1371" s="37" t="s">
        <v>27</v>
      </c>
      <c r="B1371" s="26" t="s">
        <v>28</v>
      </c>
      <c r="C1371" s="28">
        <v>19596</v>
      </c>
      <c r="D1371" s="28"/>
      <c r="E1371" s="28">
        <f t="shared" si="255"/>
        <v>19596</v>
      </c>
      <c r="F1371" s="28">
        <v>10517.22</v>
      </c>
      <c r="G1371" s="28"/>
      <c r="H1371" s="28">
        <f t="shared" si="256"/>
        <v>10517.22</v>
      </c>
      <c r="I1371" s="28">
        <v>-624.04</v>
      </c>
      <c r="J1371" s="28"/>
      <c r="K1371" s="17">
        <f t="shared" si="254"/>
        <v>53.670238824249836</v>
      </c>
      <c r="L1371" s="28"/>
      <c r="M1371" s="28">
        <f t="shared" si="252"/>
        <v>53.670238824249836</v>
      </c>
    </row>
    <row r="1372" spans="1:13" ht="18" customHeight="1">
      <c r="A1372" s="35" t="s">
        <v>29</v>
      </c>
      <c r="B1372" s="26" t="s">
        <v>30</v>
      </c>
      <c r="C1372" s="28">
        <v>3200</v>
      </c>
      <c r="D1372" s="28"/>
      <c r="E1372" s="28">
        <f t="shared" si="255"/>
        <v>3200</v>
      </c>
      <c r="F1372" s="28">
        <v>1326.56</v>
      </c>
      <c r="G1372" s="28"/>
      <c r="H1372" s="28">
        <f t="shared" si="256"/>
        <v>1326.56</v>
      </c>
      <c r="I1372" s="28">
        <v>188.38</v>
      </c>
      <c r="J1372" s="28"/>
      <c r="K1372" s="17">
        <f t="shared" si="254"/>
        <v>41.455</v>
      </c>
      <c r="L1372" s="28"/>
      <c r="M1372" s="28">
        <f t="shared" si="252"/>
        <v>41.455</v>
      </c>
    </row>
    <row r="1373" spans="1:13" ht="18" customHeight="1">
      <c r="A1373" s="90" t="s">
        <v>404</v>
      </c>
      <c r="B1373" s="26" t="s">
        <v>43</v>
      </c>
      <c r="C1373" s="28">
        <v>3600</v>
      </c>
      <c r="D1373" s="28"/>
      <c r="E1373" s="28">
        <f t="shared" si="255"/>
        <v>3600</v>
      </c>
      <c r="F1373" s="28">
        <v>991.01</v>
      </c>
      <c r="G1373" s="28"/>
      <c r="H1373" s="28">
        <f t="shared" si="256"/>
        <v>991.01</v>
      </c>
      <c r="I1373" s="28"/>
      <c r="J1373" s="28"/>
      <c r="K1373" s="17">
        <f t="shared" si="254"/>
        <v>27.528055555555554</v>
      </c>
      <c r="L1373" s="28"/>
      <c r="M1373" s="28">
        <f t="shared" si="252"/>
        <v>27.528055555555554</v>
      </c>
    </row>
    <row r="1374" spans="1:13" ht="18" customHeight="1">
      <c r="A1374" s="90" t="s">
        <v>405</v>
      </c>
      <c r="B1374" s="26" t="s">
        <v>135</v>
      </c>
      <c r="C1374" s="28">
        <v>90000</v>
      </c>
      <c r="D1374" s="28"/>
      <c r="E1374" s="28">
        <f t="shared" si="255"/>
        <v>90000</v>
      </c>
      <c r="F1374" s="28">
        <v>47231.28</v>
      </c>
      <c r="G1374" s="28"/>
      <c r="H1374" s="28">
        <f t="shared" si="256"/>
        <v>47231.28</v>
      </c>
      <c r="I1374" s="28"/>
      <c r="J1374" s="28"/>
      <c r="K1374" s="17">
        <f t="shared" si="254"/>
        <v>52.479200000000006</v>
      </c>
      <c r="L1374" s="28"/>
      <c r="M1374" s="28">
        <f t="shared" si="252"/>
        <v>52.479200000000006</v>
      </c>
    </row>
    <row r="1375" spans="1:13" ht="18" customHeight="1">
      <c r="A1375" s="90" t="s">
        <v>52</v>
      </c>
      <c r="B1375" s="26" t="s">
        <v>53</v>
      </c>
      <c r="C1375" s="28">
        <v>15700</v>
      </c>
      <c r="D1375" s="28"/>
      <c r="E1375" s="28">
        <f t="shared" si="255"/>
        <v>15700</v>
      </c>
      <c r="F1375" s="28">
        <v>11258.28</v>
      </c>
      <c r="G1375" s="28"/>
      <c r="H1375" s="28">
        <f t="shared" si="256"/>
        <v>11258.28</v>
      </c>
      <c r="I1375" s="28">
        <v>702.85</v>
      </c>
      <c r="J1375" s="28"/>
      <c r="K1375" s="17">
        <f t="shared" si="254"/>
        <v>71.7087898089172</v>
      </c>
      <c r="L1375" s="28"/>
      <c r="M1375" s="28">
        <f t="shared" si="252"/>
        <v>71.7087898089172</v>
      </c>
    </row>
    <row r="1376" spans="1:13" ht="18" customHeight="1">
      <c r="A1376" s="90" t="s">
        <v>406</v>
      </c>
      <c r="B1376" s="26" t="s">
        <v>45</v>
      </c>
      <c r="C1376" s="28">
        <v>300</v>
      </c>
      <c r="D1376" s="28"/>
      <c r="E1376" s="28">
        <f t="shared" si="255"/>
        <v>300</v>
      </c>
      <c r="F1376" s="28">
        <v>67.71</v>
      </c>
      <c r="G1376" s="28"/>
      <c r="H1376" s="28">
        <f t="shared" si="256"/>
        <v>67.71</v>
      </c>
      <c r="I1376" s="28"/>
      <c r="J1376" s="28"/>
      <c r="K1376" s="17">
        <f t="shared" si="254"/>
        <v>22.569999999999997</v>
      </c>
      <c r="L1376" s="28"/>
      <c r="M1376" s="28">
        <f t="shared" si="252"/>
        <v>22.569999999999997</v>
      </c>
    </row>
    <row r="1377" spans="1:13" ht="18" customHeight="1">
      <c r="A1377" s="90" t="s">
        <v>277</v>
      </c>
      <c r="B1377" s="26" t="s">
        <v>229</v>
      </c>
      <c r="C1377" s="28">
        <v>300</v>
      </c>
      <c r="D1377" s="28"/>
      <c r="E1377" s="28">
        <f t="shared" si="255"/>
        <v>300</v>
      </c>
      <c r="F1377" s="28"/>
      <c r="G1377" s="28"/>
      <c r="H1377" s="28">
        <f t="shared" si="256"/>
        <v>0</v>
      </c>
      <c r="I1377" s="28"/>
      <c r="J1377" s="28"/>
      <c r="K1377" s="17">
        <f t="shared" si="254"/>
        <v>0</v>
      </c>
      <c r="L1377" s="28"/>
      <c r="M1377" s="28">
        <f t="shared" si="252"/>
        <v>0</v>
      </c>
    </row>
    <row r="1378" spans="1:13" ht="18" customHeight="1">
      <c r="A1378" s="90" t="s">
        <v>407</v>
      </c>
      <c r="B1378" s="26" t="s">
        <v>34</v>
      </c>
      <c r="C1378" s="28">
        <v>7500</v>
      </c>
      <c r="D1378" s="28"/>
      <c r="E1378" s="28">
        <f t="shared" si="255"/>
        <v>7500</v>
      </c>
      <c r="F1378" s="28">
        <v>1875.17</v>
      </c>
      <c r="G1378" s="28"/>
      <c r="H1378" s="28">
        <f t="shared" si="256"/>
        <v>1875.17</v>
      </c>
      <c r="I1378" s="28">
        <v>265.07</v>
      </c>
      <c r="J1378" s="28"/>
      <c r="K1378" s="17">
        <f t="shared" si="254"/>
        <v>25.002266666666667</v>
      </c>
      <c r="L1378" s="28"/>
      <c r="M1378" s="28">
        <f t="shared" si="252"/>
        <v>25.002266666666667</v>
      </c>
    </row>
    <row r="1379" spans="1:13" ht="21.75" customHeight="1">
      <c r="A1379" s="90" t="s">
        <v>408</v>
      </c>
      <c r="B1379" s="26" t="s">
        <v>286</v>
      </c>
      <c r="C1379" s="28">
        <v>200</v>
      </c>
      <c r="D1379" s="28"/>
      <c r="E1379" s="28">
        <f t="shared" si="255"/>
        <v>200</v>
      </c>
      <c r="F1379" s="28">
        <v>76.08</v>
      </c>
      <c r="G1379" s="28"/>
      <c r="H1379" s="28">
        <f t="shared" si="256"/>
        <v>76.08</v>
      </c>
      <c r="I1379" s="28"/>
      <c r="J1379" s="28"/>
      <c r="K1379" s="17">
        <f t="shared" si="254"/>
        <v>38.04</v>
      </c>
      <c r="L1379" s="28"/>
      <c r="M1379" s="28">
        <f t="shared" si="252"/>
        <v>38.04</v>
      </c>
    </row>
    <row r="1380" spans="1:13" ht="18" customHeight="1">
      <c r="A1380" s="90" t="s">
        <v>46</v>
      </c>
      <c r="B1380" s="26" t="s">
        <v>47</v>
      </c>
      <c r="C1380" s="28">
        <v>5700</v>
      </c>
      <c r="D1380" s="28"/>
      <c r="E1380" s="28">
        <f t="shared" si="255"/>
        <v>5700</v>
      </c>
      <c r="F1380" s="28">
        <v>5400</v>
      </c>
      <c r="G1380" s="28"/>
      <c r="H1380" s="28">
        <f t="shared" si="256"/>
        <v>5400</v>
      </c>
      <c r="I1380" s="28"/>
      <c r="J1380" s="28"/>
      <c r="K1380" s="17">
        <f t="shared" si="254"/>
        <v>94.73684210526315</v>
      </c>
      <c r="L1380" s="28"/>
      <c r="M1380" s="28">
        <f t="shared" si="252"/>
        <v>94.73684210526315</v>
      </c>
    </row>
    <row r="1381" spans="1:13" ht="18" customHeight="1">
      <c r="A1381" s="30"/>
      <c r="B1381" s="31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</row>
    <row r="1382" spans="1:13" s="29" customFormat="1" ht="18" customHeight="1">
      <c r="A1382" s="24" t="s">
        <v>140</v>
      </c>
      <c r="B1382" s="36">
        <v>80195</v>
      </c>
      <c r="C1382" s="25">
        <f>SUM(C1383:C1385)</f>
        <v>231603</v>
      </c>
      <c r="D1382" s="25">
        <f>SUM(D1383:D1385)</f>
        <v>0</v>
      </c>
      <c r="E1382" s="25">
        <f>C1382+D1382</f>
        <v>231603</v>
      </c>
      <c r="F1382" s="25">
        <f>SUM(F1383:F1385)</f>
        <v>141320.84</v>
      </c>
      <c r="G1382" s="25">
        <f>SUM(G1383:G1385)</f>
        <v>0</v>
      </c>
      <c r="H1382" s="25">
        <f aca="true" t="shared" si="257" ref="H1382:H1393">F1382+G1382</f>
        <v>141320.84</v>
      </c>
      <c r="I1382" s="25">
        <f>SUM(I1383:I1385)</f>
        <v>13308.15</v>
      </c>
      <c r="J1382" s="25">
        <f>SUM(J1383:J1384)</f>
        <v>0</v>
      </c>
      <c r="K1382" s="25">
        <f>F1382/C1382*100</f>
        <v>61.018570571192946</v>
      </c>
      <c r="L1382" s="25"/>
      <c r="M1382" s="25">
        <f>H1382/E1382*100</f>
        <v>61.018570571192946</v>
      </c>
    </row>
    <row r="1383" spans="1:13" s="18" customFormat="1" ht="18" customHeight="1">
      <c r="A1383" s="16" t="s">
        <v>12</v>
      </c>
      <c r="B1383" s="15"/>
      <c r="C1383" s="17">
        <f>SUM(C1386:C1388)</f>
        <v>146166</v>
      </c>
      <c r="D1383" s="17">
        <f>SUM(D1386:D1388)</f>
        <v>0</v>
      </c>
      <c r="E1383" s="17">
        <f>SUM(C1383:D1383)</f>
        <v>146166</v>
      </c>
      <c r="F1383" s="17">
        <f>SUM(F1386:F1388)</f>
        <v>115641.26</v>
      </c>
      <c r="G1383" s="17">
        <f>SUM(G1386:G1388)</f>
        <v>0</v>
      </c>
      <c r="H1383" s="17">
        <f t="shared" si="257"/>
        <v>115641.26</v>
      </c>
      <c r="I1383" s="17">
        <f>SUM(I1386:I1388)</f>
        <v>13308.15</v>
      </c>
      <c r="J1383" s="17">
        <f>SUM(J1386:J1388)</f>
        <v>0</v>
      </c>
      <c r="K1383" s="21">
        <f aca="true" t="shared" si="258" ref="K1383:K1393">F1383/C1383*100</f>
        <v>79.1163882161378</v>
      </c>
      <c r="L1383" s="21"/>
      <c r="M1383" s="21">
        <f aca="true" t="shared" si="259" ref="M1383:M1393">H1383/E1383*100</f>
        <v>79.1163882161378</v>
      </c>
    </row>
    <row r="1384" spans="1:13" s="18" customFormat="1" ht="18" customHeight="1">
      <c r="A1384" s="16" t="s">
        <v>14</v>
      </c>
      <c r="B1384" s="15"/>
      <c r="C1384" s="17">
        <f>SUM(C1390:C1390)+C1391+C1392+C1389</f>
        <v>79437</v>
      </c>
      <c r="D1384" s="17">
        <f>SUM(D1390:D1390)+D1391+D1392+D1389</f>
        <v>0</v>
      </c>
      <c r="E1384" s="17">
        <f>SUM(C1384:D1384)</f>
        <v>79437</v>
      </c>
      <c r="F1384" s="17">
        <f>SUM(F1390:F1390)+F1391+F1392+F1389</f>
        <v>20433.58</v>
      </c>
      <c r="G1384" s="17">
        <f>SUM(G1390:G1390)+G1391+G1392+G1389</f>
        <v>0</v>
      </c>
      <c r="H1384" s="17">
        <f t="shared" si="257"/>
        <v>20433.58</v>
      </c>
      <c r="I1384" s="17">
        <f>SUM(I1390:I1390)+I1391+I1392+I1389</f>
        <v>0</v>
      </c>
      <c r="J1384" s="17">
        <f>SUM(J1390:J1390)+J1391+J1392+J1389</f>
        <v>0</v>
      </c>
      <c r="K1384" s="21">
        <f t="shared" si="258"/>
        <v>25.72300061684102</v>
      </c>
      <c r="L1384" s="21"/>
      <c r="M1384" s="21">
        <f t="shared" si="259"/>
        <v>25.72300061684102</v>
      </c>
    </row>
    <row r="1385" spans="1:13" s="18" customFormat="1" ht="18" customHeight="1">
      <c r="A1385" s="16" t="s">
        <v>15</v>
      </c>
      <c r="B1385" s="15"/>
      <c r="C1385" s="17">
        <f>C1393</f>
        <v>6000</v>
      </c>
      <c r="D1385" s="17">
        <f>D1393</f>
        <v>0</v>
      </c>
      <c r="E1385" s="17">
        <f>SUM(C1385:D1385)</f>
        <v>6000</v>
      </c>
      <c r="F1385" s="17">
        <f>F1393</f>
        <v>5246</v>
      </c>
      <c r="G1385" s="17">
        <f>G1393</f>
        <v>0</v>
      </c>
      <c r="H1385" s="17">
        <f>SUM(F1385:G1385)</f>
        <v>5246</v>
      </c>
      <c r="I1385" s="17">
        <f>I1393</f>
        <v>0</v>
      </c>
      <c r="J1385" s="17">
        <f>C1383:C1385</f>
        <v>6000</v>
      </c>
      <c r="K1385" s="17">
        <f t="shared" si="258"/>
        <v>87.43333333333332</v>
      </c>
      <c r="L1385" s="17"/>
      <c r="M1385" s="17">
        <f t="shared" si="259"/>
        <v>87.43333333333332</v>
      </c>
    </row>
    <row r="1386" spans="1:13" s="18" customFormat="1" ht="18" customHeight="1">
      <c r="A1386" s="37" t="s">
        <v>27</v>
      </c>
      <c r="B1386" s="53" t="s">
        <v>28</v>
      </c>
      <c r="C1386" s="86">
        <v>19057</v>
      </c>
      <c r="D1386" s="86"/>
      <c r="E1386" s="28">
        <f aca="true" t="shared" si="260" ref="E1386:E1393">C1386+D1386</f>
        <v>19057</v>
      </c>
      <c r="F1386" s="33">
        <v>13921.63</v>
      </c>
      <c r="G1386" s="33"/>
      <c r="H1386" s="28">
        <f t="shared" si="257"/>
        <v>13921.63</v>
      </c>
      <c r="I1386" s="28">
        <v>2758.72</v>
      </c>
      <c r="J1386" s="28"/>
      <c r="K1386" s="33">
        <f t="shared" si="258"/>
        <v>73.05257910479088</v>
      </c>
      <c r="L1386" s="33"/>
      <c r="M1386" s="33">
        <f t="shared" si="259"/>
        <v>73.05257910479088</v>
      </c>
    </row>
    <row r="1387" spans="1:13" s="18" customFormat="1" ht="18" customHeight="1">
      <c r="A1387" s="35" t="s">
        <v>29</v>
      </c>
      <c r="B1387" s="53" t="s">
        <v>30</v>
      </c>
      <c r="C1387" s="86">
        <v>3041</v>
      </c>
      <c r="D1387" s="86"/>
      <c r="E1387" s="28">
        <f t="shared" si="260"/>
        <v>3041</v>
      </c>
      <c r="F1387" s="33">
        <v>2222.04</v>
      </c>
      <c r="G1387" s="33"/>
      <c r="H1387" s="28">
        <f t="shared" si="257"/>
        <v>2222.04</v>
      </c>
      <c r="I1387" s="28">
        <v>435.5</v>
      </c>
      <c r="J1387" s="28"/>
      <c r="K1387" s="33">
        <f t="shared" si="258"/>
        <v>73.06938507070042</v>
      </c>
      <c r="L1387" s="33"/>
      <c r="M1387" s="33">
        <f t="shared" si="259"/>
        <v>73.06938507070042</v>
      </c>
    </row>
    <row r="1388" spans="1:13" s="18" customFormat="1" ht="18" customHeight="1">
      <c r="A1388" s="37" t="s">
        <v>31</v>
      </c>
      <c r="B1388" s="53" t="s">
        <v>32</v>
      </c>
      <c r="C1388" s="86">
        <v>124068</v>
      </c>
      <c r="D1388" s="86"/>
      <c r="E1388" s="28">
        <f t="shared" si="260"/>
        <v>124068</v>
      </c>
      <c r="F1388" s="33">
        <v>99497.59</v>
      </c>
      <c r="G1388" s="33"/>
      <c r="H1388" s="28">
        <f t="shared" si="257"/>
        <v>99497.59</v>
      </c>
      <c r="I1388" s="28">
        <v>10113.93</v>
      </c>
      <c r="J1388" s="28"/>
      <c r="K1388" s="33">
        <f t="shared" si="258"/>
        <v>80.19601347648063</v>
      </c>
      <c r="L1388" s="33"/>
      <c r="M1388" s="33">
        <f t="shared" si="259"/>
        <v>80.19601347648063</v>
      </c>
    </row>
    <row r="1389" spans="1:13" s="18" customFormat="1" ht="18" customHeight="1">
      <c r="A1389" s="37" t="s">
        <v>404</v>
      </c>
      <c r="B1389" s="53" t="s">
        <v>43</v>
      </c>
      <c r="C1389" s="86">
        <v>7000</v>
      </c>
      <c r="D1389" s="86"/>
      <c r="E1389" s="28">
        <f t="shared" si="260"/>
        <v>7000</v>
      </c>
      <c r="F1389" s="33"/>
      <c r="G1389" s="33"/>
      <c r="H1389" s="28">
        <f t="shared" si="257"/>
        <v>0</v>
      </c>
      <c r="I1389" s="28"/>
      <c r="J1389" s="28"/>
      <c r="K1389" s="33">
        <f t="shared" si="258"/>
        <v>0</v>
      </c>
      <c r="L1389" s="33"/>
      <c r="M1389" s="33">
        <f t="shared" si="259"/>
        <v>0</v>
      </c>
    </row>
    <row r="1390" spans="1:13" ht="18" customHeight="1">
      <c r="A1390" s="35" t="s">
        <v>33</v>
      </c>
      <c r="B1390" s="26" t="s">
        <v>34</v>
      </c>
      <c r="C1390" s="28">
        <v>19000</v>
      </c>
      <c r="D1390" s="28"/>
      <c r="E1390" s="28">
        <f t="shared" si="260"/>
        <v>19000</v>
      </c>
      <c r="F1390" s="28">
        <v>4999.99</v>
      </c>
      <c r="G1390" s="28"/>
      <c r="H1390" s="28">
        <f t="shared" si="257"/>
        <v>4999.99</v>
      </c>
      <c r="I1390" s="28"/>
      <c r="J1390" s="28"/>
      <c r="K1390" s="33">
        <f t="shared" si="258"/>
        <v>26.315736842105263</v>
      </c>
      <c r="L1390" s="33"/>
      <c r="M1390" s="33">
        <f t="shared" si="259"/>
        <v>26.315736842105263</v>
      </c>
    </row>
    <row r="1391" spans="1:13" ht="18" customHeight="1">
      <c r="A1391" s="44" t="s">
        <v>450</v>
      </c>
      <c r="B1391" s="26" t="s">
        <v>290</v>
      </c>
      <c r="C1391" s="28">
        <v>38000</v>
      </c>
      <c r="D1391" s="28"/>
      <c r="E1391" s="28">
        <f t="shared" si="260"/>
        <v>38000</v>
      </c>
      <c r="F1391" s="28"/>
      <c r="G1391" s="28"/>
      <c r="H1391" s="28">
        <f t="shared" si="257"/>
        <v>0</v>
      </c>
      <c r="I1391" s="28"/>
      <c r="J1391" s="28"/>
      <c r="K1391" s="33">
        <f t="shared" si="258"/>
        <v>0</v>
      </c>
      <c r="L1391" s="33"/>
      <c r="M1391" s="33">
        <f t="shared" si="259"/>
        <v>0</v>
      </c>
    </row>
    <row r="1392" spans="1:13" ht="18" customHeight="1">
      <c r="A1392" s="44" t="s">
        <v>449</v>
      </c>
      <c r="B1392" s="26" t="s">
        <v>292</v>
      </c>
      <c r="C1392" s="28">
        <v>15437</v>
      </c>
      <c r="D1392" s="28"/>
      <c r="E1392" s="28">
        <f t="shared" si="260"/>
        <v>15437</v>
      </c>
      <c r="F1392" s="28">
        <v>15433.59</v>
      </c>
      <c r="G1392" s="28"/>
      <c r="H1392" s="28">
        <f t="shared" si="257"/>
        <v>15433.59</v>
      </c>
      <c r="I1392" s="28"/>
      <c r="J1392" s="28"/>
      <c r="K1392" s="33">
        <f t="shared" si="258"/>
        <v>99.9779102157155</v>
      </c>
      <c r="L1392" s="33"/>
      <c r="M1392" s="33">
        <f t="shared" si="259"/>
        <v>99.9779102157155</v>
      </c>
    </row>
    <row r="1393" spans="1:13" ht="18" customHeight="1">
      <c r="A1393" s="44" t="s">
        <v>303</v>
      </c>
      <c r="B1393" s="26" t="s">
        <v>63</v>
      </c>
      <c r="C1393" s="28">
        <v>6000</v>
      </c>
      <c r="D1393" s="28"/>
      <c r="E1393" s="28">
        <f t="shared" si="260"/>
        <v>6000</v>
      </c>
      <c r="F1393" s="28">
        <v>5246</v>
      </c>
      <c r="G1393" s="28"/>
      <c r="H1393" s="28">
        <f t="shared" si="257"/>
        <v>5246</v>
      </c>
      <c r="I1393" s="28"/>
      <c r="J1393" s="28"/>
      <c r="K1393" s="33">
        <f t="shared" si="258"/>
        <v>87.43333333333332</v>
      </c>
      <c r="L1393" s="33"/>
      <c r="M1393" s="33">
        <f t="shared" si="259"/>
        <v>87.43333333333332</v>
      </c>
    </row>
    <row r="1394" spans="1:13" ht="18" customHeight="1">
      <c r="A1394" s="44"/>
      <c r="B1394" s="53"/>
      <c r="C1394" s="28"/>
      <c r="D1394" s="28"/>
      <c r="E1394" s="28"/>
      <c r="F1394" s="28"/>
      <c r="G1394" s="28"/>
      <c r="H1394" s="28"/>
      <c r="I1394" s="28"/>
      <c r="J1394" s="28"/>
      <c r="K1394" s="33"/>
      <c r="L1394" s="33"/>
      <c r="M1394" s="28"/>
    </row>
    <row r="1395" spans="1:13" ht="18" customHeight="1">
      <c r="A1395" s="24" t="s">
        <v>142</v>
      </c>
      <c r="B1395" s="5" t="s">
        <v>143</v>
      </c>
      <c r="C1395" s="25">
        <f>SUM(C1396:C1398)</f>
        <v>246200</v>
      </c>
      <c r="D1395" s="25">
        <f>SUM(D1396:D1398)</f>
        <v>30845</v>
      </c>
      <c r="E1395" s="25">
        <f>C1395+D1395</f>
        <v>277045</v>
      </c>
      <c r="F1395" s="25">
        <f>SUM(F1396:F1398)</f>
        <v>112511</v>
      </c>
      <c r="G1395" s="25">
        <f>SUM(G1396:G1398)</f>
        <v>9425.94</v>
      </c>
      <c r="H1395" s="25">
        <f>F1395+G1395</f>
        <v>121936.94</v>
      </c>
      <c r="I1395" s="25">
        <f>SUM(I1396:I1398)</f>
        <v>2194.92</v>
      </c>
      <c r="J1395" s="25">
        <f>SUM(J1396:J1398)</f>
        <v>0</v>
      </c>
      <c r="K1395" s="25">
        <f>F1395/C1395*100</f>
        <v>45.69902518277823</v>
      </c>
      <c r="L1395" s="25">
        <f>G1395/D1395*100</f>
        <v>30.55905333117199</v>
      </c>
      <c r="M1395" s="25">
        <f>H1395/E1395*100</f>
        <v>44.01340576440651</v>
      </c>
    </row>
    <row r="1396" spans="1:13" s="18" customFormat="1" ht="18" customHeight="1">
      <c r="A1396" s="43" t="s">
        <v>13</v>
      </c>
      <c r="B1396" s="15"/>
      <c r="C1396" s="17">
        <f>SUM(C1411)+C1401</f>
        <v>46200</v>
      </c>
      <c r="D1396" s="17">
        <f>SUM(D1411)+D1401</f>
        <v>0</v>
      </c>
      <c r="E1396" s="17">
        <f>SUM(C1396:D1396)</f>
        <v>46200</v>
      </c>
      <c r="F1396" s="17">
        <f>SUM(F1411)+F1401</f>
        <v>42511</v>
      </c>
      <c r="G1396" s="17">
        <f>SUM(G1411)+G1401</f>
        <v>0</v>
      </c>
      <c r="H1396" s="17">
        <f>SUM(F1396:G1396)</f>
        <v>42511</v>
      </c>
      <c r="I1396" s="17">
        <f>SUM(I1411)+I1401</f>
        <v>0</v>
      </c>
      <c r="J1396" s="17">
        <f>SUM(J1411)+J1401</f>
        <v>0</v>
      </c>
      <c r="K1396" s="17">
        <f>F1396/C1396*100</f>
        <v>92.01515151515152</v>
      </c>
      <c r="L1396" s="17"/>
      <c r="M1396" s="17">
        <f>H1396/E1396*100</f>
        <v>92.01515151515152</v>
      </c>
    </row>
    <row r="1397" spans="1:13" s="18" customFormat="1" ht="18" customHeight="1">
      <c r="A1397" s="16" t="s">
        <v>14</v>
      </c>
      <c r="B1397" s="15"/>
      <c r="C1397" s="17">
        <f>SUM(C1407)</f>
        <v>0</v>
      </c>
      <c r="D1397" s="17">
        <f>SUM(D1407)</f>
        <v>30845</v>
      </c>
      <c r="E1397" s="17">
        <f>SUM(C1397:D1397)</f>
        <v>30845</v>
      </c>
      <c r="F1397" s="17">
        <f>SUM(F1407)</f>
        <v>0</v>
      </c>
      <c r="G1397" s="17">
        <f>SUM(G1407)</f>
        <v>9425.94</v>
      </c>
      <c r="H1397" s="17">
        <f>F1397+G1397</f>
        <v>9425.94</v>
      </c>
      <c r="I1397" s="17">
        <f>SUM(I1407)</f>
        <v>2194.92</v>
      </c>
      <c r="J1397" s="17">
        <f>SUM(J1407)</f>
        <v>0</v>
      </c>
      <c r="K1397" s="17"/>
      <c r="L1397" s="17">
        <f>G1397/D1397*100</f>
        <v>30.55905333117199</v>
      </c>
      <c r="M1397" s="17">
        <f>H1397/E1397*100</f>
        <v>30.55905333117199</v>
      </c>
    </row>
    <row r="1398" spans="1:13" s="18" customFormat="1" ht="18" customHeight="1">
      <c r="A1398" s="16" t="s">
        <v>15</v>
      </c>
      <c r="B1398" s="15"/>
      <c r="C1398" s="17">
        <f>C1404</f>
        <v>200000</v>
      </c>
      <c r="D1398" s="17">
        <f>D1404</f>
        <v>0</v>
      </c>
      <c r="E1398" s="17">
        <f>SUM(C1398:D1398)</f>
        <v>200000</v>
      </c>
      <c r="F1398" s="17">
        <f>F1404</f>
        <v>70000</v>
      </c>
      <c r="G1398" s="17">
        <f>G1404</f>
        <v>0</v>
      </c>
      <c r="H1398" s="17">
        <f>SUM(F1398:G1398)</f>
        <v>70000</v>
      </c>
      <c r="I1398" s="17">
        <f>I1404</f>
        <v>0</v>
      </c>
      <c r="J1398" s="17">
        <f>J1404</f>
        <v>0</v>
      </c>
      <c r="K1398" s="17">
        <f>F1398/C1398*100</f>
        <v>35</v>
      </c>
      <c r="L1398" s="17">
        <v>0</v>
      </c>
      <c r="M1398" s="17">
        <f>H1398/E1398*100</f>
        <v>35</v>
      </c>
    </row>
    <row r="1399" spans="1:13" ht="18" customHeight="1">
      <c r="A1399" s="30"/>
      <c r="B1399" s="31"/>
      <c r="C1399" s="28"/>
      <c r="D1399" s="28"/>
      <c r="E1399" s="28"/>
      <c r="F1399" s="28"/>
      <c r="G1399" s="28"/>
      <c r="H1399" s="28"/>
      <c r="I1399" s="28"/>
      <c r="J1399" s="28"/>
      <c r="K1399" s="17"/>
      <c r="L1399" s="17"/>
      <c r="M1399" s="17"/>
    </row>
    <row r="1400" spans="1:13" s="29" customFormat="1" ht="18" customHeight="1">
      <c r="A1400" s="24" t="s">
        <v>250</v>
      </c>
      <c r="B1400" s="36">
        <v>85111</v>
      </c>
      <c r="C1400" s="25">
        <f>SUM(C1401:C1402)</f>
        <v>230000</v>
      </c>
      <c r="D1400" s="25">
        <f>SUM(D1401:D1402)</f>
        <v>0</v>
      </c>
      <c r="E1400" s="25">
        <f>C1400+D1400</f>
        <v>230000</v>
      </c>
      <c r="F1400" s="25">
        <f>SUM(F1401:F1402)</f>
        <v>100000</v>
      </c>
      <c r="G1400" s="25">
        <f>SUM(G1401:G1402)</f>
        <v>0</v>
      </c>
      <c r="H1400" s="25">
        <f>F1400+G1400</f>
        <v>100000</v>
      </c>
      <c r="I1400" s="25">
        <f>SUM(I1401:I1402)</f>
        <v>0</v>
      </c>
      <c r="J1400" s="25">
        <f>SUM(J1401:J1402)</f>
        <v>0</v>
      </c>
      <c r="K1400" s="25">
        <f>F1400/C1400*100</f>
        <v>43.47826086956522</v>
      </c>
      <c r="L1400" s="25">
        <v>0</v>
      </c>
      <c r="M1400" s="25">
        <f>H1400/E1400*100</f>
        <v>43.47826086956522</v>
      </c>
    </row>
    <row r="1401" spans="1:13" s="29" customFormat="1" ht="18" customHeight="1">
      <c r="A1401" s="43" t="s">
        <v>13</v>
      </c>
      <c r="B1401" s="36"/>
      <c r="C1401" s="21">
        <f>C1403</f>
        <v>30000</v>
      </c>
      <c r="D1401" s="21">
        <f>D1403</f>
        <v>0</v>
      </c>
      <c r="E1401" s="21">
        <f>C1401+D1401</f>
        <v>30000</v>
      </c>
      <c r="F1401" s="21">
        <f>F1403</f>
        <v>30000</v>
      </c>
      <c r="G1401" s="21">
        <f>G1403</f>
        <v>0</v>
      </c>
      <c r="H1401" s="21">
        <f>F1401+G1401</f>
        <v>30000</v>
      </c>
      <c r="I1401" s="21">
        <f>I1403</f>
        <v>0</v>
      </c>
      <c r="J1401" s="21">
        <f>J1403</f>
        <v>0</v>
      </c>
      <c r="K1401" s="21">
        <f>F1401/C1401*100</f>
        <v>100</v>
      </c>
      <c r="L1401" s="21"/>
      <c r="M1401" s="21">
        <f>H1401/E1401*100</f>
        <v>100</v>
      </c>
    </row>
    <row r="1402" spans="1:13" s="18" customFormat="1" ht="18" customHeight="1">
      <c r="A1402" s="16" t="s">
        <v>15</v>
      </c>
      <c r="B1402" s="15"/>
      <c r="C1402" s="17">
        <f>SUM(C1404)</f>
        <v>200000</v>
      </c>
      <c r="D1402" s="17">
        <f>SUM(D1404)</f>
        <v>0</v>
      </c>
      <c r="E1402" s="17">
        <f>SUM(C1402:D1402)</f>
        <v>200000</v>
      </c>
      <c r="F1402" s="17">
        <f>SUM(F1404)</f>
        <v>70000</v>
      </c>
      <c r="G1402" s="17">
        <f>SUM(G1404)</f>
        <v>0</v>
      </c>
      <c r="H1402" s="17">
        <f>F1402+G1402</f>
        <v>70000</v>
      </c>
      <c r="I1402" s="17">
        <f>SUM(I1404)</f>
        <v>0</v>
      </c>
      <c r="J1402" s="17">
        <f>SUM(J1404)</f>
        <v>0</v>
      </c>
      <c r="K1402" s="17">
        <f>F1402/C1402*100</f>
        <v>35</v>
      </c>
      <c r="L1402" s="17"/>
      <c r="M1402" s="17">
        <f>H1402/E1402*100</f>
        <v>35</v>
      </c>
    </row>
    <row r="1403" spans="1:13" ht="18" customHeight="1">
      <c r="A1403" s="105" t="s">
        <v>340</v>
      </c>
      <c r="B1403" s="92" t="s">
        <v>144</v>
      </c>
      <c r="C1403" s="28">
        <v>30000</v>
      </c>
      <c r="D1403" s="28"/>
      <c r="E1403" s="33">
        <f>SUM(C1403:D1403)</f>
        <v>30000</v>
      </c>
      <c r="F1403" s="28">
        <v>30000</v>
      </c>
      <c r="G1403" s="28"/>
      <c r="H1403" s="17">
        <f>F1403+G1403</f>
        <v>30000</v>
      </c>
      <c r="I1403" s="28"/>
      <c r="J1403" s="28"/>
      <c r="K1403" s="17">
        <f>F1403/C1403*100</f>
        <v>100</v>
      </c>
      <c r="L1403" s="28"/>
      <c r="M1403" s="17">
        <f>H1403/E1403*100</f>
        <v>100</v>
      </c>
    </row>
    <row r="1404" spans="1:13" ht="18" customHeight="1">
      <c r="A1404" s="103" t="s">
        <v>355</v>
      </c>
      <c r="B1404" s="26" t="s">
        <v>251</v>
      </c>
      <c r="C1404" s="28">
        <v>200000</v>
      </c>
      <c r="D1404" s="28"/>
      <c r="E1404" s="28">
        <f>C1404+D1404</f>
        <v>200000</v>
      </c>
      <c r="F1404" s="28">
        <v>70000</v>
      </c>
      <c r="G1404" s="28"/>
      <c r="H1404" s="28">
        <f>F1404+G1404</f>
        <v>70000</v>
      </c>
      <c r="I1404" s="28"/>
      <c r="J1404" s="28"/>
      <c r="K1404" s="28">
        <f>F1404/C1404*100</f>
        <v>35</v>
      </c>
      <c r="L1404" s="28"/>
      <c r="M1404" s="28">
        <f>H1404/E1404*100</f>
        <v>35</v>
      </c>
    </row>
    <row r="1405" spans="1:13" ht="18" customHeight="1">
      <c r="A1405" s="31"/>
      <c r="B1405" s="31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</row>
    <row r="1406" spans="1:13" s="29" customFormat="1" ht="18" customHeight="1">
      <c r="A1406" s="24" t="s">
        <v>163</v>
      </c>
      <c r="B1406" s="36">
        <v>85156</v>
      </c>
      <c r="C1406" s="25">
        <f>C1408</f>
        <v>0</v>
      </c>
      <c r="D1406" s="25">
        <f>D1408</f>
        <v>30845</v>
      </c>
      <c r="E1406" s="25">
        <f>C1406+D1406</f>
        <v>30845</v>
      </c>
      <c r="F1406" s="25">
        <f>F1408</f>
        <v>0</v>
      </c>
      <c r="G1406" s="25">
        <f>G1408</f>
        <v>9425.94</v>
      </c>
      <c r="H1406" s="25">
        <f>F1406+G1406</f>
        <v>9425.94</v>
      </c>
      <c r="I1406" s="25">
        <f>I1408</f>
        <v>2194.92</v>
      </c>
      <c r="J1406" s="25">
        <f>J1408</f>
        <v>0</v>
      </c>
      <c r="K1406" s="25">
        <v>0</v>
      </c>
      <c r="L1406" s="25">
        <f aca="true" t="shared" si="261" ref="L1406:M1408">G1406/D1406*100</f>
        <v>30.55905333117199</v>
      </c>
      <c r="M1406" s="25">
        <f t="shared" si="261"/>
        <v>30.55905333117199</v>
      </c>
    </row>
    <row r="1407" spans="1:13" s="18" customFormat="1" ht="18" customHeight="1">
      <c r="A1407" s="16" t="s">
        <v>14</v>
      </c>
      <c r="B1407" s="15"/>
      <c r="C1407" s="17">
        <f>SUM(C1408)</f>
        <v>0</v>
      </c>
      <c r="D1407" s="17">
        <f>SUM(D1408)</f>
        <v>30845</v>
      </c>
      <c r="E1407" s="17">
        <f>SUM(C1407:D1407)</f>
        <v>30845</v>
      </c>
      <c r="F1407" s="17">
        <f>SUM(F1408)</f>
        <v>0</v>
      </c>
      <c r="G1407" s="17">
        <f>SUM(G1408)</f>
        <v>9425.94</v>
      </c>
      <c r="H1407" s="17">
        <f>F1407+G1407</f>
        <v>9425.94</v>
      </c>
      <c r="I1407" s="17">
        <f>SUM(I1408)</f>
        <v>2194.92</v>
      </c>
      <c r="J1407" s="17">
        <f>SUM(J1408)</f>
        <v>0</v>
      </c>
      <c r="K1407" s="17"/>
      <c r="L1407" s="17">
        <f t="shared" si="261"/>
        <v>30.55905333117199</v>
      </c>
      <c r="M1407" s="17">
        <f t="shared" si="261"/>
        <v>30.55905333117199</v>
      </c>
    </row>
    <row r="1408" spans="1:13" ht="18" customHeight="1">
      <c r="A1408" s="35" t="s">
        <v>165</v>
      </c>
      <c r="B1408" s="26" t="s">
        <v>166</v>
      </c>
      <c r="C1408" s="28"/>
      <c r="D1408" s="28">
        <v>30845</v>
      </c>
      <c r="E1408" s="28">
        <f>C1408+D1408</f>
        <v>30845</v>
      </c>
      <c r="F1408" s="28"/>
      <c r="G1408" s="28">
        <v>9425.94</v>
      </c>
      <c r="H1408" s="28">
        <f>F1408+G1408</f>
        <v>9425.94</v>
      </c>
      <c r="I1408" s="28">
        <v>2194.92</v>
      </c>
      <c r="J1408" s="28"/>
      <c r="K1408" s="28"/>
      <c r="L1408" s="28">
        <f t="shared" si="261"/>
        <v>30.55905333117199</v>
      </c>
      <c r="M1408" s="28">
        <f t="shared" si="261"/>
        <v>30.55905333117199</v>
      </c>
    </row>
    <row r="1409" spans="1:13" ht="18" customHeight="1">
      <c r="A1409" s="31"/>
      <c r="B1409" s="31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</row>
    <row r="1410" spans="1:13" s="29" customFormat="1" ht="18" customHeight="1">
      <c r="A1410" s="24" t="s">
        <v>149</v>
      </c>
      <c r="B1410" s="36">
        <v>85195</v>
      </c>
      <c r="C1410" s="25">
        <f>SUM(C1412:C1413)</f>
        <v>16200</v>
      </c>
      <c r="D1410" s="25">
        <f>SUM(D1412:D1413)</f>
        <v>0</v>
      </c>
      <c r="E1410" s="25">
        <f>SUM(C1410:D1410)</f>
        <v>16200</v>
      </c>
      <c r="F1410" s="25">
        <f>SUM(F1412:F1413)</f>
        <v>12511</v>
      </c>
      <c r="G1410" s="25">
        <f>SUM(G1412:G1413)</f>
        <v>0</v>
      </c>
      <c r="H1410" s="25">
        <f>SUM(F1410:G1410)</f>
        <v>12511</v>
      </c>
      <c r="I1410" s="25">
        <f>SUM(I1412:I1413)</f>
        <v>0</v>
      </c>
      <c r="J1410" s="25">
        <f>SUM(J1412:J1412)</f>
        <v>0</v>
      </c>
      <c r="K1410" s="25">
        <f>F1410/C1410*100</f>
        <v>77.22839506172839</v>
      </c>
      <c r="L1410" s="25">
        <v>0</v>
      </c>
      <c r="M1410" s="25">
        <f>H1410/E1410*100</f>
        <v>77.22839506172839</v>
      </c>
    </row>
    <row r="1411" spans="1:13" s="18" customFormat="1" ht="18" customHeight="1">
      <c r="A1411" s="43" t="s">
        <v>13</v>
      </c>
      <c r="B1411" s="15"/>
      <c r="C1411" s="17">
        <f>SUM(C1412:C1413)</f>
        <v>16200</v>
      </c>
      <c r="D1411" s="17">
        <f>SUM(D1412:D1413)</f>
        <v>0</v>
      </c>
      <c r="E1411" s="17">
        <f>SUM(C1411:D1411)</f>
        <v>16200</v>
      </c>
      <c r="F1411" s="17">
        <f>SUM(F1412:F1413)</f>
        <v>12511</v>
      </c>
      <c r="G1411" s="17">
        <f>SUM(G1412:G1413)</f>
        <v>0</v>
      </c>
      <c r="H1411" s="17">
        <f>SUM(F1411:G1411)</f>
        <v>12511</v>
      </c>
      <c r="I1411" s="17">
        <f>SUM(I1412:I1413)</f>
        <v>0</v>
      </c>
      <c r="J1411" s="17">
        <f>SUM(J1412:J1413)</f>
        <v>0</v>
      </c>
      <c r="K1411" s="17">
        <f>F1411/C1411*100</f>
        <v>77.22839506172839</v>
      </c>
      <c r="L1411" s="17"/>
      <c r="M1411" s="17">
        <f>H1411/E1411*100</f>
        <v>77.22839506172839</v>
      </c>
    </row>
    <row r="1412" spans="1:13" ht="18" customHeight="1">
      <c r="A1412" s="35" t="s">
        <v>147</v>
      </c>
      <c r="B1412" s="26" t="s">
        <v>148</v>
      </c>
      <c r="C1412" s="28">
        <v>9700</v>
      </c>
      <c r="D1412" s="28"/>
      <c r="E1412" s="28">
        <f>C1412+D1412</f>
        <v>9700</v>
      </c>
      <c r="F1412" s="28">
        <v>6011</v>
      </c>
      <c r="G1412" s="28"/>
      <c r="H1412" s="28">
        <f>F1412+G1412</f>
        <v>6011</v>
      </c>
      <c r="I1412" s="28"/>
      <c r="J1412" s="28"/>
      <c r="K1412" s="28">
        <f>F1412/C1412*100</f>
        <v>61.96907216494846</v>
      </c>
      <c r="L1412" s="28"/>
      <c r="M1412" s="28">
        <f>H1412/E1412*100</f>
        <v>61.96907216494846</v>
      </c>
    </row>
    <row r="1413" spans="1:13" ht="18" customHeight="1">
      <c r="A1413" s="31" t="s">
        <v>451</v>
      </c>
      <c r="B1413" s="26" t="s">
        <v>77</v>
      </c>
      <c r="C1413" s="28">
        <v>6500</v>
      </c>
      <c r="D1413" s="28"/>
      <c r="E1413" s="28">
        <f>C1413+D1413</f>
        <v>6500</v>
      </c>
      <c r="F1413" s="28">
        <v>6500</v>
      </c>
      <c r="G1413" s="28"/>
      <c r="H1413" s="28">
        <f>F1413+G1413</f>
        <v>6500</v>
      </c>
      <c r="I1413" s="28"/>
      <c r="J1413" s="28"/>
      <c r="K1413" s="28">
        <f>F1413/C1413*100</f>
        <v>100</v>
      </c>
      <c r="L1413" s="31"/>
      <c r="M1413" s="28">
        <f>H1413/E1413*100</f>
        <v>100</v>
      </c>
    </row>
    <row r="1414" spans="1:13" ht="18" customHeight="1">
      <c r="A1414" s="30"/>
      <c r="B1414" s="31"/>
      <c r="C1414" s="28"/>
      <c r="D1414" s="28"/>
      <c r="E1414" s="28"/>
      <c r="F1414" s="28"/>
      <c r="G1414" s="28"/>
      <c r="H1414" s="28"/>
      <c r="I1414" s="17"/>
      <c r="J1414" s="28"/>
      <c r="K1414" s="31"/>
      <c r="L1414" s="31"/>
      <c r="M1414" s="28"/>
    </row>
    <row r="1415" spans="1:13" ht="18" customHeight="1">
      <c r="A1415" s="24" t="s">
        <v>252</v>
      </c>
      <c r="B1415" s="5" t="s">
        <v>151</v>
      </c>
      <c r="C1415" s="25">
        <f>SUM(C1416:C1419)</f>
        <v>8695247</v>
      </c>
      <c r="D1415" s="25">
        <f>SUM(D1416:D1419)</f>
        <v>1152987</v>
      </c>
      <c r="E1415" s="25">
        <f>C1415+D1415</f>
        <v>9848234</v>
      </c>
      <c r="F1415" s="25">
        <f>SUM(F1416:F1419)</f>
        <v>4104147.44</v>
      </c>
      <c r="G1415" s="25">
        <f>SUM(G1416:G1419)</f>
        <v>545461</v>
      </c>
      <c r="H1415" s="25">
        <f>F1415+G1415</f>
        <v>4649608.4399999995</v>
      </c>
      <c r="I1415" s="25">
        <f>SUM(I1416:I1419)</f>
        <v>172951.15</v>
      </c>
      <c r="J1415" s="25">
        <f>SUM(J1416:J1419)</f>
        <v>12310</v>
      </c>
      <c r="K1415" s="25">
        <f aca="true" t="shared" si="262" ref="K1415:M1416">F1415/C1415*100</f>
        <v>47.199894839100025</v>
      </c>
      <c r="L1415" s="25">
        <f t="shared" si="262"/>
        <v>47.30851258513756</v>
      </c>
      <c r="M1415" s="25">
        <f t="shared" si="262"/>
        <v>47.212611316912245</v>
      </c>
    </row>
    <row r="1416" spans="1:13" s="18" customFormat="1" ht="18" customHeight="1">
      <c r="A1416" s="16" t="s">
        <v>12</v>
      </c>
      <c r="B1416" s="15"/>
      <c r="C1416" s="17">
        <f>SUM(C1422+C1457+C1495)</f>
        <v>3665185</v>
      </c>
      <c r="D1416" s="17">
        <f>SUM(D1422+D1457+D1495)</f>
        <v>847566</v>
      </c>
      <c r="E1416" s="17">
        <f>SUM(C1416:D1416)</f>
        <v>4512751</v>
      </c>
      <c r="F1416" s="17">
        <f>SUM(F1422+F1457+F1495)</f>
        <v>1794150.2300000002</v>
      </c>
      <c r="G1416" s="17">
        <f>SUM(G1422+G1457+G1495)</f>
        <v>373811.08</v>
      </c>
      <c r="H1416" s="17">
        <f>SUM(F1416:G1416)</f>
        <v>2167961.31</v>
      </c>
      <c r="I1416" s="17">
        <f>SUM(I1422+I1457+I1495)</f>
        <v>118550.89</v>
      </c>
      <c r="J1416" s="17">
        <f>SUM(J1422+J1457+J1495)</f>
        <v>0</v>
      </c>
      <c r="K1416" s="17">
        <f t="shared" si="262"/>
        <v>48.951150624047635</v>
      </c>
      <c r="L1416" s="17">
        <f t="shared" si="262"/>
        <v>44.10406741185937</v>
      </c>
      <c r="M1416" s="17">
        <f t="shared" si="262"/>
        <v>48.04079174765016</v>
      </c>
    </row>
    <row r="1417" spans="1:13" s="18" customFormat="1" ht="18" customHeight="1">
      <c r="A1417" s="43" t="s">
        <v>13</v>
      </c>
      <c r="B1417" s="15"/>
      <c r="C1417" s="17">
        <f>SUM(C1423+C1485)</f>
        <v>1967664</v>
      </c>
      <c r="D1417" s="17">
        <f>SUM(D1423+D1485)</f>
        <v>0</v>
      </c>
      <c r="E1417" s="17">
        <f>SUM(C1417:D1417)</f>
        <v>1967664</v>
      </c>
      <c r="F1417" s="17">
        <f>SUM(F1423+F1485)</f>
        <v>802647.0700000001</v>
      </c>
      <c r="G1417" s="17">
        <f>SUM(G1423+G1485)</f>
        <v>0</v>
      </c>
      <c r="H1417" s="17">
        <f>SUM(F1417:G1417)</f>
        <v>802647.0700000001</v>
      </c>
      <c r="I1417" s="17">
        <f>SUM(I1423+I1485)</f>
        <v>0</v>
      </c>
      <c r="J1417" s="17">
        <f>SUM(J1423+J1485)</f>
        <v>0</v>
      </c>
      <c r="K1417" s="17">
        <f>F1417/C1417*100</f>
        <v>40.79187656022573</v>
      </c>
      <c r="L1417" s="17">
        <v>0</v>
      </c>
      <c r="M1417" s="17">
        <f>H1417/E1417*100</f>
        <v>40.79187656022573</v>
      </c>
    </row>
    <row r="1418" spans="1:13" s="18" customFormat="1" ht="18" customHeight="1">
      <c r="A1418" s="16" t="s">
        <v>14</v>
      </c>
      <c r="B1418" s="15"/>
      <c r="C1418" s="17">
        <f>SUM(C1424+C1458+C1486+C1496+C1519+C1524)+C1491</f>
        <v>3052545</v>
      </c>
      <c r="D1418" s="17">
        <f>SUM(D1424+D1458+D1486+D1496+D1519+D1524)+D1491</f>
        <v>305421</v>
      </c>
      <c r="E1418" s="17">
        <f>SUM(C1418:D1418)</f>
        <v>3357966</v>
      </c>
      <c r="F1418" s="17">
        <f>SUM(F1424+F1458+F1486+F1496+F1519+F1524)+F1491</f>
        <v>1507350.1399999997</v>
      </c>
      <c r="G1418" s="17">
        <f>SUM(G1424+G1458+G1486+G1496+G1519+G1524)+G1491</f>
        <v>171649.91999999998</v>
      </c>
      <c r="H1418" s="17">
        <f>SUM(F1418:G1418)</f>
        <v>1679000.0599999996</v>
      </c>
      <c r="I1418" s="17">
        <f>SUM(I1424+I1458+I1486+I1496+I1519+I1524)+I1491</f>
        <v>54400.26</v>
      </c>
      <c r="J1418" s="17">
        <f>SUM(J1424+J1458+J1486+J1496+J1519+J1524)+J1491</f>
        <v>12310</v>
      </c>
      <c r="K1418" s="17">
        <f>F1418/C1418*100</f>
        <v>49.380112004900816</v>
      </c>
      <c r="L1418" s="17">
        <f>G1418/D1418*100</f>
        <v>56.201086369306616</v>
      </c>
      <c r="M1418" s="17">
        <f>H1418/E1418*100</f>
        <v>50.00050804564429</v>
      </c>
    </row>
    <row r="1419" spans="1:13" s="18" customFormat="1" ht="18" customHeight="1">
      <c r="A1419" s="16" t="s">
        <v>15</v>
      </c>
      <c r="B1419" s="15"/>
      <c r="C1419" s="17">
        <f>SUM(C1425)</f>
        <v>9853</v>
      </c>
      <c r="D1419" s="17">
        <f>SUM(D1425)</f>
        <v>0</v>
      </c>
      <c r="E1419" s="17">
        <f>SUM(C1419:D1419)</f>
        <v>9853</v>
      </c>
      <c r="F1419" s="17">
        <f>SUM(F1425)</f>
        <v>0</v>
      </c>
      <c r="G1419" s="17">
        <f>SUM(G1425)</f>
        <v>0</v>
      </c>
      <c r="H1419" s="17">
        <f>SUM(F1419:G1419)</f>
        <v>0</v>
      </c>
      <c r="I1419" s="17">
        <f>SUM(I1425)</f>
        <v>0</v>
      </c>
      <c r="J1419" s="17">
        <f>SUM(J1425)</f>
        <v>0</v>
      </c>
      <c r="K1419" s="17">
        <f>F1419/C1419*100</f>
        <v>0</v>
      </c>
      <c r="L1419" s="17">
        <v>0</v>
      </c>
      <c r="M1419" s="17">
        <f>H1419/E1419*100</f>
        <v>0</v>
      </c>
    </row>
    <row r="1420" spans="1:13" ht="18" customHeight="1">
      <c r="A1420" s="31"/>
      <c r="B1420" s="31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</row>
    <row r="1421" spans="1:13" s="29" customFormat="1" ht="18" customHeight="1">
      <c r="A1421" s="24" t="s">
        <v>253</v>
      </c>
      <c r="B1421" s="5" t="s">
        <v>254</v>
      </c>
      <c r="C1421" s="25">
        <f>SUM(C1422:C1425)</f>
        <v>4565807</v>
      </c>
      <c r="D1421" s="25">
        <f>SUM(D1422:D1425)</f>
        <v>3000</v>
      </c>
      <c r="E1421" s="25">
        <f>SUM(C1421:D1421)</f>
        <v>4568807</v>
      </c>
      <c r="F1421" s="25">
        <f>SUM(F1422:F1425)</f>
        <v>2104344.17</v>
      </c>
      <c r="G1421" s="25">
        <f>SUM(G1422:G1425)</f>
        <v>2250</v>
      </c>
      <c r="H1421" s="25">
        <f>SUM(F1421:G1421)</f>
        <v>2106594.17</v>
      </c>
      <c r="I1421" s="25">
        <f>SUM(I1422:I1425)</f>
        <v>56773.509999999995</v>
      </c>
      <c r="J1421" s="25">
        <f>SUM(J1422:J1425)</f>
        <v>0</v>
      </c>
      <c r="K1421" s="25">
        <f aca="true" t="shared" si="263" ref="K1421:K1453">F1421/C1421*100</f>
        <v>46.089205478900006</v>
      </c>
      <c r="L1421" s="25">
        <f aca="true" t="shared" si="264" ref="L1421:M1453">G1421/D1421*100</f>
        <v>75</v>
      </c>
      <c r="M1421" s="25">
        <f t="shared" si="264"/>
        <v>46.108189074303205</v>
      </c>
    </row>
    <row r="1422" spans="1:13" s="18" customFormat="1" ht="18" customHeight="1">
      <c r="A1422" s="16" t="s">
        <v>12</v>
      </c>
      <c r="B1422" s="15"/>
      <c r="C1422" s="17">
        <f>SUM(C1430:C1434)</f>
        <v>2025085</v>
      </c>
      <c r="D1422" s="17">
        <f>SUM(D1430:D1434)</f>
        <v>3000</v>
      </c>
      <c r="E1422" s="17">
        <f>SUM(C1422:D1422)</f>
        <v>2028085</v>
      </c>
      <c r="F1422" s="17">
        <f>SUM(F1430:F1434)</f>
        <v>1038978.51</v>
      </c>
      <c r="G1422" s="17">
        <f>SUM(G1430:G1434)</f>
        <v>2250</v>
      </c>
      <c r="H1422" s="17">
        <f>SUM(F1422:G1422)</f>
        <v>1041228.51</v>
      </c>
      <c r="I1422" s="17">
        <f>SUM(I1430:I1434)</f>
        <v>56773.509999999995</v>
      </c>
      <c r="J1422" s="17">
        <f>SUM(J1430:J1434)</f>
        <v>0</v>
      </c>
      <c r="K1422" s="17">
        <f t="shared" si="263"/>
        <v>51.305427179599874</v>
      </c>
      <c r="L1422" s="17">
        <f t="shared" si="264"/>
        <v>75</v>
      </c>
      <c r="M1422" s="17">
        <f t="shared" si="264"/>
        <v>51.34047685378078</v>
      </c>
    </row>
    <row r="1423" spans="1:13" s="18" customFormat="1" ht="18" customHeight="1">
      <c r="A1423" s="43" t="s">
        <v>13</v>
      </c>
      <c r="B1423" s="15"/>
      <c r="C1423" s="17">
        <f>SUM(C1426:C1427)</f>
        <v>1817500</v>
      </c>
      <c r="D1423" s="17">
        <f>SUM(D1426:D1427)</f>
        <v>0</v>
      </c>
      <c r="E1423" s="17">
        <f>SUM(C1423:D1423)</f>
        <v>1817500</v>
      </c>
      <c r="F1423" s="17">
        <f>SUM(F1426:F1427)</f>
        <v>732650.17</v>
      </c>
      <c r="G1423" s="17">
        <f>SUM(G1426:G1427)</f>
        <v>0</v>
      </c>
      <c r="H1423" s="17">
        <f>SUM(F1423:G1423)</f>
        <v>732650.17</v>
      </c>
      <c r="I1423" s="17">
        <f>SUM(I1426:I1427)</f>
        <v>0</v>
      </c>
      <c r="J1423" s="17">
        <f>SUM(J1426:J1427)</f>
        <v>0</v>
      </c>
      <c r="K1423" s="17">
        <f t="shared" si="263"/>
        <v>40.31087592847318</v>
      </c>
      <c r="L1423" s="17"/>
      <c r="M1423" s="17">
        <f t="shared" si="264"/>
        <v>40.31087592847318</v>
      </c>
    </row>
    <row r="1424" spans="1:13" s="18" customFormat="1" ht="18" customHeight="1">
      <c r="A1424" s="16" t="s">
        <v>14</v>
      </c>
      <c r="B1424" s="15"/>
      <c r="C1424" s="17">
        <f>C1428+C1429+C1435+C1436+C1437+C1438+C1439+C1440+C1442+C1447+C1448+C1449+C1443+C1441+C1451+C1452+C1453+C1444+C1445+C1450+C1446</f>
        <v>713369</v>
      </c>
      <c r="D1424" s="17">
        <f>D1428+D1429+D1435+D1436+D1437+D1438+D1439+D1440+D1442+D1447+D1448+D1449+D1443+D1441+D1451+D1452+D1453+D1444+D1445+D1450+D1446</f>
        <v>0</v>
      </c>
      <c r="E1424" s="17">
        <f>SUM(C1424:D1424)</f>
        <v>713369</v>
      </c>
      <c r="F1424" s="17">
        <f>F1428+F1429+F1435+F1436+F1437+F1438+F1439+F1440+F1442+F1447+F1448+F1449+F1443+F1441+F1451+F1452+F1453+F1444+F1445+F1450+F1446</f>
        <v>332715.48999999993</v>
      </c>
      <c r="G1424" s="17">
        <f>G1428+G1429+G1435+G1436+G1437+G1438+G1439+G1440+G1442+G1447+G1448+G1449+G1443+G1441+G1451+G1452+G1453+G1444+G1445+G1450+G1446</f>
        <v>0</v>
      </c>
      <c r="H1424" s="17">
        <f>SUM(F1424:G1424)</f>
        <v>332715.48999999993</v>
      </c>
      <c r="I1424" s="17">
        <f>I1428+I1429+I1435+I1436+I1437+I1438+I1439+I1440+I1442+I1447+I1448+I1449+I1443+I1441+I1451+I1452+I1453+I1444+I1445+I1450+I1446</f>
        <v>0</v>
      </c>
      <c r="J1424" s="17">
        <f>J1428+J1429+J1435+J1436+J1437+J1438+J1439+J1440+J1442+J1447+J1448+J1449+J1443+J1441+J1451+J1452+J1453+J1444+J1445+J1450+J1446</f>
        <v>0</v>
      </c>
      <c r="K1424" s="17">
        <f t="shared" si="263"/>
        <v>46.640026409894446</v>
      </c>
      <c r="L1424" s="17"/>
      <c r="M1424" s="17">
        <f t="shared" si="264"/>
        <v>46.640026409894446</v>
      </c>
    </row>
    <row r="1425" spans="1:13" s="18" customFormat="1" ht="18" customHeight="1">
      <c r="A1425" s="16" t="s">
        <v>15</v>
      </c>
      <c r="B1425" s="15"/>
      <c r="C1425" s="17">
        <f>C1454</f>
        <v>9853</v>
      </c>
      <c r="D1425" s="17">
        <f>D1454</f>
        <v>0</v>
      </c>
      <c r="E1425" s="17">
        <f>SUM(C1425:D1425)</f>
        <v>9853</v>
      </c>
      <c r="F1425" s="17">
        <f>F1454</f>
        <v>0</v>
      </c>
      <c r="G1425" s="17">
        <f>G1454</f>
        <v>0</v>
      </c>
      <c r="H1425" s="17">
        <f>SUM(F1425:G1425)</f>
        <v>0</v>
      </c>
      <c r="I1425" s="17">
        <f>I1454</f>
        <v>0</v>
      </c>
      <c r="J1425" s="17">
        <f>J1454</f>
        <v>0</v>
      </c>
      <c r="K1425" s="17">
        <f t="shared" si="263"/>
        <v>0</v>
      </c>
      <c r="L1425" s="17"/>
      <c r="M1425" s="17">
        <f t="shared" si="264"/>
        <v>0</v>
      </c>
    </row>
    <row r="1426" spans="1:13" ht="18" customHeight="1">
      <c r="A1426" s="35" t="s">
        <v>356</v>
      </c>
      <c r="B1426" s="26" t="s">
        <v>144</v>
      </c>
      <c r="C1426" s="28">
        <v>1665200</v>
      </c>
      <c r="D1426" s="28"/>
      <c r="E1426" s="28">
        <f>C1426+D1426</f>
        <v>1665200</v>
      </c>
      <c r="F1426" s="28">
        <v>656189.17</v>
      </c>
      <c r="G1426" s="28"/>
      <c r="H1426" s="28">
        <f>F1426+G1426</f>
        <v>656189.17</v>
      </c>
      <c r="I1426" s="28"/>
      <c r="J1426" s="28"/>
      <c r="K1426" s="28">
        <f t="shared" si="263"/>
        <v>39.4060275042037</v>
      </c>
      <c r="L1426" s="28"/>
      <c r="M1426" s="28">
        <f t="shared" si="264"/>
        <v>39.4060275042037</v>
      </c>
    </row>
    <row r="1427" spans="1:13" ht="18" customHeight="1">
      <c r="A1427" s="35" t="s">
        <v>147</v>
      </c>
      <c r="B1427" s="26" t="s">
        <v>148</v>
      </c>
      <c r="C1427" s="28">
        <v>152300</v>
      </c>
      <c r="D1427" s="28"/>
      <c r="E1427" s="28">
        <f aca="true" t="shared" si="265" ref="E1427:E1454">C1427+D1427</f>
        <v>152300</v>
      </c>
      <c r="F1427" s="28">
        <v>76461</v>
      </c>
      <c r="G1427" s="28"/>
      <c r="H1427" s="28">
        <f>F1427+G1427</f>
        <v>76461</v>
      </c>
      <c r="I1427" s="28"/>
      <c r="J1427" s="28"/>
      <c r="K1427" s="28">
        <f t="shared" si="263"/>
        <v>50.20420223243598</v>
      </c>
      <c r="L1427" s="28"/>
      <c r="M1427" s="28">
        <f t="shared" si="264"/>
        <v>50.20420223243598</v>
      </c>
    </row>
    <row r="1428" spans="1:13" ht="18" customHeight="1">
      <c r="A1428" s="37" t="s">
        <v>345</v>
      </c>
      <c r="B1428" s="26" t="s">
        <v>51</v>
      </c>
      <c r="C1428" s="28">
        <v>3700</v>
      </c>
      <c r="D1428" s="28"/>
      <c r="E1428" s="28">
        <f t="shared" si="265"/>
        <v>3700</v>
      </c>
      <c r="F1428" s="28">
        <v>159</v>
      </c>
      <c r="G1428" s="28"/>
      <c r="H1428" s="28">
        <f>F1428+G1428</f>
        <v>159</v>
      </c>
      <c r="I1428" s="28"/>
      <c r="J1428" s="28"/>
      <c r="K1428" s="28">
        <f t="shared" si="263"/>
        <v>4.297297297297297</v>
      </c>
      <c r="L1428" s="28"/>
      <c r="M1428" s="28">
        <f t="shared" si="264"/>
        <v>4.297297297297297</v>
      </c>
    </row>
    <row r="1429" spans="1:13" ht="18" customHeight="1">
      <c r="A1429" s="37" t="s">
        <v>161</v>
      </c>
      <c r="B1429" s="26" t="s">
        <v>162</v>
      </c>
      <c r="C1429" s="28">
        <v>160500</v>
      </c>
      <c r="D1429" s="28"/>
      <c r="E1429" s="28">
        <f t="shared" si="265"/>
        <v>160500</v>
      </c>
      <c r="F1429" s="28">
        <v>68246.24</v>
      </c>
      <c r="G1429" s="28"/>
      <c r="H1429" s="28">
        <f>F1429+G1429</f>
        <v>68246.24</v>
      </c>
      <c r="I1429" s="28"/>
      <c r="J1429" s="28"/>
      <c r="K1429" s="28">
        <f t="shared" si="263"/>
        <v>42.52102180685359</v>
      </c>
      <c r="L1429" s="28"/>
      <c r="M1429" s="28">
        <f t="shared" si="264"/>
        <v>42.52102180685359</v>
      </c>
    </row>
    <row r="1430" spans="1:13" ht="18" customHeight="1">
      <c r="A1430" s="35" t="s">
        <v>38</v>
      </c>
      <c r="B1430" s="26" t="s">
        <v>39</v>
      </c>
      <c r="C1430" s="28">
        <v>1590808</v>
      </c>
      <c r="D1430" s="28">
        <v>3000</v>
      </c>
      <c r="E1430" s="28">
        <f t="shared" si="265"/>
        <v>1593808</v>
      </c>
      <c r="F1430" s="28">
        <v>778040.12</v>
      </c>
      <c r="G1430" s="28">
        <v>2250</v>
      </c>
      <c r="H1430" s="28">
        <f>F1430+G1430</f>
        <v>780290.12</v>
      </c>
      <c r="I1430" s="28">
        <v>35786.77</v>
      </c>
      <c r="J1430" s="28"/>
      <c r="K1430" s="28">
        <f t="shared" si="263"/>
        <v>48.908486756415606</v>
      </c>
      <c r="L1430" s="28">
        <f t="shared" si="264"/>
        <v>75</v>
      </c>
      <c r="M1430" s="28">
        <f t="shared" si="264"/>
        <v>48.957598405830566</v>
      </c>
    </row>
    <row r="1431" spans="1:13" ht="18" customHeight="1">
      <c r="A1431" s="35" t="s">
        <v>40</v>
      </c>
      <c r="B1431" s="26" t="s">
        <v>41</v>
      </c>
      <c r="C1431" s="28">
        <v>118077</v>
      </c>
      <c r="D1431" s="28"/>
      <c r="E1431" s="28">
        <f t="shared" si="265"/>
        <v>118077</v>
      </c>
      <c r="F1431" s="28">
        <v>118075.12</v>
      </c>
      <c r="G1431" s="28"/>
      <c r="H1431" s="28">
        <f aca="true" t="shared" si="266" ref="H1431:H1454">F1431+G1431</f>
        <v>118075.12</v>
      </c>
      <c r="I1431" s="28"/>
      <c r="J1431" s="28"/>
      <c r="K1431" s="28">
        <f t="shared" si="263"/>
        <v>99.99840781862682</v>
      </c>
      <c r="L1431" s="28"/>
      <c r="M1431" s="28">
        <f t="shared" si="264"/>
        <v>99.99840781862682</v>
      </c>
    </row>
    <row r="1432" spans="1:13" ht="18" customHeight="1">
      <c r="A1432" s="37" t="s">
        <v>27</v>
      </c>
      <c r="B1432" s="26" t="s">
        <v>28</v>
      </c>
      <c r="C1432" s="28">
        <v>265800</v>
      </c>
      <c r="D1432" s="28"/>
      <c r="E1432" s="28">
        <f t="shared" si="265"/>
        <v>265800</v>
      </c>
      <c r="F1432" s="28">
        <v>119364.22</v>
      </c>
      <c r="G1432" s="28"/>
      <c r="H1432" s="28">
        <f t="shared" si="266"/>
        <v>119364.22</v>
      </c>
      <c r="I1432" s="28">
        <v>17539.29</v>
      </c>
      <c r="J1432" s="28"/>
      <c r="K1432" s="28">
        <f t="shared" si="263"/>
        <v>44.90753197893152</v>
      </c>
      <c r="L1432" s="28"/>
      <c r="M1432" s="28">
        <f t="shared" si="264"/>
        <v>44.90753197893152</v>
      </c>
    </row>
    <row r="1433" spans="1:13" ht="18" customHeight="1">
      <c r="A1433" s="35" t="s">
        <v>29</v>
      </c>
      <c r="B1433" s="26" t="s">
        <v>30</v>
      </c>
      <c r="C1433" s="28">
        <v>38900</v>
      </c>
      <c r="D1433" s="28"/>
      <c r="E1433" s="28">
        <f t="shared" si="265"/>
        <v>38900</v>
      </c>
      <c r="F1433" s="28">
        <v>18621.05</v>
      </c>
      <c r="G1433" s="28"/>
      <c r="H1433" s="28">
        <f t="shared" si="266"/>
        <v>18621.05</v>
      </c>
      <c r="I1433" s="28">
        <v>3375.45</v>
      </c>
      <c r="J1433" s="28"/>
      <c r="K1433" s="28">
        <f t="shared" si="263"/>
        <v>47.86902313624679</v>
      </c>
      <c r="L1433" s="28"/>
      <c r="M1433" s="28">
        <f t="shared" si="264"/>
        <v>47.86902313624679</v>
      </c>
    </row>
    <row r="1434" spans="1:13" ht="18" customHeight="1">
      <c r="A1434" s="37" t="s">
        <v>31</v>
      </c>
      <c r="B1434" s="26" t="s">
        <v>32</v>
      </c>
      <c r="C1434" s="28">
        <v>11500</v>
      </c>
      <c r="D1434" s="28"/>
      <c r="E1434" s="28">
        <f>C1434+D1434</f>
        <v>11500</v>
      </c>
      <c r="F1434" s="28">
        <v>4878</v>
      </c>
      <c r="G1434" s="28"/>
      <c r="H1434" s="28">
        <f>F1434+G1434</f>
        <v>4878</v>
      </c>
      <c r="I1434" s="28">
        <v>72</v>
      </c>
      <c r="J1434" s="28"/>
      <c r="K1434" s="28">
        <f t="shared" si="263"/>
        <v>42.417391304347824</v>
      </c>
      <c r="L1434" s="28"/>
      <c r="M1434" s="28">
        <f t="shared" si="264"/>
        <v>42.417391304347824</v>
      </c>
    </row>
    <row r="1435" spans="1:13" ht="18" customHeight="1">
      <c r="A1435" s="37" t="s">
        <v>42</v>
      </c>
      <c r="B1435" s="26" t="s">
        <v>43</v>
      </c>
      <c r="C1435" s="28">
        <v>82812</v>
      </c>
      <c r="D1435" s="28"/>
      <c r="E1435" s="28">
        <f t="shared" si="265"/>
        <v>82812</v>
      </c>
      <c r="F1435" s="28">
        <v>36625.16</v>
      </c>
      <c r="G1435" s="28"/>
      <c r="H1435" s="28">
        <f t="shared" si="266"/>
        <v>36625.16</v>
      </c>
      <c r="I1435" s="28"/>
      <c r="J1435" s="28"/>
      <c r="K1435" s="28">
        <f t="shared" si="263"/>
        <v>44.22687533207748</v>
      </c>
      <c r="L1435" s="28"/>
      <c r="M1435" s="28">
        <f t="shared" si="264"/>
        <v>44.22687533207748</v>
      </c>
    </row>
    <row r="1436" spans="1:13" ht="18" customHeight="1">
      <c r="A1436" s="35" t="s">
        <v>134</v>
      </c>
      <c r="B1436" s="26" t="s">
        <v>135</v>
      </c>
      <c r="C1436" s="28">
        <v>112000</v>
      </c>
      <c r="D1436" s="28"/>
      <c r="E1436" s="28">
        <f t="shared" si="265"/>
        <v>112000</v>
      </c>
      <c r="F1436" s="28">
        <v>60672.94</v>
      </c>
      <c r="G1436" s="28"/>
      <c r="H1436" s="28">
        <f t="shared" si="266"/>
        <v>60672.94</v>
      </c>
      <c r="I1436" s="28"/>
      <c r="J1436" s="28"/>
      <c r="K1436" s="28">
        <f t="shared" si="263"/>
        <v>54.17226785714286</v>
      </c>
      <c r="L1436" s="28"/>
      <c r="M1436" s="28">
        <f t="shared" si="264"/>
        <v>54.17226785714286</v>
      </c>
    </row>
    <row r="1437" spans="1:13" ht="18" customHeight="1">
      <c r="A1437" s="35" t="s">
        <v>156</v>
      </c>
      <c r="B1437" s="26" t="s">
        <v>157</v>
      </c>
      <c r="C1437" s="28">
        <v>15500</v>
      </c>
      <c r="D1437" s="28"/>
      <c r="E1437" s="28">
        <f t="shared" si="265"/>
        <v>15500</v>
      </c>
      <c r="F1437" s="28">
        <v>8780.86</v>
      </c>
      <c r="G1437" s="28"/>
      <c r="H1437" s="28">
        <f t="shared" si="266"/>
        <v>8780.86</v>
      </c>
      <c r="I1437" s="28"/>
      <c r="J1437" s="28"/>
      <c r="K1437" s="28">
        <f t="shared" si="263"/>
        <v>56.650709677419364</v>
      </c>
      <c r="L1437" s="28"/>
      <c r="M1437" s="28">
        <f t="shared" si="264"/>
        <v>56.650709677419364</v>
      </c>
    </row>
    <row r="1438" spans="1:13" ht="18" customHeight="1">
      <c r="A1438" s="35" t="s">
        <v>324</v>
      </c>
      <c r="B1438" s="26" t="s">
        <v>131</v>
      </c>
      <c r="C1438" s="28">
        <v>5000</v>
      </c>
      <c r="D1438" s="28"/>
      <c r="E1438" s="28">
        <f t="shared" si="265"/>
        <v>5000</v>
      </c>
      <c r="F1438" s="28"/>
      <c r="G1438" s="28"/>
      <c r="H1438" s="28">
        <f t="shared" si="266"/>
        <v>0</v>
      </c>
      <c r="I1438" s="28"/>
      <c r="J1438" s="28"/>
      <c r="K1438" s="28">
        <f t="shared" si="263"/>
        <v>0</v>
      </c>
      <c r="L1438" s="28"/>
      <c r="M1438" s="28">
        <f t="shared" si="264"/>
        <v>0</v>
      </c>
    </row>
    <row r="1439" spans="1:13" ht="18" customHeight="1">
      <c r="A1439" s="35" t="s">
        <v>52</v>
      </c>
      <c r="B1439" s="26" t="s">
        <v>53</v>
      </c>
      <c r="C1439" s="28">
        <v>101500</v>
      </c>
      <c r="D1439" s="28"/>
      <c r="E1439" s="28">
        <f t="shared" si="265"/>
        <v>101500</v>
      </c>
      <c r="F1439" s="28">
        <v>59003.42</v>
      </c>
      <c r="G1439" s="28"/>
      <c r="H1439" s="28">
        <f t="shared" si="266"/>
        <v>59003.42</v>
      </c>
      <c r="I1439" s="28"/>
      <c r="J1439" s="28"/>
      <c r="K1439" s="28">
        <f t="shared" si="263"/>
        <v>58.13144827586206</v>
      </c>
      <c r="L1439" s="28"/>
      <c r="M1439" s="28">
        <f t="shared" si="264"/>
        <v>58.13144827586206</v>
      </c>
    </row>
    <row r="1440" spans="1:13" ht="18" customHeight="1">
      <c r="A1440" s="37" t="s">
        <v>44</v>
      </c>
      <c r="B1440" s="26" t="s">
        <v>45</v>
      </c>
      <c r="C1440" s="28">
        <v>68000</v>
      </c>
      <c r="D1440" s="28"/>
      <c r="E1440" s="28">
        <f t="shared" si="265"/>
        <v>68000</v>
      </c>
      <c r="F1440" s="28">
        <v>11205.33</v>
      </c>
      <c r="G1440" s="28"/>
      <c r="H1440" s="28">
        <f t="shared" si="266"/>
        <v>11205.33</v>
      </c>
      <c r="I1440" s="28"/>
      <c r="J1440" s="28"/>
      <c r="K1440" s="28">
        <f t="shared" si="263"/>
        <v>16.478426470588232</v>
      </c>
      <c r="L1440" s="28"/>
      <c r="M1440" s="28">
        <f t="shared" si="264"/>
        <v>16.478426470588232</v>
      </c>
    </row>
    <row r="1441" spans="1:13" ht="18" customHeight="1">
      <c r="A1441" s="37" t="s">
        <v>228</v>
      </c>
      <c r="B1441" s="26" t="s">
        <v>229</v>
      </c>
      <c r="C1441" s="28">
        <v>2100</v>
      </c>
      <c r="D1441" s="28"/>
      <c r="E1441" s="28">
        <f t="shared" si="265"/>
        <v>2100</v>
      </c>
      <c r="F1441" s="28">
        <v>153</v>
      </c>
      <c r="G1441" s="28"/>
      <c r="H1441" s="28">
        <f t="shared" si="266"/>
        <v>153</v>
      </c>
      <c r="I1441" s="28"/>
      <c r="J1441" s="28"/>
      <c r="K1441" s="28">
        <f t="shared" si="263"/>
        <v>7.285714285714286</v>
      </c>
      <c r="L1441" s="28"/>
      <c r="M1441" s="28">
        <f t="shared" si="264"/>
        <v>7.285714285714286</v>
      </c>
    </row>
    <row r="1442" spans="1:13" ht="18" customHeight="1">
      <c r="A1442" s="35" t="s">
        <v>33</v>
      </c>
      <c r="B1442" s="26" t="s">
        <v>34</v>
      </c>
      <c r="C1442" s="28">
        <v>47500</v>
      </c>
      <c r="D1442" s="28"/>
      <c r="E1442" s="28">
        <f t="shared" si="265"/>
        <v>47500</v>
      </c>
      <c r="F1442" s="28">
        <v>17761.69</v>
      </c>
      <c r="G1442" s="28"/>
      <c r="H1442" s="28">
        <f t="shared" si="266"/>
        <v>17761.69</v>
      </c>
      <c r="I1442" s="28"/>
      <c r="J1442" s="28"/>
      <c r="K1442" s="28">
        <f t="shared" si="263"/>
        <v>37.393031578947365</v>
      </c>
      <c r="L1442" s="28"/>
      <c r="M1442" s="28">
        <f t="shared" si="264"/>
        <v>37.393031578947365</v>
      </c>
    </row>
    <row r="1443" spans="1:13" ht="18" customHeight="1">
      <c r="A1443" s="35" t="s">
        <v>78</v>
      </c>
      <c r="B1443" s="26" t="s">
        <v>79</v>
      </c>
      <c r="C1443" s="28">
        <v>3677</v>
      </c>
      <c r="D1443" s="28"/>
      <c r="E1443" s="28">
        <f>C1443+D1443</f>
        <v>3677</v>
      </c>
      <c r="F1443" s="28">
        <v>1085.34</v>
      </c>
      <c r="G1443" s="28"/>
      <c r="H1443" s="28">
        <f t="shared" si="266"/>
        <v>1085.34</v>
      </c>
      <c r="I1443" s="28"/>
      <c r="J1443" s="28"/>
      <c r="K1443" s="28">
        <f t="shared" si="263"/>
        <v>29.516997552352457</v>
      </c>
      <c r="L1443" s="28"/>
      <c r="M1443" s="28">
        <f t="shared" si="264"/>
        <v>29.516997552352457</v>
      </c>
    </row>
    <row r="1444" spans="1:13" ht="16.5" customHeight="1">
      <c r="A1444" s="91" t="s">
        <v>322</v>
      </c>
      <c r="B1444" s="26" t="s">
        <v>285</v>
      </c>
      <c r="C1444" s="28">
        <v>1400</v>
      </c>
      <c r="D1444" s="28"/>
      <c r="E1444" s="28">
        <f>C1444+D1444</f>
        <v>1400</v>
      </c>
      <c r="F1444" s="28">
        <v>234.24</v>
      </c>
      <c r="G1444" s="28"/>
      <c r="H1444" s="28">
        <f t="shared" si="266"/>
        <v>234.24</v>
      </c>
      <c r="I1444" s="28"/>
      <c r="J1444" s="28"/>
      <c r="K1444" s="33">
        <f t="shared" si="263"/>
        <v>16.731428571428573</v>
      </c>
      <c r="L1444" s="28"/>
      <c r="M1444" s="28">
        <f t="shared" si="264"/>
        <v>16.731428571428573</v>
      </c>
    </row>
    <row r="1445" spans="1:13" ht="17.25" customHeight="1">
      <c r="A1445" s="91" t="s">
        <v>319</v>
      </c>
      <c r="B1445" s="26" t="s">
        <v>286</v>
      </c>
      <c r="C1445" s="28">
        <v>9600</v>
      </c>
      <c r="D1445" s="28"/>
      <c r="E1445" s="28">
        <f>C1445+D1445</f>
        <v>9600</v>
      </c>
      <c r="F1445" s="28">
        <v>3874.3</v>
      </c>
      <c r="G1445" s="28"/>
      <c r="H1445" s="28">
        <f t="shared" si="266"/>
        <v>3874.3</v>
      </c>
      <c r="I1445" s="28"/>
      <c r="J1445" s="28"/>
      <c r="K1445" s="33">
        <f t="shared" si="263"/>
        <v>40.35729166666667</v>
      </c>
      <c r="L1445" s="28"/>
      <c r="M1445" s="28">
        <f t="shared" si="264"/>
        <v>40.35729166666667</v>
      </c>
    </row>
    <row r="1446" spans="1:13" ht="17.25" customHeight="1">
      <c r="A1446" s="91" t="s">
        <v>452</v>
      </c>
      <c r="B1446" s="26" t="s">
        <v>287</v>
      </c>
      <c r="C1446" s="28">
        <v>200</v>
      </c>
      <c r="D1446" s="28"/>
      <c r="E1446" s="28">
        <f>C1446+D1446</f>
        <v>200</v>
      </c>
      <c r="F1446" s="28">
        <v>95</v>
      </c>
      <c r="G1446" s="28"/>
      <c r="H1446" s="28">
        <f t="shared" si="266"/>
        <v>95</v>
      </c>
      <c r="I1446" s="28"/>
      <c r="J1446" s="28"/>
      <c r="K1446" s="33">
        <f t="shared" si="263"/>
        <v>47.5</v>
      </c>
      <c r="L1446" s="28"/>
      <c r="M1446" s="28">
        <f t="shared" si="264"/>
        <v>47.5</v>
      </c>
    </row>
    <row r="1447" spans="1:13" ht="18" customHeight="1">
      <c r="A1447" s="35" t="s">
        <v>80</v>
      </c>
      <c r="B1447" s="26" t="s">
        <v>81</v>
      </c>
      <c r="C1447" s="28">
        <v>800</v>
      </c>
      <c r="D1447" s="28"/>
      <c r="E1447" s="28">
        <f t="shared" si="265"/>
        <v>800</v>
      </c>
      <c r="F1447" s="28">
        <v>142.3</v>
      </c>
      <c r="G1447" s="28"/>
      <c r="H1447" s="28">
        <f t="shared" si="266"/>
        <v>142.3</v>
      </c>
      <c r="I1447" s="28"/>
      <c r="J1447" s="28"/>
      <c r="K1447" s="28">
        <f t="shared" si="263"/>
        <v>17.7875</v>
      </c>
      <c r="L1447" s="28"/>
      <c r="M1447" s="28">
        <f t="shared" si="264"/>
        <v>17.7875</v>
      </c>
    </row>
    <row r="1448" spans="1:13" ht="18" customHeight="1">
      <c r="A1448" s="35" t="s">
        <v>71</v>
      </c>
      <c r="B1448" s="26" t="s">
        <v>72</v>
      </c>
      <c r="C1448" s="28">
        <v>1900</v>
      </c>
      <c r="D1448" s="28"/>
      <c r="E1448" s="28">
        <f t="shared" si="265"/>
        <v>1900</v>
      </c>
      <c r="F1448" s="28">
        <v>153</v>
      </c>
      <c r="G1448" s="28"/>
      <c r="H1448" s="28">
        <f t="shared" si="266"/>
        <v>153</v>
      </c>
      <c r="I1448" s="28"/>
      <c r="J1448" s="28"/>
      <c r="K1448" s="28">
        <f t="shared" si="263"/>
        <v>8.052631578947368</v>
      </c>
      <c r="L1448" s="28"/>
      <c r="M1448" s="28">
        <f t="shared" si="264"/>
        <v>8.052631578947368</v>
      </c>
    </row>
    <row r="1449" spans="1:13" ht="18" customHeight="1">
      <c r="A1449" s="35" t="s">
        <v>46</v>
      </c>
      <c r="B1449" s="26" t="s">
        <v>47</v>
      </c>
      <c r="C1449" s="28">
        <v>84000</v>
      </c>
      <c r="D1449" s="28"/>
      <c r="E1449" s="28">
        <f t="shared" si="265"/>
        <v>84000</v>
      </c>
      <c r="F1449" s="28">
        <v>59150</v>
      </c>
      <c r="G1449" s="28"/>
      <c r="H1449" s="28">
        <f t="shared" si="266"/>
        <v>59150</v>
      </c>
      <c r="I1449" s="28"/>
      <c r="J1449" s="28"/>
      <c r="K1449" s="28">
        <f t="shared" si="263"/>
        <v>70.41666666666667</v>
      </c>
      <c r="L1449" s="28"/>
      <c r="M1449" s="28">
        <f t="shared" si="264"/>
        <v>70.41666666666667</v>
      </c>
    </row>
    <row r="1450" spans="1:13" ht="18" customHeight="1">
      <c r="A1450" s="35" t="s">
        <v>453</v>
      </c>
      <c r="B1450" s="26" t="s">
        <v>220</v>
      </c>
      <c r="C1450" s="28">
        <v>180</v>
      </c>
      <c r="D1450" s="28"/>
      <c r="E1450" s="28">
        <f t="shared" si="265"/>
        <v>180</v>
      </c>
      <c r="F1450" s="28">
        <v>179.63</v>
      </c>
      <c r="G1450" s="28"/>
      <c r="H1450" s="28">
        <f t="shared" si="266"/>
        <v>179.63</v>
      </c>
      <c r="I1450" s="28"/>
      <c r="J1450" s="28"/>
      <c r="K1450" s="28">
        <f t="shared" si="263"/>
        <v>99.79444444444444</v>
      </c>
      <c r="L1450" s="28"/>
      <c r="M1450" s="28">
        <f t="shared" si="264"/>
        <v>99.79444444444444</v>
      </c>
    </row>
    <row r="1451" spans="1:13" ht="18" customHeight="1">
      <c r="A1451" s="90" t="s">
        <v>326</v>
      </c>
      <c r="B1451" s="26" t="s">
        <v>290</v>
      </c>
      <c r="C1451" s="28">
        <v>3900</v>
      </c>
      <c r="D1451" s="28"/>
      <c r="E1451" s="28">
        <f t="shared" si="265"/>
        <v>3900</v>
      </c>
      <c r="F1451" s="28">
        <v>2442.6</v>
      </c>
      <c r="G1451" s="28"/>
      <c r="H1451" s="28">
        <f t="shared" si="266"/>
        <v>2442.6</v>
      </c>
      <c r="I1451" s="28"/>
      <c r="J1451" s="28"/>
      <c r="K1451" s="28">
        <f t="shared" si="263"/>
        <v>62.630769230769225</v>
      </c>
      <c r="L1451" s="28"/>
      <c r="M1451" s="28">
        <f t="shared" si="264"/>
        <v>62.630769230769225</v>
      </c>
    </row>
    <row r="1452" spans="1:13" ht="18" customHeight="1">
      <c r="A1452" s="90" t="s">
        <v>320</v>
      </c>
      <c r="B1452" s="26" t="s">
        <v>291</v>
      </c>
      <c r="C1452" s="28">
        <v>2100</v>
      </c>
      <c r="D1452" s="28"/>
      <c r="E1452" s="28">
        <f t="shared" si="265"/>
        <v>2100</v>
      </c>
      <c r="F1452" s="28"/>
      <c r="G1452" s="28"/>
      <c r="H1452" s="28">
        <f t="shared" si="266"/>
        <v>0</v>
      </c>
      <c r="I1452" s="28"/>
      <c r="J1452" s="28"/>
      <c r="K1452" s="28">
        <f t="shared" si="263"/>
        <v>0</v>
      </c>
      <c r="L1452" s="28"/>
      <c r="M1452" s="28">
        <f t="shared" si="264"/>
        <v>0</v>
      </c>
    </row>
    <row r="1453" spans="1:13" ht="18" customHeight="1">
      <c r="A1453" s="90" t="s">
        <v>321</v>
      </c>
      <c r="B1453" s="26" t="s">
        <v>292</v>
      </c>
      <c r="C1453" s="28">
        <v>7000</v>
      </c>
      <c r="D1453" s="28"/>
      <c r="E1453" s="28">
        <f t="shared" si="265"/>
        <v>7000</v>
      </c>
      <c r="F1453" s="28">
        <v>2751.44</v>
      </c>
      <c r="G1453" s="28"/>
      <c r="H1453" s="28">
        <f t="shared" si="266"/>
        <v>2751.44</v>
      </c>
      <c r="I1453" s="28"/>
      <c r="J1453" s="28"/>
      <c r="K1453" s="28">
        <f t="shared" si="263"/>
        <v>39.306285714285714</v>
      </c>
      <c r="L1453" s="28"/>
      <c r="M1453" s="28">
        <f t="shared" si="264"/>
        <v>39.306285714285714</v>
      </c>
    </row>
    <row r="1454" spans="1:13" ht="18" customHeight="1">
      <c r="A1454" s="35" t="s">
        <v>48</v>
      </c>
      <c r="B1454" s="26" t="s">
        <v>49</v>
      </c>
      <c r="C1454" s="28">
        <v>9853</v>
      </c>
      <c r="D1454" s="28"/>
      <c r="E1454" s="28">
        <f t="shared" si="265"/>
        <v>9853</v>
      </c>
      <c r="F1454" s="28"/>
      <c r="G1454" s="28"/>
      <c r="H1454" s="28">
        <f t="shared" si="266"/>
        <v>0</v>
      </c>
      <c r="I1454" s="28"/>
      <c r="J1454" s="28"/>
      <c r="K1454" s="17">
        <f>F1454/C1454*100</f>
        <v>0</v>
      </c>
      <c r="L1454" s="28">
        <v>0</v>
      </c>
      <c r="M1454" s="28">
        <f>H1454/E1454*100</f>
        <v>0</v>
      </c>
    </row>
    <row r="1455" spans="1:13" ht="18" customHeight="1">
      <c r="A1455" s="35"/>
      <c r="B1455" s="26"/>
      <c r="C1455" s="28"/>
      <c r="D1455" s="28"/>
      <c r="E1455" s="28"/>
      <c r="F1455" s="28"/>
      <c r="G1455" s="28"/>
      <c r="H1455" s="28"/>
      <c r="I1455" s="28"/>
      <c r="J1455" s="28"/>
      <c r="K1455" s="17"/>
      <c r="L1455" s="28"/>
      <c r="M1455" s="28"/>
    </row>
    <row r="1456" spans="1:13" s="29" customFormat="1" ht="18" customHeight="1">
      <c r="A1456" s="39" t="s">
        <v>152</v>
      </c>
      <c r="B1456" s="5" t="s">
        <v>153</v>
      </c>
      <c r="C1456" s="25">
        <f>SUM(C1457:C1458)</f>
        <v>1884400</v>
      </c>
      <c r="D1456" s="25">
        <f>SUM(D1457:D1458)</f>
        <v>1139487</v>
      </c>
      <c r="E1456" s="25">
        <f>SUM(C1456:D1456)</f>
        <v>3023887</v>
      </c>
      <c r="F1456" s="25">
        <f>SUM(F1457:F1458)</f>
        <v>910411</v>
      </c>
      <c r="G1456" s="25">
        <f>SUM(G1457:G1458)</f>
        <v>543211</v>
      </c>
      <c r="H1456" s="25">
        <f>SUM(F1456:G1456)</f>
        <v>1453622</v>
      </c>
      <c r="I1456" s="25">
        <f>SUM(I1457:I1458)</f>
        <v>110015.62</v>
      </c>
      <c r="J1456" s="25">
        <f>SUM(J1457:J1458)</f>
        <v>12310</v>
      </c>
      <c r="K1456" s="25">
        <f aca="true" t="shared" si="267" ref="K1456:M1459">F1456/C1456*100</f>
        <v>48.31304393971556</v>
      </c>
      <c r="L1456" s="25">
        <f t="shared" si="267"/>
        <v>47.671539912258766</v>
      </c>
      <c r="M1456" s="25">
        <f t="shared" si="267"/>
        <v>48.07130689738076</v>
      </c>
    </row>
    <row r="1457" spans="1:13" s="18" customFormat="1" ht="18" customHeight="1">
      <c r="A1457" s="16" t="s">
        <v>12</v>
      </c>
      <c r="B1457" s="15"/>
      <c r="C1457" s="17">
        <f>SUM(C1460:C1464)</f>
        <v>1414500</v>
      </c>
      <c r="D1457" s="17">
        <f>SUM(D1460:D1464)</f>
        <v>844566</v>
      </c>
      <c r="E1457" s="17">
        <f>SUM(C1457:D1457)</f>
        <v>2259066</v>
      </c>
      <c r="F1457" s="17">
        <f>SUM(F1460:F1464)</f>
        <v>651093.88</v>
      </c>
      <c r="G1457" s="17">
        <f>SUM(G1460:G1464)</f>
        <v>371561.08</v>
      </c>
      <c r="H1457" s="17">
        <f>SUM(F1457:G1457)</f>
        <v>1022654.96</v>
      </c>
      <c r="I1457" s="17">
        <f>SUM(I1460:I1464)</f>
        <v>55615.36</v>
      </c>
      <c r="J1457" s="17">
        <f>SUM(J1460:J1464)</f>
        <v>0</v>
      </c>
      <c r="K1457" s="17">
        <f t="shared" si="267"/>
        <v>46.029966772711205</v>
      </c>
      <c r="L1457" s="17">
        <f t="shared" si="267"/>
        <v>43.994321343743415</v>
      </c>
      <c r="M1457" s="17">
        <f t="shared" si="267"/>
        <v>45.268927955181475</v>
      </c>
    </row>
    <row r="1458" spans="1:13" s="18" customFormat="1" ht="18" customHeight="1">
      <c r="A1458" s="16" t="s">
        <v>14</v>
      </c>
      <c r="B1458" s="15"/>
      <c r="C1458" s="17">
        <f>SUM(C1465:C1479)+C1459+C1480+C1481+C1482</f>
        <v>469900</v>
      </c>
      <c r="D1458" s="17">
        <f>SUM(D1465:D1479)+D1459+D1480+D1481+D1482</f>
        <v>294921</v>
      </c>
      <c r="E1458" s="17">
        <f>SUM(C1458:D1458)</f>
        <v>764821</v>
      </c>
      <c r="F1458" s="17">
        <f>SUM(F1465:F1479)+F1459+F1480+F1481+F1482</f>
        <v>259317.11999999997</v>
      </c>
      <c r="G1458" s="17">
        <f>SUM(G1465:G1479)+G1459+G1480+G1481+G1482</f>
        <v>171649.91999999998</v>
      </c>
      <c r="H1458" s="17">
        <f>SUM(F1458:G1458)</f>
        <v>430967.0399999999</v>
      </c>
      <c r="I1458" s="17">
        <f>SUM(I1465:I1479)+I1459+I1480+I1481+I1482</f>
        <v>54400.26</v>
      </c>
      <c r="J1458" s="17">
        <f>SUM(J1465:J1479)+J1459+J1480+J1481+J1482</f>
        <v>12310</v>
      </c>
      <c r="K1458" s="17">
        <f t="shared" si="267"/>
        <v>55.18559693551819</v>
      </c>
      <c r="L1458" s="17">
        <f t="shared" si="267"/>
        <v>58.20199985758897</v>
      </c>
      <c r="M1458" s="17">
        <f t="shared" si="267"/>
        <v>56.34874565421188</v>
      </c>
    </row>
    <row r="1459" spans="1:13" ht="18" customHeight="1">
      <c r="A1459" s="37" t="s">
        <v>317</v>
      </c>
      <c r="B1459" s="26" t="s">
        <v>51</v>
      </c>
      <c r="C1459" s="28">
        <v>4400</v>
      </c>
      <c r="D1459" s="28">
        <v>760</v>
      </c>
      <c r="E1459" s="28">
        <f>C1459+D1459</f>
        <v>5160</v>
      </c>
      <c r="F1459" s="28">
        <v>4400</v>
      </c>
      <c r="G1459" s="28">
        <v>725.8</v>
      </c>
      <c r="H1459" s="28">
        <f>F1459+G1459</f>
        <v>5125.8</v>
      </c>
      <c r="I1459" s="28"/>
      <c r="J1459" s="28"/>
      <c r="K1459" s="28">
        <f t="shared" si="267"/>
        <v>100</v>
      </c>
      <c r="L1459" s="17">
        <f t="shared" si="267"/>
        <v>95.5</v>
      </c>
      <c r="M1459" s="28">
        <f t="shared" si="267"/>
        <v>99.33720930232558</v>
      </c>
    </row>
    <row r="1460" spans="1:13" ht="18" customHeight="1">
      <c r="A1460" s="35" t="s">
        <v>38</v>
      </c>
      <c r="B1460" s="26" t="s">
        <v>39</v>
      </c>
      <c r="C1460" s="28">
        <v>1124600</v>
      </c>
      <c r="D1460" s="28">
        <v>682640</v>
      </c>
      <c r="E1460" s="28">
        <f aca="true" t="shared" si="268" ref="E1460:E1482">C1460+D1460</f>
        <v>1807240</v>
      </c>
      <c r="F1460" s="28">
        <v>476369.15</v>
      </c>
      <c r="G1460" s="28">
        <v>272260.08</v>
      </c>
      <c r="H1460" s="28">
        <f>F1460+G1460</f>
        <v>748629.23</v>
      </c>
      <c r="I1460" s="28">
        <v>36803.6</v>
      </c>
      <c r="J1460" s="28"/>
      <c r="K1460" s="28">
        <f>F1460/C1460*100</f>
        <v>42.35898541703717</v>
      </c>
      <c r="L1460" s="28">
        <f aca="true" t="shared" si="269" ref="L1460:L1482">G1460/D1460*100</f>
        <v>39.88340560178133</v>
      </c>
      <c r="M1460" s="28">
        <f aca="true" t="shared" si="270" ref="M1460:M1482">H1460/E1460*100</f>
        <v>41.42389666010048</v>
      </c>
    </row>
    <row r="1461" spans="1:13" ht="18" customHeight="1">
      <c r="A1461" s="35" t="s">
        <v>40</v>
      </c>
      <c r="B1461" s="26" t="s">
        <v>41</v>
      </c>
      <c r="C1461" s="28">
        <v>76200</v>
      </c>
      <c r="D1461" s="28">
        <v>42601</v>
      </c>
      <c r="E1461" s="28">
        <f t="shared" si="268"/>
        <v>118801</v>
      </c>
      <c r="F1461" s="28">
        <v>76200</v>
      </c>
      <c r="G1461" s="28">
        <v>42601</v>
      </c>
      <c r="H1461" s="28">
        <f aca="true" t="shared" si="271" ref="H1461:H1469">SUM(F1461:G1461)</f>
        <v>118801</v>
      </c>
      <c r="I1461" s="28"/>
      <c r="J1461" s="28"/>
      <c r="K1461" s="28">
        <f>F1461/C1461*100</f>
        <v>100</v>
      </c>
      <c r="L1461" s="28">
        <f t="shared" si="269"/>
        <v>100</v>
      </c>
      <c r="M1461" s="28">
        <f t="shared" si="270"/>
        <v>100</v>
      </c>
    </row>
    <row r="1462" spans="1:13" ht="18" customHeight="1">
      <c r="A1462" s="37" t="s">
        <v>27</v>
      </c>
      <c r="B1462" s="26" t="s">
        <v>28</v>
      </c>
      <c r="C1462" s="28">
        <v>181700</v>
      </c>
      <c r="D1462" s="28">
        <v>98235</v>
      </c>
      <c r="E1462" s="28">
        <f t="shared" si="268"/>
        <v>279935</v>
      </c>
      <c r="F1462" s="28">
        <v>84858.28</v>
      </c>
      <c r="G1462" s="28">
        <v>46000</v>
      </c>
      <c r="H1462" s="28">
        <f t="shared" si="271"/>
        <v>130858.28</v>
      </c>
      <c r="I1462" s="28">
        <v>15518.4</v>
      </c>
      <c r="J1462" s="28"/>
      <c r="K1462" s="28">
        <f aca="true" t="shared" si="272" ref="K1462:K1482">F1462/C1462*100</f>
        <v>46.702410566868465</v>
      </c>
      <c r="L1462" s="28">
        <f t="shared" si="269"/>
        <v>46.82648750445361</v>
      </c>
      <c r="M1462" s="28">
        <f t="shared" si="270"/>
        <v>46.745951738796506</v>
      </c>
    </row>
    <row r="1463" spans="1:13" ht="18" customHeight="1">
      <c r="A1463" s="35" t="s">
        <v>29</v>
      </c>
      <c r="B1463" s="26" t="s">
        <v>30</v>
      </c>
      <c r="C1463" s="28">
        <v>24900</v>
      </c>
      <c r="D1463" s="28">
        <v>16550</v>
      </c>
      <c r="E1463" s="28">
        <f t="shared" si="268"/>
        <v>41450</v>
      </c>
      <c r="F1463" s="28">
        <v>10234.49</v>
      </c>
      <c r="G1463" s="28">
        <v>8500</v>
      </c>
      <c r="H1463" s="28">
        <f t="shared" si="271"/>
        <v>18734.489999999998</v>
      </c>
      <c r="I1463" s="28">
        <v>3105.32</v>
      </c>
      <c r="J1463" s="28"/>
      <c r="K1463" s="28">
        <f t="shared" si="272"/>
        <v>41.102369477911644</v>
      </c>
      <c r="L1463" s="28">
        <f t="shared" si="269"/>
        <v>51.3595166163142</v>
      </c>
      <c r="M1463" s="28">
        <f t="shared" si="270"/>
        <v>45.197804583835946</v>
      </c>
    </row>
    <row r="1464" spans="1:13" ht="18" customHeight="1">
      <c r="A1464" s="37" t="s">
        <v>31</v>
      </c>
      <c r="B1464" s="26" t="s">
        <v>32</v>
      </c>
      <c r="C1464" s="28">
        <v>7100</v>
      </c>
      <c r="D1464" s="28">
        <v>4540</v>
      </c>
      <c r="E1464" s="28">
        <f>C1464+D1464</f>
        <v>11640</v>
      </c>
      <c r="F1464" s="28">
        <v>3431.96</v>
      </c>
      <c r="G1464" s="28">
        <v>2200</v>
      </c>
      <c r="H1464" s="28">
        <f>F1464+G1464</f>
        <v>5631.96</v>
      </c>
      <c r="I1464" s="28">
        <v>188.04</v>
      </c>
      <c r="J1464" s="28"/>
      <c r="K1464" s="28">
        <f t="shared" si="272"/>
        <v>48.33746478873239</v>
      </c>
      <c r="L1464" s="28">
        <f t="shared" si="269"/>
        <v>48.458149779735685</v>
      </c>
      <c r="M1464" s="28">
        <f t="shared" si="270"/>
        <v>48.38453608247423</v>
      </c>
    </row>
    <row r="1465" spans="1:13" ht="18" customHeight="1">
      <c r="A1465" s="37" t="s">
        <v>42</v>
      </c>
      <c r="B1465" s="26" t="s">
        <v>43</v>
      </c>
      <c r="C1465" s="28">
        <v>34900</v>
      </c>
      <c r="D1465" s="28">
        <v>12388</v>
      </c>
      <c r="E1465" s="28">
        <f t="shared" si="268"/>
        <v>47288</v>
      </c>
      <c r="F1465" s="28">
        <v>29302.79</v>
      </c>
      <c r="G1465" s="28">
        <v>9000</v>
      </c>
      <c r="H1465" s="28">
        <f t="shared" si="271"/>
        <v>38302.79</v>
      </c>
      <c r="I1465" s="28">
        <v>3504.68</v>
      </c>
      <c r="J1465" s="28"/>
      <c r="K1465" s="28">
        <f t="shared" si="272"/>
        <v>83.96214899713468</v>
      </c>
      <c r="L1465" s="28">
        <f t="shared" si="269"/>
        <v>72.65095253471101</v>
      </c>
      <c r="M1465" s="28">
        <f t="shared" si="270"/>
        <v>80.99896379631197</v>
      </c>
    </row>
    <row r="1466" spans="1:13" ht="18" customHeight="1">
      <c r="A1466" s="35" t="s">
        <v>134</v>
      </c>
      <c r="B1466" s="26" t="s">
        <v>135</v>
      </c>
      <c r="C1466" s="28">
        <v>160400</v>
      </c>
      <c r="D1466" s="28">
        <v>110239</v>
      </c>
      <c r="E1466" s="28">
        <f t="shared" si="268"/>
        <v>270639</v>
      </c>
      <c r="F1466" s="28">
        <v>68957.3</v>
      </c>
      <c r="G1466" s="28">
        <v>56000</v>
      </c>
      <c r="H1466" s="28">
        <f t="shared" si="271"/>
        <v>124957.3</v>
      </c>
      <c r="I1466" s="28">
        <v>29756.16</v>
      </c>
      <c r="J1466" s="28"/>
      <c r="K1466" s="28">
        <f t="shared" si="272"/>
        <v>42.99083541147132</v>
      </c>
      <c r="L1466" s="28">
        <f t="shared" si="269"/>
        <v>50.79871914658152</v>
      </c>
      <c r="M1466" s="28">
        <f t="shared" si="270"/>
        <v>46.171209618717185</v>
      </c>
    </row>
    <row r="1467" spans="1:13" ht="18" customHeight="1">
      <c r="A1467" s="35" t="s">
        <v>156</v>
      </c>
      <c r="B1467" s="26" t="s">
        <v>157</v>
      </c>
      <c r="C1467" s="28">
        <v>6500</v>
      </c>
      <c r="D1467" s="28">
        <v>4036</v>
      </c>
      <c r="E1467" s="28">
        <f t="shared" si="268"/>
        <v>10536</v>
      </c>
      <c r="F1467" s="28">
        <v>3318.56</v>
      </c>
      <c r="G1467" s="28">
        <v>2200</v>
      </c>
      <c r="H1467" s="28">
        <f t="shared" si="271"/>
        <v>5518.5599999999995</v>
      </c>
      <c r="I1467" s="28">
        <v>754.4</v>
      </c>
      <c r="J1467" s="28"/>
      <c r="K1467" s="28">
        <f t="shared" si="272"/>
        <v>51.054769230769224</v>
      </c>
      <c r="L1467" s="28">
        <f t="shared" si="269"/>
        <v>54.509415262636274</v>
      </c>
      <c r="M1467" s="28">
        <f t="shared" si="270"/>
        <v>52.37813211845101</v>
      </c>
    </row>
    <row r="1468" spans="1:13" ht="18" customHeight="1">
      <c r="A1468" s="35" t="s">
        <v>52</v>
      </c>
      <c r="B1468" s="26" t="s">
        <v>53</v>
      </c>
      <c r="C1468" s="28">
        <v>142600</v>
      </c>
      <c r="D1468" s="28">
        <v>100685</v>
      </c>
      <c r="E1468" s="28">
        <f t="shared" si="268"/>
        <v>243285</v>
      </c>
      <c r="F1468" s="28">
        <v>91133.91</v>
      </c>
      <c r="G1468" s="28">
        <v>58000</v>
      </c>
      <c r="H1468" s="28">
        <f>F1468+G1468</f>
        <v>149133.91</v>
      </c>
      <c r="I1468" s="28">
        <v>5839.94</v>
      </c>
      <c r="J1468" s="28"/>
      <c r="K1468" s="28">
        <f t="shared" si="272"/>
        <v>63.90877279102385</v>
      </c>
      <c r="L1468" s="28">
        <f t="shared" si="269"/>
        <v>57.60540298952178</v>
      </c>
      <c r="M1468" s="28">
        <f t="shared" si="270"/>
        <v>61.300084263312584</v>
      </c>
    </row>
    <row r="1469" spans="1:13" ht="18" customHeight="1">
      <c r="A1469" s="37" t="s">
        <v>44</v>
      </c>
      <c r="B1469" s="26" t="s">
        <v>45</v>
      </c>
      <c r="C1469" s="28">
        <v>28400</v>
      </c>
      <c r="D1469" s="28">
        <v>3170</v>
      </c>
      <c r="E1469" s="28">
        <f t="shared" si="268"/>
        <v>31570</v>
      </c>
      <c r="F1469" s="28">
        <v>8858.61</v>
      </c>
      <c r="G1469" s="28">
        <v>2000</v>
      </c>
      <c r="H1469" s="28">
        <f t="shared" si="271"/>
        <v>10858.61</v>
      </c>
      <c r="I1469" s="28">
        <v>1583.6</v>
      </c>
      <c r="J1469" s="28"/>
      <c r="K1469" s="28">
        <f t="shared" si="272"/>
        <v>31.192288732394367</v>
      </c>
      <c r="L1469" s="28">
        <f t="shared" si="269"/>
        <v>63.09148264984227</v>
      </c>
      <c r="M1469" s="28">
        <f t="shared" si="270"/>
        <v>34.39534368070953</v>
      </c>
    </row>
    <row r="1470" spans="1:13" ht="18" customHeight="1">
      <c r="A1470" s="37" t="s">
        <v>228</v>
      </c>
      <c r="B1470" s="26" t="s">
        <v>229</v>
      </c>
      <c r="C1470" s="28">
        <v>1900</v>
      </c>
      <c r="D1470" s="28">
        <v>1169</v>
      </c>
      <c r="E1470" s="28">
        <f t="shared" si="268"/>
        <v>3069</v>
      </c>
      <c r="F1470" s="28">
        <v>641</v>
      </c>
      <c r="G1470" s="28">
        <v>200</v>
      </c>
      <c r="H1470" s="28">
        <f>F1470+G1470</f>
        <v>841</v>
      </c>
      <c r="I1470" s="28"/>
      <c r="J1470" s="28"/>
      <c r="K1470" s="28">
        <f t="shared" si="272"/>
        <v>33.73684210526316</v>
      </c>
      <c r="L1470" s="28">
        <f t="shared" si="269"/>
        <v>17.108639863130882</v>
      </c>
      <c r="M1470" s="28">
        <f t="shared" si="270"/>
        <v>27.403062886933853</v>
      </c>
    </row>
    <row r="1471" spans="1:13" ht="18" customHeight="1">
      <c r="A1471" s="35" t="s">
        <v>33</v>
      </c>
      <c r="B1471" s="26" t="s">
        <v>34</v>
      </c>
      <c r="C1471" s="28">
        <v>19800</v>
      </c>
      <c r="D1471" s="28">
        <v>12800</v>
      </c>
      <c r="E1471" s="28">
        <f t="shared" si="268"/>
        <v>32600</v>
      </c>
      <c r="F1471" s="28">
        <v>18936.27</v>
      </c>
      <c r="G1471" s="28">
        <v>11000</v>
      </c>
      <c r="H1471" s="28">
        <f aca="true" t="shared" si="273" ref="H1471:H1479">SUM(F1471:G1471)</f>
        <v>29936.27</v>
      </c>
      <c r="I1471" s="28">
        <v>452.62</v>
      </c>
      <c r="J1471" s="28"/>
      <c r="K1471" s="28">
        <f t="shared" si="272"/>
        <v>95.63772727272728</v>
      </c>
      <c r="L1471" s="28">
        <f t="shared" si="269"/>
        <v>85.9375</v>
      </c>
      <c r="M1471" s="28">
        <f t="shared" si="270"/>
        <v>91.8290490797546</v>
      </c>
    </row>
    <row r="1472" spans="1:13" ht="18" customHeight="1">
      <c r="A1472" s="35" t="s">
        <v>78</v>
      </c>
      <c r="B1472" s="26" t="s">
        <v>79</v>
      </c>
      <c r="C1472" s="28">
        <v>540</v>
      </c>
      <c r="D1472" s="28">
        <v>230</v>
      </c>
      <c r="E1472" s="28">
        <f>C1472+D1472</f>
        <v>770</v>
      </c>
      <c r="F1472" s="28">
        <v>249.4</v>
      </c>
      <c r="G1472" s="28">
        <v>140</v>
      </c>
      <c r="H1472" s="28">
        <f>F1472+G1472</f>
        <v>389.4</v>
      </c>
      <c r="I1472" s="28"/>
      <c r="J1472" s="28"/>
      <c r="K1472" s="28">
        <f t="shared" si="272"/>
        <v>46.18518518518518</v>
      </c>
      <c r="L1472" s="28">
        <f t="shared" si="269"/>
        <v>60.86956521739131</v>
      </c>
      <c r="M1472" s="28">
        <f t="shared" si="270"/>
        <v>50.57142857142857</v>
      </c>
    </row>
    <row r="1473" spans="1:13" ht="18" customHeight="1">
      <c r="A1473" s="91" t="s">
        <v>322</v>
      </c>
      <c r="B1473" s="26" t="s">
        <v>285</v>
      </c>
      <c r="C1473" s="28">
        <v>1600</v>
      </c>
      <c r="D1473" s="28">
        <v>1000</v>
      </c>
      <c r="E1473" s="28">
        <f>C1473+D1473</f>
        <v>2600</v>
      </c>
      <c r="F1473" s="28">
        <v>802.95</v>
      </c>
      <c r="G1473" s="28">
        <v>400</v>
      </c>
      <c r="H1473" s="28">
        <f>F1473+G1473</f>
        <v>1202.95</v>
      </c>
      <c r="I1473" s="28">
        <v>198.86</v>
      </c>
      <c r="J1473" s="28"/>
      <c r="K1473" s="28">
        <f t="shared" si="272"/>
        <v>50.184375</v>
      </c>
      <c r="L1473" s="28">
        <f t="shared" si="269"/>
        <v>40</v>
      </c>
      <c r="M1473" s="28">
        <f t="shared" si="270"/>
        <v>46.267307692307696</v>
      </c>
    </row>
    <row r="1474" spans="1:13" ht="18" customHeight="1">
      <c r="A1474" s="91" t="s">
        <v>328</v>
      </c>
      <c r="B1474" s="26" t="s">
        <v>286</v>
      </c>
      <c r="C1474" s="28">
        <v>6100</v>
      </c>
      <c r="D1474" s="28">
        <v>2800</v>
      </c>
      <c r="E1474" s="28">
        <f>C1474+D1474</f>
        <v>8900</v>
      </c>
      <c r="F1474" s="28">
        <v>2798.83</v>
      </c>
      <c r="G1474" s="28">
        <v>1350</v>
      </c>
      <c r="H1474" s="28">
        <f>F1474+G1474</f>
        <v>4148.83</v>
      </c>
      <c r="I1474" s="28"/>
      <c r="J1474" s="28"/>
      <c r="K1474" s="28">
        <f t="shared" si="272"/>
        <v>45.88245901639344</v>
      </c>
      <c r="L1474" s="28">
        <f t="shared" si="269"/>
        <v>48.214285714285715</v>
      </c>
      <c r="M1474" s="28">
        <f t="shared" si="270"/>
        <v>46.61606741573034</v>
      </c>
    </row>
    <row r="1475" spans="1:13" ht="18" customHeight="1">
      <c r="A1475" s="35" t="s">
        <v>80</v>
      </c>
      <c r="B1475" s="26" t="s">
        <v>81</v>
      </c>
      <c r="C1475" s="28">
        <v>600</v>
      </c>
      <c r="D1475" s="28">
        <v>223</v>
      </c>
      <c r="E1475" s="28">
        <f t="shared" si="268"/>
        <v>823</v>
      </c>
      <c r="F1475" s="28">
        <v>41</v>
      </c>
      <c r="G1475" s="28"/>
      <c r="H1475" s="28">
        <f t="shared" si="273"/>
        <v>41</v>
      </c>
      <c r="I1475" s="28"/>
      <c r="J1475" s="28"/>
      <c r="K1475" s="28">
        <f t="shared" si="272"/>
        <v>6.833333333333333</v>
      </c>
      <c r="L1475" s="28">
        <f t="shared" si="269"/>
        <v>0</v>
      </c>
      <c r="M1475" s="28">
        <f t="shared" si="270"/>
        <v>4.981773997569866</v>
      </c>
    </row>
    <row r="1476" spans="1:13" ht="18" customHeight="1">
      <c r="A1476" s="35" t="s">
        <v>71</v>
      </c>
      <c r="B1476" s="26" t="s">
        <v>72</v>
      </c>
      <c r="C1476" s="28">
        <v>130</v>
      </c>
      <c r="D1476" s="28">
        <v>74</v>
      </c>
      <c r="E1476" s="28">
        <f t="shared" si="268"/>
        <v>204</v>
      </c>
      <c r="F1476" s="28">
        <v>88</v>
      </c>
      <c r="G1476" s="28"/>
      <c r="H1476" s="28">
        <f>SUM(F1476:G1476)</f>
        <v>88</v>
      </c>
      <c r="I1476" s="28"/>
      <c r="J1476" s="28"/>
      <c r="K1476" s="28">
        <f t="shared" si="272"/>
        <v>67.6923076923077</v>
      </c>
      <c r="L1476" s="28">
        <f t="shared" si="269"/>
        <v>0</v>
      </c>
      <c r="M1476" s="28">
        <f t="shared" si="270"/>
        <v>43.13725490196079</v>
      </c>
    </row>
    <row r="1477" spans="1:13" ht="18" customHeight="1">
      <c r="A1477" s="35" t="s">
        <v>46</v>
      </c>
      <c r="B1477" s="26" t="s">
        <v>47</v>
      </c>
      <c r="C1477" s="28">
        <v>35540</v>
      </c>
      <c r="D1477" s="28">
        <v>28760</v>
      </c>
      <c r="E1477" s="28">
        <f t="shared" si="268"/>
        <v>64300</v>
      </c>
      <c r="F1477" s="28">
        <v>12568</v>
      </c>
      <c r="G1477" s="28">
        <v>20132</v>
      </c>
      <c r="H1477" s="28">
        <f t="shared" si="273"/>
        <v>32700</v>
      </c>
      <c r="I1477" s="28">
        <v>12310</v>
      </c>
      <c r="J1477" s="28">
        <v>12310</v>
      </c>
      <c r="K1477" s="28">
        <f t="shared" si="272"/>
        <v>35.36297129994372</v>
      </c>
      <c r="L1477" s="28">
        <f t="shared" si="269"/>
        <v>70</v>
      </c>
      <c r="M1477" s="28">
        <f t="shared" si="270"/>
        <v>50.85536547433903</v>
      </c>
    </row>
    <row r="1478" spans="1:13" ht="18" customHeight="1">
      <c r="A1478" s="35" t="s">
        <v>54</v>
      </c>
      <c r="B1478" s="26" t="s">
        <v>55</v>
      </c>
      <c r="C1478" s="28">
        <v>13600</v>
      </c>
      <c r="D1478" s="28">
        <v>8830</v>
      </c>
      <c r="E1478" s="28">
        <f t="shared" si="268"/>
        <v>22430</v>
      </c>
      <c r="F1478" s="28">
        <v>6784</v>
      </c>
      <c r="G1478" s="28">
        <v>4700</v>
      </c>
      <c r="H1478" s="28">
        <f t="shared" si="273"/>
        <v>11484</v>
      </c>
      <c r="I1478" s="28"/>
      <c r="J1478" s="28"/>
      <c r="K1478" s="28">
        <f t="shared" si="272"/>
        <v>49.88235294117647</v>
      </c>
      <c r="L1478" s="28">
        <f t="shared" si="269"/>
        <v>53.22763306908267</v>
      </c>
      <c r="M1478" s="28">
        <f t="shared" si="270"/>
        <v>51.19928666963888</v>
      </c>
    </row>
    <row r="1479" spans="1:13" ht="18" customHeight="1">
      <c r="A1479" s="37" t="s">
        <v>219</v>
      </c>
      <c r="B1479" s="26" t="s">
        <v>220</v>
      </c>
      <c r="C1479" s="28">
        <v>8400</v>
      </c>
      <c r="D1479" s="28">
        <v>5362</v>
      </c>
      <c r="E1479" s="28">
        <f t="shared" si="268"/>
        <v>13762</v>
      </c>
      <c r="F1479" s="28">
        <v>8400</v>
      </c>
      <c r="G1479" s="28">
        <v>5052.12</v>
      </c>
      <c r="H1479" s="28">
        <f t="shared" si="273"/>
        <v>13452.119999999999</v>
      </c>
      <c r="I1479" s="28"/>
      <c r="J1479" s="28"/>
      <c r="K1479" s="28">
        <f t="shared" si="272"/>
        <v>100</v>
      </c>
      <c r="L1479" s="28">
        <f t="shared" si="269"/>
        <v>94.22081312942932</v>
      </c>
      <c r="M1479" s="28">
        <f t="shared" si="270"/>
        <v>97.74829239936055</v>
      </c>
    </row>
    <row r="1480" spans="1:13" ht="18" customHeight="1">
      <c r="A1480" s="90" t="s">
        <v>313</v>
      </c>
      <c r="B1480" s="26" t="s">
        <v>290</v>
      </c>
      <c r="C1480" s="28">
        <v>2970</v>
      </c>
      <c r="D1480" s="28">
        <v>830</v>
      </c>
      <c r="E1480" s="28">
        <f t="shared" si="268"/>
        <v>3800</v>
      </c>
      <c r="F1480" s="28">
        <v>1430</v>
      </c>
      <c r="G1480" s="28">
        <v>400</v>
      </c>
      <c r="H1480" s="28">
        <f>F1480+G1480</f>
        <v>1830</v>
      </c>
      <c r="I1480" s="28"/>
      <c r="J1480" s="28"/>
      <c r="K1480" s="28">
        <f t="shared" si="272"/>
        <v>48.148148148148145</v>
      </c>
      <c r="L1480" s="28">
        <f t="shared" si="269"/>
        <v>48.19277108433735</v>
      </c>
      <c r="M1480" s="28">
        <f t="shared" si="270"/>
        <v>48.1578947368421</v>
      </c>
    </row>
    <row r="1481" spans="1:13" ht="18" customHeight="1">
      <c r="A1481" s="90" t="s">
        <v>320</v>
      </c>
      <c r="B1481" s="26" t="s">
        <v>291</v>
      </c>
      <c r="C1481" s="28">
        <v>760</v>
      </c>
      <c r="D1481" s="28">
        <v>1098</v>
      </c>
      <c r="E1481" s="28">
        <f t="shared" si="268"/>
        <v>1858</v>
      </c>
      <c r="F1481" s="28">
        <v>100</v>
      </c>
      <c r="G1481" s="28">
        <v>150</v>
      </c>
      <c r="H1481" s="28">
        <f>F1481+G1481</f>
        <v>250</v>
      </c>
      <c r="I1481" s="28"/>
      <c r="J1481" s="28"/>
      <c r="K1481" s="28">
        <f t="shared" si="272"/>
        <v>13.157894736842104</v>
      </c>
      <c r="L1481" s="28">
        <f t="shared" si="269"/>
        <v>13.661202185792352</v>
      </c>
      <c r="M1481" s="28">
        <f t="shared" si="270"/>
        <v>13.455328310010763</v>
      </c>
    </row>
    <row r="1482" spans="1:13" ht="18" customHeight="1">
      <c r="A1482" s="90" t="s">
        <v>321</v>
      </c>
      <c r="B1482" s="26" t="s">
        <v>292</v>
      </c>
      <c r="C1482" s="28">
        <v>760</v>
      </c>
      <c r="D1482" s="28">
        <v>467</v>
      </c>
      <c r="E1482" s="28">
        <f t="shared" si="268"/>
        <v>1227</v>
      </c>
      <c r="F1482" s="28">
        <v>506.5</v>
      </c>
      <c r="G1482" s="28">
        <v>200</v>
      </c>
      <c r="H1482" s="28">
        <f>F1482+G1482</f>
        <v>706.5</v>
      </c>
      <c r="I1482" s="28"/>
      <c r="J1482" s="28"/>
      <c r="K1482" s="28">
        <f t="shared" si="272"/>
        <v>66.64473684210527</v>
      </c>
      <c r="L1482" s="28">
        <f t="shared" si="269"/>
        <v>42.82655246252677</v>
      </c>
      <c r="M1482" s="28">
        <f t="shared" si="270"/>
        <v>57.57946210268948</v>
      </c>
    </row>
    <row r="1483" spans="1:13" ht="18" customHeight="1">
      <c r="A1483" s="35"/>
      <c r="B1483" s="26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</row>
    <row r="1484" spans="1:13" s="29" customFormat="1" ht="18" customHeight="1">
      <c r="A1484" s="24" t="s">
        <v>255</v>
      </c>
      <c r="B1484" s="5" t="s">
        <v>256</v>
      </c>
      <c r="C1484" s="25">
        <f>SUM(C1485:C1486)</f>
        <v>1950164</v>
      </c>
      <c r="D1484" s="25">
        <f>SUM(D1485:D1486)</f>
        <v>0</v>
      </c>
      <c r="E1484" s="25">
        <f>C1484+D1484</f>
        <v>1950164</v>
      </c>
      <c r="F1484" s="25">
        <f>SUM(F1485:F1486)</f>
        <v>954867.78</v>
      </c>
      <c r="G1484" s="25">
        <f>SUM(G1485:G1486)</f>
        <v>0</v>
      </c>
      <c r="H1484" s="25">
        <f>F1484+G1484</f>
        <v>954867.78</v>
      </c>
      <c r="I1484" s="25">
        <f>SUM(I1485:I1486)</f>
        <v>0</v>
      </c>
      <c r="J1484" s="25">
        <f>SUM(J1485:J1486)</f>
        <v>0</v>
      </c>
      <c r="K1484" s="25">
        <f>F1484/C1484*100</f>
        <v>48.96346050896233</v>
      </c>
      <c r="L1484" s="25">
        <v>0</v>
      </c>
      <c r="M1484" s="25">
        <f>H1484/E1484*100</f>
        <v>48.96346050896233</v>
      </c>
    </row>
    <row r="1485" spans="1:13" s="18" customFormat="1" ht="18" customHeight="1">
      <c r="A1485" s="43" t="s">
        <v>13</v>
      </c>
      <c r="B1485" s="20"/>
      <c r="C1485" s="17">
        <f>SUM(C1487)</f>
        <v>150164</v>
      </c>
      <c r="D1485" s="17">
        <f>SUM(D1487)</f>
        <v>0</v>
      </c>
      <c r="E1485" s="17">
        <f>SUM(C1485:D1485)</f>
        <v>150164</v>
      </c>
      <c r="F1485" s="17">
        <f>SUM(F1487)</f>
        <v>69996.9</v>
      </c>
      <c r="G1485" s="17">
        <f>SUM(G1487)</f>
        <v>0</v>
      </c>
      <c r="H1485" s="17">
        <f>SUM(F1485:G1485)</f>
        <v>69996.9</v>
      </c>
      <c r="I1485" s="17">
        <f>SUM(I1487)</f>
        <v>0</v>
      </c>
      <c r="J1485" s="17">
        <f>SUM(J1487)</f>
        <v>0</v>
      </c>
      <c r="K1485" s="17">
        <f>F1485/C1485*100</f>
        <v>46.613635758237656</v>
      </c>
      <c r="L1485" s="17"/>
      <c r="M1485" s="17">
        <f>H1485/E1485*100</f>
        <v>46.613635758237656</v>
      </c>
    </row>
    <row r="1486" spans="1:13" s="18" customFormat="1" ht="18" customHeight="1">
      <c r="A1486" s="16" t="s">
        <v>14</v>
      </c>
      <c r="B1486" s="15"/>
      <c r="C1486" s="17">
        <f>SUM(C1488)</f>
        <v>1800000</v>
      </c>
      <c r="D1486" s="17">
        <f>SUM(D1488)</f>
        <v>0</v>
      </c>
      <c r="E1486" s="17">
        <f>SUM(C1486:D1486)</f>
        <v>1800000</v>
      </c>
      <c r="F1486" s="17">
        <f>SUM(F1488)</f>
        <v>884870.88</v>
      </c>
      <c r="G1486" s="17">
        <f>SUM(G1488)</f>
        <v>0</v>
      </c>
      <c r="H1486" s="17">
        <f>SUM(F1486:G1486)</f>
        <v>884870.88</v>
      </c>
      <c r="I1486" s="17">
        <f>SUM(I1488)</f>
        <v>0</v>
      </c>
      <c r="J1486" s="17">
        <f>SUM(J1488)</f>
        <v>0</v>
      </c>
      <c r="K1486" s="17">
        <f>F1486/C1486*100</f>
        <v>49.15949333333333</v>
      </c>
      <c r="L1486" s="17"/>
      <c r="M1486" s="17">
        <f>H1486/E1486*100</f>
        <v>49.15949333333333</v>
      </c>
    </row>
    <row r="1487" spans="1:13" ht="18" customHeight="1">
      <c r="A1487" s="35" t="s">
        <v>341</v>
      </c>
      <c r="B1487" s="26" t="s">
        <v>144</v>
      </c>
      <c r="C1487" s="28">
        <v>150164</v>
      </c>
      <c r="D1487" s="28"/>
      <c r="E1487" s="28">
        <f>C1487+D1487</f>
        <v>150164</v>
      </c>
      <c r="F1487" s="28">
        <v>69996.9</v>
      </c>
      <c r="G1487" s="28"/>
      <c r="H1487" s="28">
        <f>F1487+G1487</f>
        <v>69996.9</v>
      </c>
      <c r="I1487" s="28"/>
      <c r="J1487" s="28"/>
      <c r="K1487" s="28">
        <f>F1487/C1487*100</f>
        <v>46.613635758237656</v>
      </c>
      <c r="L1487" s="28"/>
      <c r="M1487" s="28">
        <f>H1487/E1487*100</f>
        <v>46.613635758237656</v>
      </c>
    </row>
    <row r="1488" spans="1:13" ht="18" customHeight="1">
      <c r="A1488" s="37" t="s">
        <v>161</v>
      </c>
      <c r="B1488" s="26" t="s">
        <v>162</v>
      </c>
      <c r="C1488" s="28">
        <v>1800000</v>
      </c>
      <c r="D1488" s="28"/>
      <c r="E1488" s="28">
        <f>C1488+D1488</f>
        <v>1800000</v>
      </c>
      <c r="F1488" s="28">
        <v>884870.88</v>
      </c>
      <c r="G1488" s="28"/>
      <c r="H1488" s="28">
        <f>F1488+G1488</f>
        <v>884870.88</v>
      </c>
      <c r="I1488" s="28"/>
      <c r="J1488" s="28"/>
      <c r="K1488" s="28">
        <f>F1488/C1488*100</f>
        <v>49.15949333333333</v>
      </c>
      <c r="L1488" s="28"/>
      <c r="M1488" s="28">
        <f>H1488/E1488*100</f>
        <v>49.15949333333333</v>
      </c>
    </row>
    <row r="1489" spans="1:13" ht="18" customHeight="1">
      <c r="A1489" s="37"/>
      <c r="B1489" s="26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</row>
    <row r="1490" spans="1:13" s="29" customFormat="1" ht="18" customHeight="1">
      <c r="A1490" s="45" t="s">
        <v>282</v>
      </c>
      <c r="B1490" s="80">
        <v>85220</v>
      </c>
      <c r="C1490" s="25">
        <f>SUM(C1492:C1492)</f>
        <v>0</v>
      </c>
      <c r="D1490" s="25">
        <f>SUM(D1492:D1492)</f>
        <v>10500</v>
      </c>
      <c r="E1490" s="25">
        <f>SUM(C1490:D1490)</f>
        <v>10500</v>
      </c>
      <c r="F1490" s="25">
        <f>SUM(F1492:F1492)</f>
        <v>0</v>
      </c>
      <c r="G1490" s="25">
        <f>SUM(G1492:G1492)</f>
        <v>0</v>
      </c>
      <c r="H1490" s="25">
        <f>SUM(F1490:G1490)</f>
        <v>0</v>
      </c>
      <c r="I1490" s="25">
        <f>SUM(I1492:I1492)</f>
        <v>0</v>
      </c>
      <c r="J1490" s="25">
        <f>SUM(J1492:J1492)</f>
        <v>0</v>
      </c>
      <c r="K1490" s="47">
        <v>0</v>
      </c>
      <c r="L1490" s="47">
        <f aca="true" t="shared" si="274" ref="L1490:M1492">G1490/D1490*100</f>
        <v>0</v>
      </c>
      <c r="M1490" s="47">
        <f t="shared" si="274"/>
        <v>0</v>
      </c>
    </row>
    <row r="1491" spans="1:13" s="29" customFormat="1" ht="18" customHeight="1">
      <c r="A1491" s="16" t="s">
        <v>14</v>
      </c>
      <c r="B1491" s="80"/>
      <c r="C1491" s="21">
        <f>SUM(C1492:C1492)</f>
        <v>0</v>
      </c>
      <c r="D1491" s="21">
        <f>SUM(D1492:D1492)</f>
        <v>10500</v>
      </c>
      <c r="E1491" s="21">
        <f>SUM(C1491:D1491)</f>
        <v>10500</v>
      </c>
      <c r="F1491" s="21">
        <f>SUM(F1492:F1492)</f>
        <v>0</v>
      </c>
      <c r="G1491" s="21">
        <f>SUM(G1492:G1492)</f>
        <v>0</v>
      </c>
      <c r="H1491" s="21">
        <f>SUM(F1491:G1491)</f>
        <v>0</v>
      </c>
      <c r="I1491" s="21">
        <f>SUM(I1492:I1492)</f>
        <v>0</v>
      </c>
      <c r="J1491" s="21">
        <f>SUM(J1492:J1492)</f>
        <v>0</v>
      </c>
      <c r="K1491" s="21"/>
      <c r="L1491" s="28">
        <f t="shared" si="274"/>
        <v>0</v>
      </c>
      <c r="M1491" s="28">
        <f t="shared" si="274"/>
        <v>0</v>
      </c>
    </row>
    <row r="1492" spans="1:13" ht="18" customHeight="1">
      <c r="A1492" s="35" t="s">
        <v>33</v>
      </c>
      <c r="B1492" s="26" t="s">
        <v>34</v>
      </c>
      <c r="C1492" s="28">
        <v>0</v>
      </c>
      <c r="D1492" s="28">
        <v>10500</v>
      </c>
      <c r="E1492" s="28">
        <f>C1492+D1492</f>
        <v>10500</v>
      </c>
      <c r="F1492" s="28"/>
      <c r="G1492" s="28"/>
      <c r="H1492" s="28">
        <f>SUM(F1492:G1492)</f>
        <v>0</v>
      </c>
      <c r="I1492" s="28"/>
      <c r="J1492" s="28"/>
      <c r="K1492" s="28"/>
      <c r="L1492" s="28">
        <f>G1492/D1492*100</f>
        <v>0</v>
      </c>
      <c r="M1492" s="28">
        <f t="shared" si="274"/>
        <v>0</v>
      </c>
    </row>
    <row r="1493" spans="1:13" ht="18" customHeight="1">
      <c r="A1493" s="38"/>
      <c r="B1493" s="26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</row>
    <row r="1494" spans="1:13" s="29" customFormat="1" ht="18" customHeight="1">
      <c r="A1494" s="39" t="s">
        <v>257</v>
      </c>
      <c r="B1494" s="5" t="s">
        <v>258</v>
      </c>
      <c r="C1494" s="25">
        <f>SUM(C1495:C1496)</f>
        <v>271000</v>
      </c>
      <c r="D1494" s="25">
        <f>SUM(D1495:D1496)</f>
        <v>0</v>
      </c>
      <c r="E1494" s="25">
        <f>SUM(C1494:D1494)</f>
        <v>271000</v>
      </c>
      <c r="F1494" s="25">
        <f>SUM(F1495:F1496)</f>
        <v>118716.48999999999</v>
      </c>
      <c r="G1494" s="25">
        <f>SUM(G1495:G1496)</f>
        <v>0</v>
      </c>
      <c r="H1494" s="25">
        <f>SUM(F1494:G1494)</f>
        <v>118716.48999999999</v>
      </c>
      <c r="I1494" s="25">
        <f>SUM(I1495:I1496)</f>
        <v>6162.02</v>
      </c>
      <c r="J1494" s="25">
        <f>SUM(J1495:J1496)</f>
        <v>0</v>
      </c>
      <c r="K1494" s="25">
        <f aca="true" t="shared" si="275" ref="K1494:K1516">F1494/C1494*100</f>
        <v>43.80682287822878</v>
      </c>
      <c r="L1494" s="25">
        <v>0</v>
      </c>
      <c r="M1494" s="25">
        <f aca="true" t="shared" si="276" ref="M1494:M1516">H1494/E1494*100</f>
        <v>43.80682287822878</v>
      </c>
    </row>
    <row r="1495" spans="1:13" s="18" customFormat="1" ht="18" customHeight="1">
      <c r="A1495" s="16" t="s">
        <v>12</v>
      </c>
      <c r="B1495" s="15"/>
      <c r="C1495" s="17">
        <f>SUM(C1497:C1501)</f>
        <v>225600</v>
      </c>
      <c r="D1495" s="17">
        <f>SUM(D1497:D1501)</f>
        <v>0</v>
      </c>
      <c r="E1495" s="17">
        <f>SUM(C1495:D1495)</f>
        <v>225600</v>
      </c>
      <c r="F1495" s="17">
        <f>SUM(F1497:F1501)</f>
        <v>104077.84</v>
      </c>
      <c r="G1495" s="17">
        <f>SUM(G1497:G1501)</f>
        <v>0</v>
      </c>
      <c r="H1495" s="17">
        <f>SUM(F1495:G1495)</f>
        <v>104077.84</v>
      </c>
      <c r="I1495" s="17">
        <f>SUM(I1497:I1501)</f>
        <v>6162.02</v>
      </c>
      <c r="J1495" s="17">
        <f>SUM(J1497:J1501)</f>
        <v>0</v>
      </c>
      <c r="K1495" s="17">
        <f t="shared" si="275"/>
        <v>46.13379432624114</v>
      </c>
      <c r="L1495" s="17"/>
      <c r="M1495" s="17">
        <f t="shared" si="276"/>
        <v>46.13379432624114</v>
      </c>
    </row>
    <row r="1496" spans="1:13" s="18" customFormat="1" ht="18" customHeight="1">
      <c r="A1496" s="16" t="s">
        <v>14</v>
      </c>
      <c r="B1496" s="15"/>
      <c r="C1496" s="17">
        <f>SUM(C1502:C1513)+C1515+C1516+C1514</f>
        <v>45400</v>
      </c>
      <c r="D1496" s="17">
        <f>SUM(D1502:D1513)+D1515+D1516+D1514</f>
        <v>0</v>
      </c>
      <c r="E1496" s="17">
        <f>SUM(C1496:D1496)</f>
        <v>45400</v>
      </c>
      <c r="F1496" s="17">
        <f>SUM(F1502:F1513)+F1515+F1516+F1514</f>
        <v>14638.65</v>
      </c>
      <c r="G1496" s="17">
        <f>SUM(G1502:G1513)+G1515+G1516+G1514</f>
        <v>0</v>
      </c>
      <c r="H1496" s="17">
        <f>SUM(F1496:G1496)</f>
        <v>14638.65</v>
      </c>
      <c r="I1496" s="17">
        <f>SUM(I1502:I1513)+I1515+I1516+I1514</f>
        <v>0</v>
      </c>
      <c r="J1496" s="17">
        <f>SUM(J1502:J1513)+J1515+J1516+J1514</f>
        <v>0</v>
      </c>
      <c r="K1496" s="17">
        <f t="shared" si="275"/>
        <v>32.24372246696035</v>
      </c>
      <c r="L1496" s="17"/>
      <c r="M1496" s="17">
        <f t="shared" si="276"/>
        <v>32.24372246696035</v>
      </c>
    </row>
    <row r="1497" spans="1:13" ht="18" customHeight="1">
      <c r="A1497" s="35" t="s">
        <v>38</v>
      </c>
      <c r="B1497" s="26" t="s">
        <v>39</v>
      </c>
      <c r="C1497" s="28">
        <v>170100</v>
      </c>
      <c r="D1497" s="28"/>
      <c r="E1497" s="28">
        <f aca="true" t="shared" si="277" ref="E1497:E1516">C1497+D1497</f>
        <v>170100</v>
      </c>
      <c r="F1497" s="28">
        <v>76989.78</v>
      </c>
      <c r="G1497" s="28"/>
      <c r="H1497" s="28">
        <f aca="true" t="shared" si="278" ref="H1497:H1516">F1497+G1497</f>
        <v>76989.78</v>
      </c>
      <c r="I1497" s="28">
        <v>3771.51</v>
      </c>
      <c r="J1497" s="28"/>
      <c r="K1497" s="28">
        <f t="shared" si="275"/>
        <v>45.26148148148148</v>
      </c>
      <c r="L1497" s="28"/>
      <c r="M1497" s="28">
        <f t="shared" si="276"/>
        <v>45.26148148148148</v>
      </c>
    </row>
    <row r="1498" spans="1:13" ht="18" customHeight="1">
      <c r="A1498" s="35" t="s">
        <v>40</v>
      </c>
      <c r="B1498" s="26" t="s">
        <v>41</v>
      </c>
      <c r="C1498" s="28">
        <v>10900</v>
      </c>
      <c r="D1498" s="28"/>
      <c r="E1498" s="28">
        <f t="shared" si="277"/>
        <v>10900</v>
      </c>
      <c r="F1498" s="28">
        <v>10803.68</v>
      </c>
      <c r="G1498" s="28"/>
      <c r="H1498" s="28">
        <f t="shared" si="278"/>
        <v>10803.68</v>
      </c>
      <c r="I1498" s="28"/>
      <c r="J1498" s="25"/>
      <c r="K1498" s="28">
        <f t="shared" si="275"/>
        <v>99.11633027522936</v>
      </c>
      <c r="L1498" s="28"/>
      <c r="M1498" s="28">
        <f t="shared" si="276"/>
        <v>99.11633027522936</v>
      </c>
    </row>
    <row r="1499" spans="1:13" ht="18" customHeight="1">
      <c r="A1499" s="37" t="s">
        <v>27</v>
      </c>
      <c r="B1499" s="26" t="s">
        <v>28</v>
      </c>
      <c r="C1499" s="28">
        <v>33800</v>
      </c>
      <c r="D1499" s="28"/>
      <c r="E1499" s="28">
        <f t="shared" si="277"/>
        <v>33800</v>
      </c>
      <c r="F1499" s="28">
        <v>12116.32</v>
      </c>
      <c r="G1499" s="28"/>
      <c r="H1499" s="28">
        <f t="shared" si="278"/>
        <v>12116.32</v>
      </c>
      <c r="I1499" s="28">
        <v>2088.8</v>
      </c>
      <c r="J1499" s="28"/>
      <c r="K1499" s="28">
        <f t="shared" si="275"/>
        <v>35.84710059171597</v>
      </c>
      <c r="L1499" s="28"/>
      <c r="M1499" s="28">
        <f t="shared" si="276"/>
        <v>35.84710059171597</v>
      </c>
    </row>
    <row r="1500" spans="1:13" ht="18" customHeight="1">
      <c r="A1500" s="35" t="s">
        <v>29</v>
      </c>
      <c r="B1500" s="26" t="s">
        <v>30</v>
      </c>
      <c r="C1500" s="28">
        <v>4800</v>
      </c>
      <c r="D1500" s="28"/>
      <c r="E1500" s="28">
        <f t="shared" si="277"/>
        <v>4800</v>
      </c>
      <c r="F1500" s="28">
        <v>1868.06</v>
      </c>
      <c r="G1500" s="28"/>
      <c r="H1500" s="28">
        <f t="shared" si="278"/>
        <v>1868.06</v>
      </c>
      <c r="I1500" s="28">
        <v>301.71</v>
      </c>
      <c r="J1500" s="28"/>
      <c r="K1500" s="28">
        <f t="shared" si="275"/>
        <v>38.91791666666666</v>
      </c>
      <c r="L1500" s="28"/>
      <c r="M1500" s="28">
        <f t="shared" si="276"/>
        <v>38.91791666666666</v>
      </c>
    </row>
    <row r="1501" spans="1:13" ht="18" customHeight="1">
      <c r="A1501" s="37" t="s">
        <v>31</v>
      </c>
      <c r="B1501" s="26" t="s">
        <v>32</v>
      </c>
      <c r="C1501" s="28">
        <v>6000</v>
      </c>
      <c r="D1501" s="28"/>
      <c r="E1501" s="28">
        <f>C1501+D1501</f>
        <v>6000</v>
      </c>
      <c r="F1501" s="28">
        <v>2300</v>
      </c>
      <c r="G1501" s="28"/>
      <c r="H1501" s="28">
        <f>F1501+G1501</f>
        <v>2300</v>
      </c>
      <c r="I1501" s="28"/>
      <c r="J1501" s="28"/>
      <c r="K1501" s="28">
        <f t="shared" si="275"/>
        <v>38.333333333333336</v>
      </c>
      <c r="L1501" s="28"/>
      <c r="M1501" s="28">
        <f t="shared" si="276"/>
        <v>38.333333333333336</v>
      </c>
    </row>
    <row r="1502" spans="1:13" ht="18" customHeight="1">
      <c r="A1502" s="37" t="s">
        <v>42</v>
      </c>
      <c r="B1502" s="26" t="s">
        <v>43</v>
      </c>
      <c r="C1502" s="28">
        <v>5200</v>
      </c>
      <c r="D1502" s="28"/>
      <c r="E1502" s="28">
        <f t="shared" si="277"/>
        <v>5200</v>
      </c>
      <c r="F1502" s="28">
        <v>1194.29</v>
      </c>
      <c r="G1502" s="28"/>
      <c r="H1502" s="28">
        <f t="shared" si="278"/>
        <v>1194.29</v>
      </c>
      <c r="I1502" s="28"/>
      <c r="J1502" s="28"/>
      <c r="K1502" s="28">
        <f t="shared" si="275"/>
        <v>22.967115384615383</v>
      </c>
      <c r="L1502" s="28"/>
      <c r="M1502" s="28">
        <f t="shared" si="276"/>
        <v>22.967115384615383</v>
      </c>
    </row>
    <row r="1503" spans="1:13" ht="18" customHeight="1">
      <c r="A1503" s="35" t="s">
        <v>324</v>
      </c>
      <c r="B1503" s="26" t="s">
        <v>131</v>
      </c>
      <c r="C1503" s="28">
        <v>1000</v>
      </c>
      <c r="D1503" s="28"/>
      <c r="E1503" s="28">
        <f t="shared" si="277"/>
        <v>1000</v>
      </c>
      <c r="F1503" s="28"/>
      <c r="G1503" s="28"/>
      <c r="H1503" s="28">
        <f t="shared" si="278"/>
        <v>0</v>
      </c>
      <c r="I1503" s="28"/>
      <c r="J1503" s="28"/>
      <c r="K1503" s="28">
        <f t="shared" si="275"/>
        <v>0</v>
      </c>
      <c r="L1503" s="28"/>
      <c r="M1503" s="28">
        <f t="shared" si="276"/>
        <v>0</v>
      </c>
    </row>
    <row r="1504" spans="1:13" ht="18" customHeight="1">
      <c r="A1504" s="35" t="s">
        <v>52</v>
      </c>
      <c r="B1504" s="26" t="s">
        <v>53</v>
      </c>
      <c r="C1504" s="28">
        <v>8000</v>
      </c>
      <c r="D1504" s="28"/>
      <c r="E1504" s="28">
        <f t="shared" si="277"/>
        <v>8000</v>
      </c>
      <c r="F1504" s="28">
        <v>2790.48</v>
      </c>
      <c r="G1504" s="28"/>
      <c r="H1504" s="28">
        <f t="shared" si="278"/>
        <v>2790.48</v>
      </c>
      <c r="I1504" s="28"/>
      <c r="J1504" s="28"/>
      <c r="K1504" s="28">
        <f t="shared" si="275"/>
        <v>34.881</v>
      </c>
      <c r="L1504" s="28"/>
      <c r="M1504" s="28">
        <f t="shared" si="276"/>
        <v>34.881</v>
      </c>
    </row>
    <row r="1505" spans="1:13" ht="18" customHeight="1">
      <c r="A1505" s="37" t="s">
        <v>44</v>
      </c>
      <c r="B1505" s="26" t="s">
        <v>45</v>
      </c>
      <c r="C1505" s="28">
        <v>2500</v>
      </c>
      <c r="D1505" s="28"/>
      <c r="E1505" s="28">
        <f t="shared" si="277"/>
        <v>2500</v>
      </c>
      <c r="F1505" s="28">
        <v>164.7</v>
      </c>
      <c r="G1505" s="28"/>
      <c r="H1505" s="28">
        <f t="shared" si="278"/>
        <v>164.7</v>
      </c>
      <c r="I1505" s="28"/>
      <c r="J1505" s="28"/>
      <c r="K1505" s="28">
        <f t="shared" si="275"/>
        <v>6.587999999999999</v>
      </c>
      <c r="L1505" s="28"/>
      <c r="M1505" s="28">
        <f t="shared" si="276"/>
        <v>6.587999999999999</v>
      </c>
    </row>
    <row r="1506" spans="1:13" ht="18" customHeight="1">
      <c r="A1506" s="37" t="s">
        <v>228</v>
      </c>
      <c r="B1506" s="26" t="s">
        <v>229</v>
      </c>
      <c r="C1506" s="28">
        <v>300</v>
      </c>
      <c r="D1506" s="28"/>
      <c r="E1506" s="28">
        <f t="shared" si="277"/>
        <v>300</v>
      </c>
      <c r="F1506" s="28">
        <v>80</v>
      </c>
      <c r="G1506" s="28"/>
      <c r="H1506" s="28">
        <f>F1506+G1506</f>
        <v>80</v>
      </c>
      <c r="I1506" s="28"/>
      <c r="J1506" s="28"/>
      <c r="K1506" s="28">
        <f t="shared" si="275"/>
        <v>26.666666666666668</v>
      </c>
      <c r="L1506" s="28"/>
      <c r="M1506" s="28">
        <f t="shared" si="276"/>
        <v>26.666666666666668</v>
      </c>
    </row>
    <row r="1507" spans="1:13" ht="18" customHeight="1">
      <c r="A1507" s="35" t="s">
        <v>33</v>
      </c>
      <c r="B1507" s="26" t="s">
        <v>34</v>
      </c>
      <c r="C1507" s="28">
        <v>3500</v>
      </c>
      <c r="D1507" s="28"/>
      <c r="E1507" s="28">
        <f t="shared" si="277"/>
        <v>3500</v>
      </c>
      <c r="F1507" s="28">
        <v>342</v>
      </c>
      <c r="G1507" s="28"/>
      <c r="H1507" s="28">
        <f t="shared" si="278"/>
        <v>342</v>
      </c>
      <c r="I1507" s="28"/>
      <c r="J1507" s="28"/>
      <c r="K1507" s="28">
        <f t="shared" si="275"/>
        <v>9.77142857142857</v>
      </c>
      <c r="L1507" s="28"/>
      <c r="M1507" s="28">
        <f t="shared" si="276"/>
        <v>9.77142857142857</v>
      </c>
    </row>
    <row r="1508" spans="1:13" ht="18" customHeight="1">
      <c r="A1508" s="35" t="s">
        <v>78</v>
      </c>
      <c r="B1508" s="26" t="s">
        <v>79</v>
      </c>
      <c r="C1508" s="28">
        <v>1000</v>
      </c>
      <c r="D1508" s="28"/>
      <c r="E1508" s="28">
        <f>C1508+D1508</f>
        <v>1000</v>
      </c>
      <c r="F1508" s="28">
        <v>198</v>
      </c>
      <c r="G1508" s="28"/>
      <c r="H1508" s="28">
        <f>F1508+G1508</f>
        <v>198</v>
      </c>
      <c r="I1508" s="28"/>
      <c r="J1508" s="28"/>
      <c r="K1508" s="28">
        <f t="shared" si="275"/>
        <v>19.8</v>
      </c>
      <c r="L1508" s="28"/>
      <c r="M1508" s="28">
        <f t="shared" si="276"/>
        <v>19.8</v>
      </c>
    </row>
    <row r="1509" spans="1:13" ht="17.25" customHeight="1">
      <c r="A1509" s="91" t="s">
        <v>318</v>
      </c>
      <c r="B1509" s="26" t="s">
        <v>285</v>
      </c>
      <c r="C1509" s="28">
        <v>1600</v>
      </c>
      <c r="D1509" s="28"/>
      <c r="E1509" s="28">
        <f>C1509+D1509</f>
        <v>1600</v>
      </c>
      <c r="F1509" s="28">
        <v>837.7</v>
      </c>
      <c r="G1509" s="28"/>
      <c r="H1509" s="28">
        <f>F1509+G1509</f>
        <v>837.7</v>
      </c>
      <c r="I1509" s="28"/>
      <c r="J1509" s="28"/>
      <c r="K1509" s="28">
        <f t="shared" si="275"/>
        <v>52.35625</v>
      </c>
      <c r="L1509" s="28"/>
      <c r="M1509" s="28">
        <f t="shared" si="276"/>
        <v>52.35625</v>
      </c>
    </row>
    <row r="1510" spans="1:13" ht="16.5" customHeight="1">
      <c r="A1510" s="91" t="s">
        <v>328</v>
      </c>
      <c r="B1510" s="26" t="s">
        <v>286</v>
      </c>
      <c r="C1510" s="28">
        <v>4000</v>
      </c>
      <c r="D1510" s="28"/>
      <c r="E1510" s="28">
        <f>C1510+D1510</f>
        <v>4000</v>
      </c>
      <c r="F1510" s="28">
        <v>1645.59</v>
      </c>
      <c r="G1510" s="28"/>
      <c r="H1510" s="28">
        <f>F1510+G1510</f>
        <v>1645.59</v>
      </c>
      <c r="I1510" s="28"/>
      <c r="J1510" s="28"/>
      <c r="K1510" s="28">
        <f t="shared" si="275"/>
        <v>41.13975</v>
      </c>
      <c r="L1510" s="28"/>
      <c r="M1510" s="28">
        <f t="shared" si="276"/>
        <v>41.13975</v>
      </c>
    </row>
    <row r="1511" spans="1:13" ht="18" customHeight="1">
      <c r="A1511" s="35" t="s">
        <v>80</v>
      </c>
      <c r="B1511" s="26" t="s">
        <v>81</v>
      </c>
      <c r="C1511" s="28">
        <v>1500</v>
      </c>
      <c r="D1511" s="28"/>
      <c r="E1511" s="28">
        <f t="shared" si="277"/>
        <v>1500</v>
      </c>
      <c r="F1511" s="28">
        <v>479.82</v>
      </c>
      <c r="G1511" s="28"/>
      <c r="H1511" s="28">
        <f t="shared" si="278"/>
        <v>479.82</v>
      </c>
      <c r="I1511" s="28"/>
      <c r="J1511" s="28"/>
      <c r="K1511" s="28">
        <f t="shared" si="275"/>
        <v>31.988</v>
      </c>
      <c r="L1511" s="28"/>
      <c r="M1511" s="28">
        <f t="shared" si="276"/>
        <v>31.988</v>
      </c>
    </row>
    <row r="1512" spans="1:13" ht="18" customHeight="1">
      <c r="A1512" s="35" t="s">
        <v>71</v>
      </c>
      <c r="B1512" s="26" t="s">
        <v>72</v>
      </c>
      <c r="C1512" s="28">
        <v>500</v>
      </c>
      <c r="D1512" s="28"/>
      <c r="E1512" s="28">
        <f t="shared" si="277"/>
        <v>500</v>
      </c>
      <c r="F1512" s="28"/>
      <c r="G1512" s="28"/>
      <c r="H1512" s="28">
        <f t="shared" si="278"/>
        <v>0</v>
      </c>
      <c r="I1512" s="28"/>
      <c r="J1512" s="28"/>
      <c r="K1512" s="28">
        <f t="shared" si="275"/>
        <v>0</v>
      </c>
      <c r="L1512" s="28"/>
      <c r="M1512" s="28">
        <f t="shared" si="276"/>
        <v>0</v>
      </c>
    </row>
    <row r="1513" spans="1:13" ht="18" customHeight="1">
      <c r="A1513" s="35" t="s">
        <v>46</v>
      </c>
      <c r="B1513" s="26" t="s">
        <v>47</v>
      </c>
      <c r="C1513" s="28">
        <v>8300</v>
      </c>
      <c r="D1513" s="28"/>
      <c r="E1513" s="28">
        <f t="shared" si="277"/>
        <v>8300</v>
      </c>
      <c r="F1513" s="28">
        <v>6140</v>
      </c>
      <c r="G1513" s="28"/>
      <c r="H1513" s="28">
        <f t="shared" si="278"/>
        <v>6140</v>
      </c>
      <c r="I1513" s="28"/>
      <c r="J1513" s="28"/>
      <c r="K1513" s="28">
        <f t="shared" si="275"/>
        <v>73.97590361445782</v>
      </c>
      <c r="L1513" s="28"/>
      <c r="M1513" s="28">
        <f t="shared" si="276"/>
        <v>73.97590361445782</v>
      </c>
    </row>
    <row r="1514" spans="1:13" ht="18" customHeight="1">
      <c r="A1514" s="90" t="s">
        <v>313</v>
      </c>
      <c r="B1514" s="26" t="s">
        <v>290</v>
      </c>
      <c r="C1514" s="28">
        <v>3000</v>
      </c>
      <c r="D1514" s="28"/>
      <c r="E1514" s="28">
        <f t="shared" si="277"/>
        <v>3000</v>
      </c>
      <c r="F1514" s="28">
        <v>640</v>
      </c>
      <c r="G1514" s="28"/>
      <c r="H1514" s="28">
        <f>F1514+G1514</f>
        <v>640</v>
      </c>
      <c r="I1514" s="28"/>
      <c r="J1514" s="28"/>
      <c r="K1514" s="28">
        <f t="shared" si="275"/>
        <v>21.333333333333336</v>
      </c>
      <c r="L1514" s="28"/>
      <c r="M1514" s="28">
        <f t="shared" si="276"/>
        <v>21.333333333333336</v>
      </c>
    </row>
    <row r="1515" spans="1:13" ht="18" customHeight="1">
      <c r="A1515" s="90" t="s">
        <v>320</v>
      </c>
      <c r="B1515" s="26" t="s">
        <v>291</v>
      </c>
      <c r="C1515" s="28">
        <v>1000</v>
      </c>
      <c r="D1515" s="28"/>
      <c r="E1515" s="28">
        <f t="shared" si="277"/>
        <v>1000</v>
      </c>
      <c r="F1515" s="28">
        <v>23.59</v>
      </c>
      <c r="G1515" s="28"/>
      <c r="H1515" s="28">
        <f t="shared" si="278"/>
        <v>23.59</v>
      </c>
      <c r="I1515" s="28"/>
      <c r="J1515" s="28"/>
      <c r="K1515" s="28">
        <f t="shared" si="275"/>
        <v>2.359</v>
      </c>
      <c r="L1515" s="28"/>
      <c r="M1515" s="28">
        <f t="shared" si="276"/>
        <v>2.359</v>
      </c>
    </row>
    <row r="1516" spans="1:13" ht="18" customHeight="1">
      <c r="A1516" s="90" t="s">
        <v>321</v>
      </c>
      <c r="B1516" s="26" t="s">
        <v>292</v>
      </c>
      <c r="C1516" s="28">
        <v>4000</v>
      </c>
      <c r="D1516" s="28"/>
      <c r="E1516" s="28">
        <f t="shared" si="277"/>
        <v>4000</v>
      </c>
      <c r="F1516" s="28">
        <v>102.48</v>
      </c>
      <c r="G1516" s="28"/>
      <c r="H1516" s="28">
        <f t="shared" si="278"/>
        <v>102.48</v>
      </c>
      <c r="I1516" s="28"/>
      <c r="J1516" s="28"/>
      <c r="K1516" s="28">
        <f t="shared" si="275"/>
        <v>2.562</v>
      </c>
      <c r="L1516" s="28"/>
      <c r="M1516" s="28">
        <f t="shared" si="276"/>
        <v>2.562</v>
      </c>
    </row>
    <row r="1517" spans="1:13" ht="17.25" customHeight="1">
      <c r="A1517" s="35"/>
      <c r="B1517" s="26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</row>
    <row r="1518" spans="1:13" s="29" customFormat="1" ht="18" customHeight="1">
      <c r="A1518" s="39" t="s">
        <v>358</v>
      </c>
      <c r="B1518" s="42" t="s">
        <v>259</v>
      </c>
      <c r="C1518" s="25">
        <f>SUM(C1519)</f>
        <v>7600</v>
      </c>
      <c r="D1518" s="25">
        <f>SUM(D1519)</f>
        <v>0</v>
      </c>
      <c r="E1518" s="25">
        <f>C1518+D1518</f>
        <v>7600</v>
      </c>
      <c r="F1518" s="25">
        <f>SUM(F1519)</f>
        <v>3120</v>
      </c>
      <c r="G1518" s="25">
        <f>SUM(G1519)</f>
        <v>0</v>
      </c>
      <c r="H1518" s="25">
        <f>F1518+G1518</f>
        <v>3120</v>
      </c>
      <c r="I1518" s="25">
        <f>SUM(I1519)</f>
        <v>0</v>
      </c>
      <c r="J1518" s="25">
        <f>SUM(J1519)</f>
        <v>0</v>
      </c>
      <c r="K1518" s="25">
        <f>F1518/C1518*100</f>
        <v>41.05263157894737</v>
      </c>
      <c r="L1518" s="25">
        <v>0</v>
      </c>
      <c r="M1518" s="25">
        <f>H1518/E1518*100</f>
        <v>41.05263157894737</v>
      </c>
    </row>
    <row r="1519" spans="1:13" s="18" customFormat="1" ht="18" customHeight="1">
      <c r="A1519" s="16" t="s">
        <v>14</v>
      </c>
      <c r="B1519" s="15"/>
      <c r="C1519" s="17">
        <f>SUM(C1520:C1521)</f>
        <v>7600</v>
      </c>
      <c r="D1519" s="17">
        <f>SUM(D1520:D1521)</f>
        <v>0</v>
      </c>
      <c r="E1519" s="17">
        <f>SUM(C1519:D1519)</f>
        <v>7600</v>
      </c>
      <c r="F1519" s="17">
        <f>SUM(F1520:F1521)</f>
        <v>3120</v>
      </c>
      <c r="G1519" s="17">
        <f>SUM(G1520:G1521)</f>
        <v>0</v>
      </c>
      <c r="H1519" s="17">
        <f>SUM(F1519:G1519)</f>
        <v>3120</v>
      </c>
      <c r="I1519" s="17">
        <f>SUM(I1520:I1521)</f>
        <v>0</v>
      </c>
      <c r="J1519" s="17">
        <f>SUM(J1520:J1521)</f>
        <v>0</v>
      </c>
      <c r="K1519" s="17">
        <f>F1519/C1519*100</f>
        <v>41.05263157894737</v>
      </c>
      <c r="L1519" s="17"/>
      <c r="M1519" s="17">
        <f>H1519/E1519*100</f>
        <v>41.05263157894737</v>
      </c>
    </row>
    <row r="1520" spans="1:13" ht="18" customHeight="1">
      <c r="A1520" s="35" t="s">
        <v>33</v>
      </c>
      <c r="B1520" s="26" t="s">
        <v>34</v>
      </c>
      <c r="C1520" s="28">
        <v>1200</v>
      </c>
      <c r="D1520" s="28"/>
      <c r="E1520" s="28">
        <f>C1520+D1520</f>
        <v>1200</v>
      </c>
      <c r="F1520" s="28">
        <v>600</v>
      </c>
      <c r="G1520" s="28"/>
      <c r="H1520" s="28">
        <f>F1520+G1520</f>
        <v>600</v>
      </c>
      <c r="I1520" s="28"/>
      <c r="J1520" s="28"/>
      <c r="K1520" s="28">
        <f>F1520/C1520*100</f>
        <v>50</v>
      </c>
      <c r="L1520" s="28"/>
      <c r="M1520" s="28">
        <f>H1520/E1520*100</f>
        <v>50</v>
      </c>
    </row>
    <row r="1521" spans="1:13" ht="18" customHeight="1">
      <c r="A1521" s="90" t="s">
        <v>313</v>
      </c>
      <c r="B1521" s="26" t="s">
        <v>290</v>
      </c>
      <c r="C1521" s="28">
        <v>6400</v>
      </c>
      <c r="D1521" s="28"/>
      <c r="E1521" s="28">
        <f>C1521+D1521</f>
        <v>6400</v>
      </c>
      <c r="F1521" s="28">
        <v>2520</v>
      </c>
      <c r="G1521" s="28"/>
      <c r="H1521" s="28">
        <f>F1521+G1521</f>
        <v>2520</v>
      </c>
      <c r="I1521" s="28"/>
      <c r="J1521" s="28"/>
      <c r="K1521" s="28">
        <f>F1521/C1521*100</f>
        <v>39.375</v>
      </c>
      <c r="L1521" s="28"/>
      <c r="M1521" s="28">
        <f>H1521/E1521*100</f>
        <v>39.375</v>
      </c>
    </row>
    <row r="1522" spans="1:13" ht="12" customHeight="1">
      <c r="A1522" s="38"/>
      <c r="B1522" s="26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</row>
    <row r="1523" spans="1:13" s="29" customFormat="1" ht="18" customHeight="1">
      <c r="A1523" s="64" t="s">
        <v>357</v>
      </c>
      <c r="B1523" s="65">
        <v>85295</v>
      </c>
      <c r="C1523" s="25">
        <f>SUM(C1524:C1524)</f>
        <v>16276</v>
      </c>
      <c r="D1523" s="25">
        <f>SUM(D1524:D1524)</f>
        <v>0</v>
      </c>
      <c r="E1523" s="25">
        <f>SUM(C1523:D1523)</f>
        <v>16276</v>
      </c>
      <c r="F1523" s="25">
        <f>SUM(F1524:F1524)</f>
        <v>12688</v>
      </c>
      <c r="G1523" s="25">
        <f>SUM(G1524:G1524)</f>
        <v>0</v>
      </c>
      <c r="H1523" s="25">
        <f>SUM(F1523:G1523)</f>
        <v>12688</v>
      </c>
      <c r="I1523" s="25">
        <f>SUM(I1524:I1524)</f>
        <v>0</v>
      </c>
      <c r="J1523" s="25">
        <f>SUM(J1524:J1524)</f>
        <v>0</v>
      </c>
      <c r="K1523" s="25">
        <f>F1523/C1523*100</f>
        <v>77.95527156549521</v>
      </c>
      <c r="L1523" s="93"/>
      <c r="M1523" s="25">
        <f>H1523/E1523*100</f>
        <v>77.95527156549521</v>
      </c>
    </row>
    <row r="1524" spans="1:13" s="18" customFormat="1" ht="18" customHeight="1">
      <c r="A1524" s="40" t="s">
        <v>14</v>
      </c>
      <c r="B1524" s="20"/>
      <c r="C1524" s="17">
        <f>SUM(C1525:C1525)</f>
        <v>16276</v>
      </c>
      <c r="D1524" s="17">
        <f>SUM(D1525:D1525)</f>
        <v>0</v>
      </c>
      <c r="E1524" s="21">
        <f>SUM(C1524:D1524)</f>
        <v>16276</v>
      </c>
      <c r="F1524" s="17">
        <f>SUM(F1525:F1525)</f>
        <v>12688</v>
      </c>
      <c r="G1524" s="17">
        <f>SUM(G1525:G1525)</f>
        <v>0</v>
      </c>
      <c r="H1524" s="21">
        <f>SUM(F1524:G1524)</f>
        <v>12688</v>
      </c>
      <c r="I1524" s="17">
        <f>SUM(I1525:I1525)</f>
        <v>0</v>
      </c>
      <c r="J1524" s="17">
        <f>SUM(J1525:J1525)</f>
        <v>0</v>
      </c>
      <c r="K1524" s="21">
        <f>F1524/C1524*100</f>
        <v>77.95527156549521</v>
      </c>
      <c r="L1524" s="21"/>
      <c r="M1524" s="21">
        <f>H1524/E1524*100</f>
        <v>77.95527156549521</v>
      </c>
    </row>
    <row r="1525" spans="1:13" s="18" customFormat="1" ht="18" customHeight="1">
      <c r="A1525" s="32" t="s">
        <v>46</v>
      </c>
      <c r="B1525" s="113" t="s">
        <v>47</v>
      </c>
      <c r="C1525" s="33">
        <v>16276</v>
      </c>
      <c r="D1525" s="33"/>
      <c r="E1525" s="33">
        <f>C1525+D1525</f>
        <v>16276</v>
      </c>
      <c r="F1525" s="33">
        <v>12688</v>
      </c>
      <c r="G1525" s="33"/>
      <c r="H1525" s="33">
        <f>F1525+G1525</f>
        <v>12688</v>
      </c>
      <c r="I1525" s="17"/>
      <c r="J1525" s="17"/>
      <c r="K1525" s="21">
        <f>F1525/C1525*100</f>
        <v>77.95527156549521</v>
      </c>
      <c r="L1525" s="21"/>
      <c r="M1525" s="21">
        <f>H1525/E1525*100</f>
        <v>77.95527156549521</v>
      </c>
    </row>
    <row r="1526" spans="1:13" ht="21.75" customHeight="1">
      <c r="A1526" s="38"/>
      <c r="B1526" s="26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</row>
    <row r="1527" spans="1:13" ht="18" customHeight="1">
      <c r="A1527" s="39" t="s">
        <v>260</v>
      </c>
      <c r="B1527" s="5" t="s">
        <v>179</v>
      </c>
      <c r="C1527" s="25">
        <f>SUM(C1528:C1530)</f>
        <v>1254170</v>
      </c>
      <c r="D1527" s="25">
        <f>SUM(D1528:D1530)</f>
        <v>144000</v>
      </c>
      <c r="E1527" s="25">
        <f>SUM(C1527:D1527)</f>
        <v>1398170</v>
      </c>
      <c r="F1527" s="25">
        <f>SUM(F1528:F1530)</f>
        <v>634848.15</v>
      </c>
      <c r="G1527" s="25">
        <f>SUM(G1528:G1530)</f>
        <v>77071.4</v>
      </c>
      <c r="H1527" s="25">
        <f>SUM(F1527:G1527)</f>
        <v>711919.55</v>
      </c>
      <c r="I1527" s="25">
        <f>SUM(I1528:I1530)</f>
        <v>9533.32</v>
      </c>
      <c r="J1527" s="25">
        <f>SUM(J1528:J1530)</f>
        <v>0</v>
      </c>
      <c r="K1527" s="25">
        <f aca="true" t="shared" si="279" ref="K1527:M1530">F1527/C1527*100</f>
        <v>50.61898705917061</v>
      </c>
      <c r="L1527" s="25">
        <f t="shared" si="279"/>
        <v>53.521805555555545</v>
      </c>
      <c r="M1527" s="25">
        <f t="shared" si="279"/>
        <v>50.91795346774713</v>
      </c>
    </row>
    <row r="1528" spans="1:13" s="18" customFormat="1" ht="18" customHeight="1">
      <c r="A1528" s="16" t="s">
        <v>12</v>
      </c>
      <c r="B1528" s="15"/>
      <c r="C1528" s="17">
        <f>SUM(C1539)</f>
        <v>70290</v>
      </c>
      <c r="D1528" s="17">
        <f>SUM(D1539)</f>
        <v>118000</v>
      </c>
      <c r="E1528" s="17">
        <f>SUM(C1528:D1528)</f>
        <v>188290</v>
      </c>
      <c r="F1528" s="17">
        <f>SUM(F1539)</f>
        <v>30579.36</v>
      </c>
      <c r="G1528" s="17">
        <f>SUM(G1539)</f>
        <v>59448.96</v>
      </c>
      <c r="H1528" s="17">
        <f>SUM(F1528:G1528)</f>
        <v>90028.32</v>
      </c>
      <c r="I1528" s="17">
        <f>SUM(I1539)</f>
        <v>7755.32</v>
      </c>
      <c r="J1528" s="17">
        <f>SUM(J1539)</f>
        <v>0</v>
      </c>
      <c r="K1528" s="17">
        <f t="shared" si="279"/>
        <v>43.504566794707635</v>
      </c>
      <c r="L1528" s="17">
        <f t="shared" si="279"/>
        <v>50.38047457627118</v>
      </c>
      <c r="M1528" s="17">
        <f t="shared" si="279"/>
        <v>47.8136491582134</v>
      </c>
    </row>
    <row r="1529" spans="1:13" ht="18" customHeight="1">
      <c r="A1529" s="43" t="s">
        <v>13</v>
      </c>
      <c r="B1529" s="26"/>
      <c r="C1529" s="21">
        <f>SUM(C1559)+C1533</f>
        <v>1127884</v>
      </c>
      <c r="D1529" s="21">
        <f>SUM(D1559)+D1533</f>
        <v>0</v>
      </c>
      <c r="E1529" s="17">
        <f>SUM(C1529:D1529)</f>
        <v>1127884</v>
      </c>
      <c r="F1529" s="21">
        <f>SUM(F1559)+F1533</f>
        <v>563949</v>
      </c>
      <c r="G1529" s="21">
        <f>SUM(G1559)+G1533</f>
        <v>0</v>
      </c>
      <c r="H1529" s="17">
        <f>SUM(F1529:G1529)</f>
        <v>563949</v>
      </c>
      <c r="I1529" s="21">
        <f>SUM(I1559)+I1533</f>
        <v>0</v>
      </c>
      <c r="J1529" s="21">
        <f>SUM(J1559)+J1533</f>
        <v>0</v>
      </c>
      <c r="K1529" s="17">
        <f>F1529/C1529*100</f>
        <v>50.000620631199666</v>
      </c>
      <c r="L1529" s="17">
        <v>0</v>
      </c>
      <c r="M1529" s="17">
        <f>H1529/E1529*100</f>
        <v>50.000620631199666</v>
      </c>
    </row>
    <row r="1530" spans="1:13" s="18" customFormat="1" ht="18" customHeight="1">
      <c r="A1530" s="16" t="s">
        <v>14</v>
      </c>
      <c r="B1530" s="15"/>
      <c r="C1530" s="17">
        <f>C1540+C1534</f>
        <v>55996</v>
      </c>
      <c r="D1530" s="17">
        <f>D1540+D1534</f>
        <v>26000</v>
      </c>
      <c r="E1530" s="17">
        <f>SUM(C1530:D1530)</f>
        <v>81996</v>
      </c>
      <c r="F1530" s="17">
        <f>F1540+F1534</f>
        <v>40319.79</v>
      </c>
      <c r="G1530" s="17">
        <f>G1540+G1534</f>
        <v>17622.440000000002</v>
      </c>
      <c r="H1530" s="17">
        <f>SUM(F1530:G1530)</f>
        <v>57942.23</v>
      </c>
      <c r="I1530" s="17">
        <f>I1540+I1534</f>
        <v>1778</v>
      </c>
      <c r="J1530" s="17">
        <f>J1540+J1534</f>
        <v>0</v>
      </c>
      <c r="K1530" s="17">
        <v>0</v>
      </c>
      <c r="L1530" s="17">
        <f t="shared" si="279"/>
        <v>67.77861538461539</v>
      </c>
      <c r="M1530" s="17">
        <f>H1530/E1530*100</f>
        <v>70.66470315625153</v>
      </c>
    </row>
    <row r="1531" spans="1:13" s="18" customFormat="1" ht="18" customHeight="1">
      <c r="A1531" s="14"/>
      <c r="B1531" s="15"/>
      <c r="C1531" s="17"/>
      <c r="D1531" s="17"/>
      <c r="E1531" s="17"/>
      <c r="F1531" s="21"/>
      <c r="G1531" s="17"/>
      <c r="H1531" s="17"/>
      <c r="I1531" s="17"/>
      <c r="J1531" s="17"/>
      <c r="K1531" s="17"/>
      <c r="L1531" s="17"/>
      <c r="M1531" s="17"/>
    </row>
    <row r="1532" spans="1:13" s="18" customFormat="1" ht="18" customHeight="1">
      <c r="A1532" s="45" t="s">
        <v>304</v>
      </c>
      <c r="B1532" s="94">
        <v>85311</v>
      </c>
      <c r="C1532" s="47">
        <f>SUM(C1533:C1534)</f>
        <v>113070</v>
      </c>
      <c r="D1532" s="47">
        <f>SUM(D1533)</f>
        <v>0</v>
      </c>
      <c r="E1532" s="47">
        <f>SUM(C1532:D1532)</f>
        <v>113070</v>
      </c>
      <c r="F1532" s="47">
        <f>SUM(F1533:F1534)</f>
        <v>72978.36</v>
      </c>
      <c r="G1532" s="47">
        <f>SUM(G1533:G1534)</f>
        <v>0</v>
      </c>
      <c r="H1532" s="47">
        <f>SUM(F1532:G1532)</f>
        <v>72978.36</v>
      </c>
      <c r="I1532" s="47">
        <f>SUM(I1533:I1534)</f>
        <v>0</v>
      </c>
      <c r="J1532" s="47">
        <f>SUM(J1533:J1534)</f>
        <v>0</v>
      </c>
      <c r="K1532" s="47">
        <f>F1532/C1532*100</f>
        <v>64.54263730432476</v>
      </c>
      <c r="L1532" s="47">
        <v>0</v>
      </c>
      <c r="M1532" s="47">
        <f>H1532/E1532*100</f>
        <v>64.54263730432476</v>
      </c>
    </row>
    <row r="1533" spans="1:13" s="18" customFormat="1" ht="18" customHeight="1">
      <c r="A1533" s="40" t="s">
        <v>13</v>
      </c>
      <c r="B1533" s="15"/>
      <c r="C1533" s="17">
        <f>C1535</f>
        <v>67070</v>
      </c>
      <c r="D1533" s="17"/>
      <c r="E1533" s="17">
        <f>SUM(C1533:D1533)</f>
        <v>67070</v>
      </c>
      <c r="F1533" s="17">
        <f>F1535</f>
        <v>33535</v>
      </c>
      <c r="G1533" s="17"/>
      <c r="H1533" s="21">
        <f>SUM(F1533:G1533)</f>
        <v>33535</v>
      </c>
      <c r="I1533" s="17"/>
      <c r="J1533" s="17"/>
      <c r="K1533" s="17">
        <f>F1533/C1533*100</f>
        <v>50</v>
      </c>
      <c r="L1533" s="17"/>
      <c r="M1533" s="17">
        <f>H1533/E1533*100</f>
        <v>50</v>
      </c>
    </row>
    <row r="1534" spans="1:13" s="18" customFormat="1" ht="18" customHeight="1">
      <c r="A1534" s="16" t="s">
        <v>14</v>
      </c>
      <c r="B1534" s="15"/>
      <c r="C1534" s="17">
        <f>C1536</f>
        <v>46000</v>
      </c>
      <c r="D1534" s="17">
        <f>D1536</f>
        <v>0</v>
      </c>
      <c r="E1534" s="17">
        <f>SUM(C1534:D1534)</f>
        <v>46000</v>
      </c>
      <c r="F1534" s="17">
        <f>F1536</f>
        <v>39443.36</v>
      </c>
      <c r="G1534" s="17">
        <f>G1536</f>
        <v>0</v>
      </c>
      <c r="H1534" s="17">
        <f>SUM(F1534:G1534)</f>
        <v>39443.36</v>
      </c>
      <c r="I1534" s="17">
        <f>I1536</f>
        <v>0</v>
      </c>
      <c r="J1534" s="17">
        <f>SUM(J1544)</f>
        <v>0</v>
      </c>
      <c r="K1534" s="17">
        <v>0</v>
      </c>
      <c r="L1534" s="17"/>
      <c r="M1534" s="17">
        <f>H1534/E1534*100</f>
        <v>85.74643478260869</v>
      </c>
    </row>
    <row r="1535" spans="1:13" s="18" customFormat="1" ht="18" customHeight="1">
      <c r="A1535" s="101" t="s">
        <v>305</v>
      </c>
      <c r="B1535" s="92" t="s">
        <v>306</v>
      </c>
      <c r="C1535" s="33">
        <v>67070</v>
      </c>
      <c r="D1535" s="33"/>
      <c r="E1535" s="33">
        <f>SUM(C1535:D1535)</f>
        <v>67070</v>
      </c>
      <c r="F1535" s="33">
        <v>33535</v>
      </c>
      <c r="G1535" s="33"/>
      <c r="H1535" s="33">
        <f>SUM(F1535:G1535)</f>
        <v>33535</v>
      </c>
      <c r="I1535" s="33"/>
      <c r="J1535" s="33"/>
      <c r="K1535" s="33">
        <f>F1535/C1535*100</f>
        <v>50</v>
      </c>
      <c r="L1535" s="33"/>
      <c r="M1535" s="33">
        <f>H1535/E1535*100</f>
        <v>50</v>
      </c>
    </row>
    <row r="1536" spans="1:13" ht="18" customHeight="1">
      <c r="A1536" s="43" t="s">
        <v>44</v>
      </c>
      <c r="B1536" s="92" t="s">
        <v>45</v>
      </c>
      <c r="C1536" s="28">
        <v>46000</v>
      </c>
      <c r="D1536" s="28"/>
      <c r="E1536" s="33">
        <f>SUM(C1536:D1536)</f>
        <v>46000</v>
      </c>
      <c r="F1536" s="33">
        <v>39443.36</v>
      </c>
      <c r="G1536" s="28"/>
      <c r="H1536" s="33">
        <f>SUM(F1536:G1536)</f>
        <v>39443.36</v>
      </c>
      <c r="I1536" s="28"/>
      <c r="J1536" s="28"/>
      <c r="K1536" s="33">
        <f>F1536/C1536*100</f>
        <v>85.74643478260869</v>
      </c>
      <c r="L1536" s="31"/>
      <c r="M1536" s="33">
        <f>H1536/E1536*100</f>
        <v>85.74643478260869</v>
      </c>
    </row>
    <row r="1537" spans="1:13" ht="18" customHeight="1">
      <c r="A1537" s="43"/>
      <c r="B1537" s="26"/>
      <c r="C1537" s="28"/>
      <c r="D1537" s="28"/>
      <c r="E1537" s="28"/>
      <c r="F1537" s="28"/>
      <c r="G1537" s="28"/>
      <c r="H1537" s="28"/>
      <c r="I1537" s="28"/>
      <c r="J1537" s="28"/>
      <c r="K1537" s="31"/>
      <c r="L1537" s="31"/>
      <c r="M1537" s="28"/>
    </row>
    <row r="1538" spans="1:13" s="29" customFormat="1" ht="18" customHeight="1">
      <c r="A1538" s="24" t="s">
        <v>359</v>
      </c>
      <c r="B1538" s="36">
        <v>85321</v>
      </c>
      <c r="C1538" s="25">
        <f>SUM(C1539:C1540)</f>
        <v>80286</v>
      </c>
      <c r="D1538" s="25">
        <f>SUM(D1539:D1540)</f>
        <v>144000</v>
      </c>
      <c r="E1538" s="25">
        <f>SUM(C1538:D1538)</f>
        <v>224286</v>
      </c>
      <c r="F1538" s="25">
        <f>SUM(F1539:F1540)</f>
        <v>31455.79</v>
      </c>
      <c r="G1538" s="25">
        <f>SUM(G1539:G1540)</f>
        <v>77071.4</v>
      </c>
      <c r="H1538" s="25">
        <f>SUM(F1538:G1538)</f>
        <v>108527.19</v>
      </c>
      <c r="I1538" s="25">
        <f>SUM(I1539:I1540)</f>
        <v>9533.32</v>
      </c>
      <c r="J1538" s="25">
        <f>SUM(J1539:J1540)</f>
        <v>0</v>
      </c>
      <c r="K1538" s="25">
        <f aca="true" t="shared" si="280" ref="K1538:M1539">F1538/C1538*100</f>
        <v>39.179670179109685</v>
      </c>
      <c r="L1538" s="25">
        <f t="shared" si="280"/>
        <v>53.521805555555545</v>
      </c>
      <c r="M1538" s="25">
        <f t="shared" si="280"/>
        <v>48.38785746769749</v>
      </c>
    </row>
    <row r="1539" spans="1:13" s="18" customFormat="1" ht="18" customHeight="1">
      <c r="A1539" s="16" t="s">
        <v>12</v>
      </c>
      <c r="B1539" s="15"/>
      <c r="C1539" s="17">
        <f>SUM(C1541:C1545)</f>
        <v>70290</v>
      </c>
      <c r="D1539" s="17">
        <f>SUM(D1541:D1545)</f>
        <v>118000</v>
      </c>
      <c r="E1539" s="17">
        <f>SUM(C1539:D1539)</f>
        <v>188290</v>
      </c>
      <c r="F1539" s="17">
        <f>SUM(F1541:F1545)</f>
        <v>30579.36</v>
      </c>
      <c r="G1539" s="17">
        <f>SUM(G1541:G1545)</f>
        <v>59448.96</v>
      </c>
      <c r="H1539" s="17">
        <f>SUM(F1539:G1539)</f>
        <v>90028.32</v>
      </c>
      <c r="I1539" s="17">
        <f>SUM(I1541:I1545)</f>
        <v>7755.32</v>
      </c>
      <c r="J1539" s="17">
        <f>SUM(J1541:J1545)</f>
        <v>0</v>
      </c>
      <c r="K1539" s="17">
        <f t="shared" si="280"/>
        <v>43.504566794707635</v>
      </c>
      <c r="L1539" s="17">
        <f t="shared" si="280"/>
        <v>50.38047457627118</v>
      </c>
      <c r="M1539" s="17">
        <f t="shared" si="280"/>
        <v>47.8136491582134</v>
      </c>
    </row>
    <row r="1540" spans="1:13" s="18" customFormat="1" ht="18" customHeight="1">
      <c r="A1540" s="16" t="s">
        <v>14</v>
      </c>
      <c r="B1540" s="15"/>
      <c r="C1540" s="17">
        <f>SUM(C1546:C1553)+C1554+C1555+C1556</f>
        <v>9996</v>
      </c>
      <c r="D1540" s="17">
        <f>SUM(D1546:D1553)+D1554+D1555+D1556</f>
        <v>26000</v>
      </c>
      <c r="E1540" s="17">
        <f>SUM(C1540:D1540)</f>
        <v>35996</v>
      </c>
      <c r="F1540" s="17">
        <f>SUM(F1546:F1553)+F1554+F1555+F1556</f>
        <v>876.4300000000001</v>
      </c>
      <c r="G1540" s="17">
        <f>SUM(G1546:G1553)+G1554+G1555+G1556</f>
        <v>17622.440000000002</v>
      </c>
      <c r="H1540" s="17">
        <f>SUM(F1540:G1540)</f>
        <v>18498.870000000003</v>
      </c>
      <c r="I1540" s="17">
        <f>SUM(I1546:I1553)+I1554+I1555+I1556</f>
        <v>1778</v>
      </c>
      <c r="J1540" s="17">
        <f>SUM(J1546:J1553)+J1554+J1555+J1556</f>
        <v>0</v>
      </c>
      <c r="K1540" s="17">
        <v>0</v>
      </c>
      <c r="L1540" s="17">
        <f aca="true" t="shared" si="281" ref="K1540:L1556">G1540/D1540*100</f>
        <v>67.77861538461539</v>
      </c>
      <c r="M1540" s="17">
        <f aca="true" t="shared" si="282" ref="M1540:M1556">H1540/E1540*100</f>
        <v>51.39146016224026</v>
      </c>
    </row>
    <row r="1541" spans="1:13" ht="18" customHeight="1">
      <c r="A1541" s="35" t="s">
        <v>38</v>
      </c>
      <c r="B1541" s="26" t="s">
        <v>39</v>
      </c>
      <c r="C1541" s="28">
        <v>55000</v>
      </c>
      <c r="D1541" s="28">
        <v>70000</v>
      </c>
      <c r="E1541" s="28">
        <f aca="true" t="shared" si="283" ref="E1541:E1560">C1541+D1541</f>
        <v>125000</v>
      </c>
      <c r="F1541" s="28">
        <v>25222.06</v>
      </c>
      <c r="G1541" s="28">
        <v>31660.49</v>
      </c>
      <c r="H1541" s="28">
        <f aca="true" t="shared" si="284" ref="H1541:H1560">F1541+G1541</f>
        <v>56882.55</v>
      </c>
      <c r="I1541" s="28">
        <v>4416.43</v>
      </c>
      <c r="J1541" s="28"/>
      <c r="K1541" s="17">
        <f t="shared" si="281"/>
        <v>45.85829090909091</v>
      </c>
      <c r="L1541" s="17">
        <f t="shared" si="281"/>
        <v>45.22927142857143</v>
      </c>
      <c r="M1541" s="17">
        <f t="shared" si="282"/>
        <v>45.506040000000006</v>
      </c>
    </row>
    <row r="1542" spans="1:13" ht="18" customHeight="1">
      <c r="A1542" s="35" t="s">
        <v>40</v>
      </c>
      <c r="B1542" s="26" t="s">
        <v>41</v>
      </c>
      <c r="C1542" s="28">
        <v>3790</v>
      </c>
      <c r="D1542" s="28">
        <v>4500</v>
      </c>
      <c r="E1542" s="28">
        <f t="shared" si="283"/>
        <v>8290</v>
      </c>
      <c r="F1542" s="28">
        <v>3789.39</v>
      </c>
      <c r="G1542" s="28">
        <v>4500</v>
      </c>
      <c r="H1542" s="28">
        <f t="shared" si="284"/>
        <v>8289.39</v>
      </c>
      <c r="I1542" s="28"/>
      <c r="J1542" s="28"/>
      <c r="K1542" s="17">
        <f t="shared" si="281"/>
        <v>99.98390501319261</v>
      </c>
      <c r="L1542" s="28">
        <f t="shared" si="281"/>
        <v>100</v>
      </c>
      <c r="M1542" s="28">
        <f t="shared" si="282"/>
        <v>99.99264173703256</v>
      </c>
    </row>
    <row r="1543" spans="1:13" ht="18" customHeight="1">
      <c r="A1543" s="37" t="s">
        <v>27</v>
      </c>
      <c r="B1543" s="26" t="s">
        <v>28</v>
      </c>
      <c r="C1543" s="28">
        <v>8000</v>
      </c>
      <c r="D1543" s="28">
        <v>11000</v>
      </c>
      <c r="E1543" s="28">
        <f t="shared" si="283"/>
        <v>19000</v>
      </c>
      <c r="F1543" s="28">
        <v>1090.41</v>
      </c>
      <c r="G1543" s="28">
        <v>8039.6</v>
      </c>
      <c r="H1543" s="28">
        <f t="shared" si="284"/>
        <v>9130.01</v>
      </c>
      <c r="I1543" s="28">
        <v>1596.07</v>
      </c>
      <c r="J1543" s="28"/>
      <c r="K1543" s="17">
        <f t="shared" si="281"/>
        <v>13.630125000000001</v>
      </c>
      <c r="L1543" s="28">
        <f t="shared" si="281"/>
        <v>73.08727272727273</v>
      </c>
      <c r="M1543" s="28">
        <f t="shared" si="282"/>
        <v>48.05268421052632</v>
      </c>
    </row>
    <row r="1544" spans="1:13" ht="18" customHeight="1">
      <c r="A1544" s="35" t="s">
        <v>29</v>
      </c>
      <c r="B1544" s="26" t="s">
        <v>30</v>
      </c>
      <c r="C1544" s="28">
        <v>1000</v>
      </c>
      <c r="D1544" s="28">
        <v>1500</v>
      </c>
      <c r="E1544" s="28">
        <f t="shared" si="283"/>
        <v>2500</v>
      </c>
      <c r="F1544" s="28">
        <v>477.5</v>
      </c>
      <c r="G1544" s="28">
        <v>966.7</v>
      </c>
      <c r="H1544" s="28">
        <f t="shared" si="284"/>
        <v>1444.2</v>
      </c>
      <c r="I1544" s="28">
        <v>250.99</v>
      </c>
      <c r="J1544" s="28"/>
      <c r="K1544" s="17">
        <f t="shared" si="281"/>
        <v>47.75</v>
      </c>
      <c r="L1544" s="28">
        <f t="shared" si="281"/>
        <v>64.44666666666667</v>
      </c>
      <c r="M1544" s="28">
        <f t="shared" si="282"/>
        <v>57.768</v>
      </c>
    </row>
    <row r="1545" spans="1:13" ht="18" customHeight="1">
      <c r="A1545" s="37" t="s">
        <v>31</v>
      </c>
      <c r="B1545" s="26" t="s">
        <v>32</v>
      </c>
      <c r="C1545" s="28">
        <v>2500</v>
      </c>
      <c r="D1545" s="28">
        <v>31000</v>
      </c>
      <c r="E1545" s="28">
        <f>C1545+D1545</f>
        <v>33500</v>
      </c>
      <c r="F1545" s="28"/>
      <c r="G1545" s="28">
        <v>14282.17</v>
      </c>
      <c r="H1545" s="28">
        <f t="shared" si="284"/>
        <v>14282.17</v>
      </c>
      <c r="I1545" s="28">
        <v>1491.83</v>
      </c>
      <c r="J1545" s="28"/>
      <c r="K1545" s="17">
        <f t="shared" si="281"/>
        <v>0</v>
      </c>
      <c r="L1545" s="28">
        <f t="shared" si="281"/>
        <v>46.07151612903226</v>
      </c>
      <c r="M1545" s="28">
        <f t="shared" si="282"/>
        <v>42.63334328358209</v>
      </c>
    </row>
    <row r="1546" spans="1:13" ht="18" customHeight="1">
      <c r="A1546" s="37" t="s">
        <v>42</v>
      </c>
      <c r="B1546" s="26" t="s">
        <v>43</v>
      </c>
      <c r="C1546" s="28">
        <v>810</v>
      </c>
      <c r="D1546" s="28">
        <v>1920</v>
      </c>
      <c r="E1546" s="28">
        <f t="shared" si="283"/>
        <v>2730</v>
      </c>
      <c r="F1546" s="28">
        <v>228.55</v>
      </c>
      <c r="G1546" s="28">
        <v>1252.51</v>
      </c>
      <c r="H1546" s="28">
        <f t="shared" si="284"/>
        <v>1481.06</v>
      </c>
      <c r="I1546" s="28"/>
      <c r="J1546" s="28"/>
      <c r="K1546" s="17">
        <f t="shared" si="281"/>
        <v>28.21604938271605</v>
      </c>
      <c r="L1546" s="28">
        <f t="shared" si="281"/>
        <v>65.23489583333333</v>
      </c>
      <c r="M1546" s="28">
        <f t="shared" si="282"/>
        <v>54.25128205128205</v>
      </c>
    </row>
    <row r="1547" spans="1:13" ht="18" customHeight="1">
      <c r="A1547" s="37" t="s">
        <v>228</v>
      </c>
      <c r="B1547" s="26" t="s">
        <v>229</v>
      </c>
      <c r="C1547" s="28">
        <v>60</v>
      </c>
      <c r="D1547" s="28">
        <v>60</v>
      </c>
      <c r="E1547" s="28">
        <f t="shared" si="283"/>
        <v>120</v>
      </c>
      <c r="F1547" s="28">
        <v>60</v>
      </c>
      <c r="G1547" s="28"/>
      <c r="H1547" s="28">
        <f t="shared" si="284"/>
        <v>60</v>
      </c>
      <c r="I1547" s="28"/>
      <c r="J1547" s="28"/>
      <c r="K1547" s="17">
        <f t="shared" si="281"/>
        <v>100</v>
      </c>
      <c r="L1547" s="28">
        <f t="shared" si="281"/>
        <v>0</v>
      </c>
      <c r="M1547" s="28">
        <f t="shared" si="282"/>
        <v>50</v>
      </c>
    </row>
    <row r="1548" spans="1:13" ht="18" customHeight="1">
      <c r="A1548" s="35" t="s">
        <v>33</v>
      </c>
      <c r="B1548" s="26" t="s">
        <v>34</v>
      </c>
      <c r="C1548" s="28">
        <v>8040</v>
      </c>
      <c r="D1548" s="28">
        <v>9576</v>
      </c>
      <c r="E1548" s="28">
        <f t="shared" si="283"/>
        <v>17616</v>
      </c>
      <c r="F1548" s="28">
        <v>71.2</v>
      </c>
      <c r="G1548" s="28">
        <v>7221.02</v>
      </c>
      <c r="H1548" s="28">
        <f t="shared" si="284"/>
        <v>7292.22</v>
      </c>
      <c r="I1548" s="28">
        <v>1778</v>
      </c>
      <c r="J1548" s="28"/>
      <c r="K1548" s="17">
        <f t="shared" si="281"/>
        <v>0.8855721393034826</v>
      </c>
      <c r="L1548" s="28">
        <f t="shared" si="281"/>
        <v>75.40747702589809</v>
      </c>
      <c r="M1548" s="28">
        <f t="shared" si="282"/>
        <v>41.395435967302454</v>
      </c>
    </row>
    <row r="1549" spans="1:13" ht="18" customHeight="1">
      <c r="A1549" s="35" t="s">
        <v>78</v>
      </c>
      <c r="B1549" s="26" t="s">
        <v>79</v>
      </c>
      <c r="C1549" s="28">
        <v>800</v>
      </c>
      <c r="D1549" s="28"/>
      <c r="E1549" s="28">
        <f t="shared" si="283"/>
        <v>800</v>
      </c>
      <c r="F1549" s="28">
        <v>231</v>
      </c>
      <c r="G1549" s="28"/>
      <c r="H1549" s="28">
        <f t="shared" si="284"/>
        <v>231</v>
      </c>
      <c r="I1549" s="28"/>
      <c r="J1549" s="28"/>
      <c r="K1549" s="17">
        <f t="shared" si="281"/>
        <v>28.875</v>
      </c>
      <c r="L1549" s="28">
        <v>0</v>
      </c>
      <c r="M1549" s="28">
        <f t="shared" si="282"/>
        <v>28.875</v>
      </c>
    </row>
    <row r="1550" spans="1:13" ht="18" customHeight="1">
      <c r="A1550" s="91" t="s">
        <v>319</v>
      </c>
      <c r="B1550" s="26" t="s">
        <v>286</v>
      </c>
      <c r="C1550" s="28"/>
      <c r="D1550" s="28">
        <v>1600</v>
      </c>
      <c r="E1550" s="28">
        <f t="shared" si="283"/>
        <v>1600</v>
      </c>
      <c r="F1550" s="28"/>
      <c r="G1550" s="28">
        <v>902.7</v>
      </c>
      <c r="H1550" s="28">
        <f t="shared" si="284"/>
        <v>902.7</v>
      </c>
      <c r="I1550" s="28"/>
      <c r="J1550" s="28"/>
      <c r="K1550" s="17"/>
      <c r="L1550" s="28">
        <f t="shared" si="281"/>
        <v>56.41875</v>
      </c>
      <c r="M1550" s="28">
        <f t="shared" si="282"/>
        <v>56.41875</v>
      </c>
    </row>
    <row r="1551" spans="1:13" ht="18" customHeight="1">
      <c r="A1551" s="91" t="s">
        <v>374</v>
      </c>
      <c r="B1551" s="26" t="s">
        <v>288</v>
      </c>
      <c r="C1551" s="28"/>
      <c r="D1551" s="28">
        <v>5760</v>
      </c>
      <c r="E1551" s="28">
        <f t="shared" si="283"/>
        <v>5760</v>
      </c>
      <c r="F1551" s="28"/>
      <c r="G1551" s="28">
        <v>2880</v>
      </c>
      <c r="H1551" s="28">
        <f t="shared" si="284"/>
        <v>2880</v>
      </c>
      <c r="I1551" s="28"/>
      <c r="J1551" s="28"/>
      <c r="K1551" s="17"/>
      <c r="L1551" s="28">
        <f t="shared" si="281"/>
        <v>50</v>
      </c>
      <c r="M1551" s="28">
        <f t="shared" si="282"/>
        <v>50</v>
      </c>
    </row>
    <row r="1552" spans="1:13" ht="18" customHeight="1">
      <c r="A1552" s="35" t="s">
        <v>80</v>
      </c>
      <c r="B1552" s="26" t="s">
        <v>81</v>
      </c>
      <c r="C1552" s="28"/>
      <c r="D1552" s="28">
        <v>100</v>
      </c>
      <c r="E1552" s="28">
        <f t="shared" si="283"/>
        <v>100</v>
      </c>
      <c r="F1552" s="28"/>
      <c r="G1552" s="28">
        <v>90.4</v>
      </c>
      <c r="H1552" s="28">
        <f t="shared" si="284"/>
        <v>90.4</v>
      </c>
      <c r="I1552" s="28"/>
      <c r="J1552" s="28"/>
      <c r="K1552" s="17"/>
      <c r="L1552" s="28">
        <f t="shared" si="281"/>
        <v>90.4</v>
      </c>
      <c r="M1552" s="28">
        <f t="shared" si="282"/>
        <v>90.4</v>
      </c>
    </row>
    <row r="1553" spans="1:13" ht="18" customHeight="1">
      <c r="A1553" s="35" t="s">
        <v>46</v>
      </c>
      <c r="B1553" s="26" t="s">
        <v>47</v>
      </c>
      <c r="C1553" s="28"/>
      <c r="D1553" s="28">
        <v>4684</v>
      </c>
      <c r="E1553" s="28">
        <f t="shared" si="283"/>
        <v>4684</v>
      </c>
      <c r="F1553" s="28"/>
      <c r="G1553" s="28">
        <v>3513</v>
      </c>
      <c r="H1553" s="28">
        <f t="shared" si="284"/>
        <v>3513</v>
      </c>
      <c r="I1553" s="28"/>
      <c r="J1553" s="28"/>
      <c r="K1553" s="17"/>
      <c r="L1553" s="28">
        <f t="shared" si="281"/>
        <v>75</v>
      </c>
      <c r="M1553" s="28">
        <f t="shared" si="282"/>
        <v>75</v>
      </c>
    </row>
    <row r="1554" spans="1:13" ht="18" customHeight="1">
      <c r="A1554" s="90" t="s">
        <v>313</v>
      </c>
      <c r="B1554" s="26" t="s">
        <v>290</v>
      </c>
      <c r="C1554" s="28"/>
      <c r="D1554" s="28">
        <v>500</v>
      </c>
      <c r="E1554" s="28">
        <f t="shared" si="283"/>
        <v>500</v>
      </c>
      <c r="F1554" s="28"/>
      <c r="G1554" s="28"/>
      <c r="H1554" s="28">
        <f t="shared" si="284"/>
        <v>0</v>
      </c>
      <c r="I1554" s="28"/>
      <c r="J1554" s="28"/>
      <c r="K1554" s="17"/>
      <c r="L1554" s="28">
        <f t="shared" si="281"/>
        <v>0</v>
      </c>
      <c r="M1554" s="28">
        <f t="shared" si="282"/>
        <v>0</v>
      </c>
    </row>
    <row r="1555" spans="1:13" ht="18" customHeight="1">
      <c r="A1555" s="90" t="s">
        <v>320</v>
      </c>
      <c r="B1555" s="26" t="s">
        <v>291</v>
      </c>
      <c r="C1555" s="28">
        <v>286</v>
      </c>
      <c r="D1555" s="28">
        <v>800</v>
      </c>
      <c r="E1555" s="28">
        <f t="shared" si="283"/>
        <v>1086</v>
      </c>
      <c r="F1555" s="28">
        <v>285.68</v>
      </c>
      <c r="G1555" s="28">
        <v>800</v>
      </c>
      <c r="H1555" s="28">
        <f t="shared" si="284"/>
        <v>1085.68</v>
      </c>
      <c r="I1555" s="28"/>
      <c r="J1555" s="28"/>
      <c r="K1555" s="17">
        <f t="shared" si="281"/>
        <v>99.88811188811188</v>
      </c>
      <c r="L1555" s="28">
        <f>G1555/D1555*100</f>
        <v>100</v>
      </c>
      <c r="M1555" s="28">
        <f t="shared" si="282"/>
        <v>99.97053406998158</v>
      </c>
    </row>
    <row r="1556" spans="1:13" ht="18" customHeight="1">
      <c r="A1556" s="90" t="s">
        <v>321</v>
      </c>
      <c r="B1556" s="26" t="s">
        <v>292</v>
      </c>
      <c r="C1556" s="28"/>
      <c r="D1556" s="28">
        <v>1000</v>
      </c>
      <c r="E1556" s="28">
        <f t="shared" si="283"/>
        <v>1000</v>
      </c>
      <c r="F1556" s="28"/>
      <c r="G1556" s="28">
        <v>962.81</v>
      </c>
      <c r="H1556" s="28">
        <f t="shared" si="284"/>
        <v>962.81</v>
      </c>
      <c r="I1556" s="28"/>
      <c r="J1556" s="28"/>
      <c r="K1556" s="17"/>
      <c r="L1556" s="28">
        <f t="shared" si="281"/>
        <v>96.28099999999999</v>
      </c>
      <c r="M1556" s="28">
        <f t="shared" si="282"/>
        <v>96.28099999999999</v>
      </c>
    </row>
    <row r="1557" spans="1:13" ht="18" customHeight="1">
      <c r="A1557" s="38"/>
      <c r="B1557" s="26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</row>
    <row r="1558" spans="1:13" s="29" customFormat="1" ht="18" customHeight="1">
      <c r="A1558" s="39" t="s">
        <v>261</v>
      </c>
      <c r="B1558" s="42" t="s">
        <v>262</v>
      </c>
      <c r="C1558" s="25">
        <f>SUM(C1559:C1559)</f>
        <v>1060814</v>
      </c>
      <c r="D1558" s="25">
        <f>SUM(D1559:D1559)</f>
        <v>0</v>
      </c>
      <c r="E1558" s="25">
        <f t="shared" si="283"/>
        <v>1060814</v>
      </c>
      <c r="F1558" s="25">
        <f>SUM(F1559:F1559)</f>
        <v>530414</v>
      </c>
      <c r="G1558" s="25">
        <f>SUM(G1559:G1559)</f>
        <v>0</v>
      </c>
      <c r="H1558" s="25">
        <f t="shared" si="284"/>
        <v>530414</v>
      </c>
      <c r="I1558" s="25">
        <f>SUM(I1559:I1559)</f>
        <v>0</v>
      </c>
      <c r="J1558" s="25">
        <f>SUM(J1559:J1559)</f>
        <v>0</v>
      </c>
      <c r="K1558" s="25">
        <f>F1558/C1558*100</f>
        <v>50.00065987062765</v>
      </c>
      <c r="L1558" s="25">
        <v>0</v>
      </c>
      <c r="M1558" s="25">
        <f>H1558/E1558*100</f>
        <v>50.00065987062765</v>
      </c>
    </row>
    <row r="1559" spans="1:13" s="18" customFormat="1" ht="18" customHeight="1">
      <c r="A1559" s="43" t="s">
        <v>13</v>
      </c>
      <c r="B1559" s="15"/>
      <c r="C1559" s="17">
        <f>SUM(C1560:C1560)</f>
        <v>1060814</v>
      </c>
      <c r="D1559" s="17">
        <f>SUM(D1560:D1560)</f>
        <v>0</v>
      </c>
      <c r="E1559" s="17">
        <f>SUM(C1559:D1559)</f>
        <v>1060814</v>
      </c>
      <c r="F1559" s="17">
        <f>SUM(F1560:F1560)</f>
        <v>530414</v>
      </c>
      <c r="G1559" s="17">
        <f>SUM(G1560:G1560)</f>
        <v>0</v>
      </c>
      <c r="H1559" s="17">
        <f>SUM(F1559:G1559)</f>
        <v>530414</v>
      </c>
      <c r="I1559" s="17">
        <f>SUM(I1560:I1560)</f>
        <v>0</v>
      </c>
      <c r="J1559" s="17">
        <f>SUM(J1560:J1560)</f>
        <v>0</v>
      </c>
      <c r="K1559" s="17">
        <f>F1559/C1559*100</f>
        <v>50.00065987062765</v>
      </c>
      <c r="L1559" s="17"/>
      <c r="M1559" s="17">
        <f>H1559/E1559*100</f>
        <v>50.00065987062765</v>
      </c>
    </row>
    <row r="1560" spans="1:13" ht="18" customHeight="1">
      <c r="A1560" s="35" t="s">
        <v>360</v>
      </c>
      <c r="B1560" s="26" t="s">
        <v>144</v>
      </c>
      <c r="C1560" s="28">
        <v>1060814</v>
      </c>
      <c r="D1560" s="28"/>
      <c r="E1560" s="28">
        <f t="shared" si="283"/>
        <v>1060814</v>
      </c>
      <c r="F1560" s="28">
        <v>530414</v>
      </c>
      <c r="G1560" s="28"/>
      <c r="H1560" s="28">
        <f t="shared" si="284"/>
        <v>530414</v>
      </c>
      <c r="I1560" s="28"/>
      <c r="J1560" s="28"/>
      <c r="K1560" s="28">
        <f>F1560/C1560*100</f>
        <v>50.00065987062765</v>
      </c>
      <c r="L1560" s="28"/>
      <c r="M1560" s="28">
        <f>H1560/E1560*100</f>
        <v>50.00065987062765</v>
      </c>
    </row>
    <row r="1561" spans="1:13" ht="18" customHeight="1">
      <c r="A1561" s="26"/>
      <c r="B1561" s="26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</row>
    <row r="1562" spans="1:13" ht="18" customHeight="1">
      <c r="A1562" s="24" t="s">
        <v>181</v>
      </c>
      <c r="B1562" s="5" t="s">
        <v>182</v>
      </c>
      <c r="C1562" s="25">
        <f>SUM(C1563:C1565)</f>
        <v>4384223</v>
      </c>
      <c r="D1562" s="25">
        <f>SUM(D1563:D1565)</f>
        <v>736233</v>
      </c>
      <c r="E1562" s="25">
        <f>C1562+D1562</f>
        <v>5120456</v>
      </c>
      <c r="F1562" s="25">
        <f>SUM(F1563:F1565)</f>
        <v>2201354.84</v>
      </c>
      <c r="G1562" s="25">
        <f>SUM(G1563:G1565)</f>
        <v>352281.00000000006</v>
      </c>
      <c r="H1562" s="25">
        <f>F1562+G1562</f>
        <v>2553635.84</v>
      </c>
      <c r="I1562" s="25">
        <f>SUM(I1563:I1565)</f>
        <v>120303.92</v>
      </c>
      <c r="J1562" s="25">
        <f>SUM(J1563:J1565)</f>
        <v>0</v>
      </c>
      <c r="K1562" s="25">
        <f aca="true" t="shared" si="285" ref="K1562:M1565">F1562/C1562*100</f>
        <v>50.210831885148174</v>
      </c>
      <c r="L1562" s="25">
        <f t="shared" si="285"/>
        <v>47.849118417674845</v>
      </c>
      <c r="M1562" s="25">
        <f t="shared" si="285"/>
        <v>49.871258341053995</v>
      </c>
    </row>
    <row r="1563" spans="1:13" s="18" customFormat="1" ht="18" customHeight="1">
      <c r="A1563" s="16" t="s">
        <v>12</v>
      </c>
      <c r="B1563" s="15"/>
      <c r="C1563" s="17">
        <f>SUM(C1568+C1583+C1614+C1639)</f>
        <v>3249120</v>
      </c>
      <c r="D1563" s="17">
        <f>SUM(D1568+D1583+D1614+D1639)</f>
        <v>689508</v>
      </c>
      <c r="E1563" s="17">
        <f>SUM(C1563:D1563)</f>
        <v>3938628</v>
      </c>
      <c r="F1563" s="17">
        <f>SUM(F1568+F1583+F1614+F1639)</f>
        <v>1615373.76</v>
      </c>
      <c r="G1563" s="17">
        <f>SUM(G1568+G1583+G1614+G1639)</f>
        <v>334327.2700000001</v>
      </c>
      <c r="H1563" s="17">
        <f>SUM(F1563:G1563)</f>
        <v>1949701.03</v>
      </c>
      <c r="I1563" s="17">
        <f>SUM(I1568+I1583+I1614+I1639)</f>
        <v>114724.04</v>
      </c>
      <c r="J1563" s="17">
        <f>SUM(J1568+J1583+J1614+J1639)</f>
        <v>0</v>
      </c>
      <c r="K1563" s="17">
        <f t="shared" si="285"/>
        <v>49.71726990692865</v>
      </c>
      <c r="L1563" s="17">
        <f t="shared" si="285"/>
        <v>48.48780144682877</v>
      </c>
      <c r="M1563" s="17">
        <f t="shared" si="285"/>
        <v>49.5020354803754</v>
      </c>
    </row>
    <row r="1564" spans="1:13" s="18" customFormat="1" ht="18" customHeight="1">
      <c r="A1564" s="43" t="s">
        <v>13</v>
      </c>
      <c r="B1564" s="15"/>
      <c r="C1564" s="17">
        <f>C1610+C1665+C1673</f>
        <v>438400</v>
      </c>
      <c r="D1564" s="17">
        <f>D1610+D1665+D1673</f>
        <v>0</v>
      </c>
      <c r="E1564" s="17">
        <f>SUM(C1564:D1564)</f>
        <v>438400</v>
      </c>
      <c r="F1564" s="17">
        <f>F1610+F1665+F1673</f>
        <v>218379</v>
      </c>
      <c r="G1564" s="17">
        <f>G1610+G1665+G1673</f>
        <v>0</v>
      </c>
      <c r="H1564" s="17">
        <f>SUM(F1564:G1564)</f>
        <v>218379</v>
      </c>
      <c r="I1564" s="17">
        <f>I1610+I1665+I1673</f>
        <v>0</v>
      </c>
      <c r="J1564" s="17">
        <f>J1610+J1665+J1673</f>
        <v>0</v>
      </c>
      <c r="K1564" s="21">
        <f>F1564/C1564*100</f>
        <v>49.81272810218978</v>
      </c>
      <c r="L1564" s="17">
        <v>0</v>
      </c>
      <c r="M1564" s="21">
        <f>H1564/E1564*100</f>
        <v>49.81272810218978</v>
      </c>
    </row>
    <row r="1565" spans="1:13" s="18" customFormat="1" ht="18" customHeight="1">
      <c r="A1565" s="16" t="s">
        <v>14</v>
      </c>
      <c r="B1565" s="15"/>
      <c r="C1565" s="17">
        <f>SUM(C1569+C1584+C1615+C1640+C1661+C1677)+C1669</f>
        <v>696703</v>
      </c>
      <c r="D1565" s="17">
        <f>SUM(D1569+D1584+D1615+D1640+D1661+D1677)+D1669</f>
        <v>46725</v>
      </c>
      <c r="E1565" s="17">
        <f>SUM(C1565:D1565)</f>
        <v>743428</v>
      </c>
      <c r="F1565" s="17">
        <f>SUM(F1569+F1584+F1615+F1640+F1661+F1677)+F1669</f>
        <v>367602.08</v>
      </c>
      <c r="G1565" s="17">
        <f>SUM(G1569+G1584+G1615+G1640+G1661+G1677)+G1669</f>
        <v>17953.73</v>
      </c>
      <c r="H1565" s="17">
        <f>SUM(F1565:G1565)</f>
        <v>385555.81</v>
      </c>
      <c r="I1565" s="17">
        <f>SUM(I1569+I1584+I1615+I1640+I1661+I1677)+I1669</f>
        <v>5579.88</v>
      </c>
      <c r="J1565" s="17">
        <f>SUM(J1569+J1584+J1615+J1640+J1661+J1677)+J1668</f>
        <v>0</v>
      </c>
      <c r="K1565" s="17">
        <f>F1565/C1565*100</f>
        <v>52.76309704422114</v>
      </c>
      <c r="L1565" s="17">
        <f t="shared" si="285"/>
        <v>38.42424826110219</v>
      </c>
      <c r="M1565" s="17">
        <f>H1565/E1565*100</f>
        <v>51.861889786233505</v>
      </c>
    </row>
    <row r="1566" spans="1:13" s="29" customFormat="1" ht="18" customHeight="1">
      <c r="A1566" s="24"/>
      <c r="B1566" s="24"/>
      <c r="C1566" s="25"/>
      <c r="D1566" s="25"/>
      <c r="E1566" s="25"/>
      <c r="F1566" s="25"/>
      <c r="G1566" s="17"/>
      <c r="H1566" s="25"/>
      <c r="I1566" s="25"/>
      <c r="J1566" s="25"/>
      <c r="K1566" s="25"/>
      <c r="L1566" s="25"/>
      <c r="M1566" s="25"/>
    </row>
    <row r="1567" spans="1:13" s="29" customFormat="1" ht="18" customHeight="1">
      <c r="A1567" s="24" t="s">
        <v>183</v>
      </c>
      <c r="B1567" s="36">
        <v>85401</v>
      </c>
      <c r="C1567" s="25">
        <f>SUM(C1568:C1569)</f>
        <v>139000</v>
      </c>
      <c r="D1567" s="25">
        <f>SUM(D1568:D1569)</f>
        <v>0</v>
      </c>
      <c r="E1567" s="25">
        <f aca="true" t="shared" si="286" ref="E1567:E1580">C1567+D1567</f>
        <v>139000</v>
      </c>
      <c r="F1567" s="25">
        <f>SUM(F1568:F1569)</f>
        <v>74583.48</v>
      </c>
      <c r="G1567" s="25">
        <f>SUM(G1568:G1569)</f>
        <v>0</v>
      </c>
      <c r="H1567" s="25">
        <f aca="true" t="shared" si="287" ref="H1567:H1580">F1567+G1567</f>
        <v>74583.48</v>
      </c>
      <c r="I1567" s="25">
        <f>SUM(I1568:I1569)</f>
        <v>4420.599999999999</v>
      </c>
      <c r="J1567" s="25">
        <f>SUM(J1568:J1569)</f>
        <v>0</v>
      </c>
      <c r="K1567" s="25">
        <f aca="true" t="shared" si="288" ref="K1567:K1580">F1567/C1567*100</f>
        <v>53.6571798561151</v>
      </c>
      <c r="L1567" s="25">
        <v>0</v>
      </c>
      <c r="M1567" s="25">
        <f aca="true" t="shared" si="289" ref="M1567:M1576">H1567/E1567*100</f>
        <v>53.6571798561151</v>
      </c>
    </row>
    <row r="1568" spans="1:13" s="18" customFormat="1" ht="18" customHeight="1">
      <c r="A1568" s="16" t="s">
        <v>12</v>
      </c>
      <c r="B1568" s="15"/>
      <c r="C1568" s="17">
        <f>SUM(C1571:C1574)</f>
        <v>132000</v>
      </c>
      <c r="D1568" s="17">
        <f>SUM(D1571:D1574)</f>
        <v>0</v>
      </c>
      <c r="E1568" s="17">
        <f>SUM(C1568:D1568)</f>
        <v>132000</v>
      </c>
      <c r="F1568" s="17">
        <f>SUM(F1571:F1574)</f>
        <v>69497.48</v>
      </c>
      <c r="G1568" s="17">
        <f>SUM(G1571:G1574)</f>
        <v>0</v>
      </c>
      <c r="H1568" s="17">
        <f>SUM(F1568:G1568)</f>
        <v>69497.48</v>
      </c>
      <c r="I1568" s="17">
        <f>SUM(I1571:I1574)</f>
        <v>4420.599999999999</v>
      </c>
      <c r="J1568" s="17">
        <f>SUM(J1571:J1574)</f>
        <v>0</v>
      </c>
      <c r="K1568" s="17">
        <f t="shared" si="288"/>
        <v>52.64960606060606</v>
      </c>
      <c r="L1568" s="17"/>
      <c r="M1568" s="17">
        <f t="shared" si="289"/>
        <v>52.64960606060606</v>
      </c>
    </row>
    <row r="1569" spans="1:13" s="18" customFormat="1" ht="18" customHeight="1">
      <c r="A1569" s="16" t="s">
        <v>14</v>
      </c>
      <c r="B1569" s="15"/>
      <c r="C1569" s="17">
        <f>SUM(C1575:C1578)+C1579+C1570+C1580</f>
        <v>7000</v>
      </c>
      <c r="D1569" s="17">
        <f>SUM(D1575:D1578)+D1579+D1570+D1580</f>
        <v>0</v>
      </c>
      <c r="E1569" s="17">
        <f>SUM(C1569:D1569)</f>
        <v>7000</v>
      </c>
      <c r="F1569" s="17">
        <f>SUM(F1575:F1578)+F1579+F1570+F1580</f>
        <v>5086</v>
      </c>
      <c r="G1569" s="17">
        <f>SUM(G1575:G1578)+G1579+G1570+G1580</f>
        <v>0</v>
      </c>
      <c r="H1569" s="17">
        <f>SUM(F1569:G1569)</f>
        <v>5086</v>
      </c>
      <c r="I1569" s="17">
        <f>SUM(I1575:I1578)+I1579+I1570+I1580</f>
        <v>0</v>
      </c>
      <c r="J1569" s="17">
        <f>SUM(J1575:J1578)+J1579+J1570+J1580</f>
        <v>0</v>
      </c>
      <c r="K1569" s="17">
        <f t="shared" si="288"/>
        <v>72.65714285714286</v>
      </c>
      <c r="L1569" s="17"/>
      <c r="M1569" s="17">
        <f t="shared" si="289"/>
        <v>72.65714285714286</v>
      </c>
    </row>
    <row r="1570" spans="1:13" s="18" customFormat="1" ht="18" customHeight="1">
      <c r="A1570" s="37" t="s">
        <v>345</v>
      </c>
      <c r="B1570" s="26" t="s">
        <v>51</v>
      </c>
      <c r="C1570" s="33">
        <v>200</v>
      </c>
      <c r="D1570" s="33"/>
      <c r="E1570" s="33">
        <f>SUM(C1570:D1570)</f>
        <v>200</v>
      </c>
      <c r="F1570" s="33"/>
      <c r="G1570" s="33"/>
      <c r="H1570" s="33">
        <f>SUM(F1570:G1570)</f>
        <v>0</v>
      </c>
      <c r="I1570" s="33"/>
      <c r="J1570" s="33"/>
      <c r="K1570" s="33">
        <f t="shared" si="288"/>
        <v>0</v>
      </c>
      <c r="L1570" s="33"/>
      <c r="M1570" s="28">
        <f t="shared" si="289"/>
        <v>0</v>
      </c>
    </row>
    <row r="1571" spans="1:13" ht="18" customHeight="1">
      <c r="A1571" s="35" t="s">
        <v>38</v>
      </c>
      <c r="B1571" s="26" t="s">
        <v>39</v>
      </c>
      <c r="C1571" s="28">
        <v>103000</v>
      </c>
      <c r="D1571" s="28"/>
      <c r="E1571" s="28">
        <f t="shared" si="286"/>
        <v>103000</v>
      </c>
      <c r="F1571" s="28">
        <v>51659.46</v>
      </c>
      <c r="G1571" s="28"/>
      <c r="H1571" s="28">
        <f t="shared" si="287"/>
        <v>51659.46</v>
      </c>
      <c r="I1571" s="28">
        <v>2732.04</v>
      </c>
      <c r="J1571" s="28"/>
      <c r="K1571" s="28">
        <f t="shared" si="288"/>
        <v>50.15481553398058</v>
      </c>
      <c r="L1571" s="28"/>
      <c r="M1571" s="28">
        <f t="shared" si="289"/>
        <v>50.15481553398058</v>
      </c>
    </row>
    <row r="1572" spans="1:13" ht="18" customHeight="1">
      <c r="A1572" s="35" t="s">
        <v>40</v>
      </c>
      <c r="B1572" s="26" t="s">
        <v>41</v>
      </c>
      <c r="C1572" s="28">
        <v>8198</v>
      </c>
      <c r="D1572" s="17">
        <f>SUM(D1576:D1581)+D1582+D1573+D1583</f>
        <v>0</v>
      </c>
      <c r="E1572" s="28">
        <f t="shared" si="286"/>
        <v>8198</v>
      </c>
      <c r="F1572" s="28">
        <v>8197.43</v>
      </c>
      <c r="G1572" s="28"/>
      <c r="H1572" s="28">
        <f t="shared" si="287"/>
        <v>8197.43</v>
      </c>
      <c r="I1572" s="28"/>
      <c r="J1572" s="28"/>
      <c r="K1572" s="28">
        <f t="shared" si="288"/>
        <v>99.99304708465479</v>
      </c>
      <c r="L1572" s="28"/>
      <c r="M1572" s="28">
        <f t="shared" si="289"/>
        <v>99.99304708465479</v>
      </c>
    </row>
    <row r="1573" spans="1:13" ht="18" customHeight="1">
      <c r="A1573" s="37" t="s">
        <v>27</v>
      </c>
      <c r="B1573" s="26" t="s">
        <v>28</v>
      </c>
      <c r="C1573" s="28">
        <v>18102</v>
      </c>
      <c r="D1573" s="28"/>
      <c r="E1573" s="28">
        <f t="shared" si="286"/>
        <v>18102</v>
      </c>
      <c r="F1573" s="28">
        <v>8308.32</v>
      </c>
      <c r="G1573" s="28"/>
      <c r="H1573" s="28">
        <f t="shared" si="287"/>
        <v>8308.32</v>
      </c>
      <c r="I1573" s="28">
        <v>1457.32</v>
      </c>
      <c r="J1573" s="28"/>
      <c r="K1573" s="28">
        <f t="shared" si="288"/>
        <v>45.89724892277096</v>
      </c>
      <c r="L1573" s="28"/>
      <c r="M1573" s="28">
        <f t="shared" si="289"/>
        <v>45.89724892277096</v>
      </c>
    </row>
    <row r="1574" spans="1:13" ht="18" customHeight="1">
      <c r="A1574" s="35" t="s">
        <v>29</v>
      </c>
      <c r="B1574" s="26" t="s">
        <v>30</v>
      </c>
      <c r="C1574" s="28">
        <v>2700</v>
      </c>
      <c r="D1574" s="28"/>
      <c r="E1574" s="28">
        <f t="shared" si="286"/>
        <v>2700</v>
      </c>
      <c r="F1574" s="28">
        <v>1332.27</v>
      </c>
      <c r="G1574" s="28"/>
      <c r="H1574" s="28">
        <f t="shared" si="287"/>
        <v>1332.27</v>
      </c>
      <c r="I1574" s="28">
        <v>231.24</v>
      </c>
      <c r="J1574" s="28"/>
      <c r="K1574" s="28">
        <f t="shared" si="288"/>
        <v>49.343333333333334</v>
      </c>
      <c r="L1574" s="28"/>
      <c r="M1574" s="28">
        <f t="shared" si="289"/>
        <v>49.343333333333334</v>
      </c>
    </row>
    <row r="1575" spans="1:13" ht="18" customHeight="1">
      <c r="A1575" s="37" t="s">
        <v>42</v>
      </c>
      <c r="B1575" s="26" t="s">
        <v>43</v>
      </c>
      <c r="C1575" s="28">
        <v>1400</v>
      </c>
      <c r="D1575" s="28"/>
      <c r="E1575" s="28">
        <f t="shared" si="286"/>
        <v>1400</v>
      </c>
      <c r="F1575" s="28">
        <v>1056</v>
      </c>
      <c r="G1575" s="28"/>
      <c r="H1575" s="28">
        <f t="shared" si="287"/>
        <v>1056</v>
      </c>
      <c r="I1575" s="28"/>
      <c r="J1575" s="28"/>
      <c r="K1575" s="28">
        <f t="shared" si="288"/>
        <v>75.42857142857143</v>
      </c>
      <c r="L1575" s="28"/>
      <c r="M1575" s="28">
        <f t="shared" si="289"/>
        <v>75.42857142857143</v>
      </c>
    </row>
    <row r="1576" spans="1:13" ht="18" customHeight="1">
      <c r="A1576" s="37" t="s">
        <v>228</v>
      </c>
      <c r="B1576" s="26" t="s">
        <v>229</v>
      </c>
      <c r="C1576" s="28">
        <v>200</v>
      </c>
      <c r="D1576" s="28"/>
      <c r="E1576" s="28">
        <f t="shared" si="286"/>
        <v>200</v>
      </c>
      <c r="F1576" s="28">
        <v>30</v>
      </c>
      <c r="G1576" s="28"/>
      <c r="H1576" s="28">
        <f t="shared" si="287"/>
        <v>30</v>
      </c>
      <c r="I1576" s="28"/>
      <c r="J1576" s="28"/>
      <c r="K1576" s="28">
        <f t="shared" si="288"/>
        <v>15</v>
      </c>
      <c r="L1576" s="28"/>
      <c r="M1576" s="28">
        <f t="shared" si="289"/>
        <v>15</v>
      </c>
    </row>
    <row r="1577" spans="1:13" ht="18" customHeight="1">
      <c r="A1577" s="35" t="s">
        <v>33</v>
      </c>
      <c r="B1577" s="26" t="s">
        <v>34</v>
      </c>
      <c r="C1577" s="28">
        <v>300</v>
      </c>
      <c r="D1577" s="28"/>
      <c r="E1577" s="28">
        <f t="shared" si="286"/>
        <v>300</v>
      </c>
      <c r="F1577" s="28"/>
      <c r="G1577" s="28"/>
      <c r="H1577" s="28">
        <f t="shared" si="287"/>
        <v>0</v>
      </c>
      <c r="I1577" s="28"/>
      <c r="J1577" s="28"/>
      <c r="K1577" s="28">
        <f t="shared" si="288"/>
        <v>0</v>
      </c>
      <c r="L1577" s="28"/>
      <c r="M1577" s="28">
        <f>H1577/E1577*100</f>
        <v>0</v>
      </c>
    </row>
    <row r="1578" spans="1:13" ht="18" customHeight="1">
      <c r="A1578" s="35" t="s">
        <v>46</v>
      </c>
      <c r="B1578" s="26" t="s">
        <v>47</v>
      </c>
      <c r="C1578" s="28">
        <v>4700</v>
      </c>
      <c r="D1578" s="28"/>
      <c r="E1578" s="28">
        <f t="shared" si="286"/>
        <v>4700</v>
      </c>
      <c r="F1578" s="28">
        <v>4000</v>
      </c>
      <c r="G1578" s="28"/>
      <c r="H1578" s="28">
        <f t="shared" si="287"/>
        <v>4000</v>
      </c>
      <c r="I1578" s="28"/>
      <c r="J1578" s="28"/>
      <c r="K1578" s="28">
        <f t="shared" si="288"/>
        <v>85.1063829787234</v>
      </c>
      <c r="L1578" s="28"/>
      <c r="M1578" s="28">
        <f>H1578/E1578*100</f>
        <v>85.1063829787234</v>
      </c>
    </row>
    <row r="1579" spans="1:13" ht="18" customHeight="1">
      <c r="A1579" s="90" t="s">
        <v>320</v>
      </c>
      <c r="B1579" s="26" t="s">
        <v>291</v>
      </c>
      <c r="C1579" s="28">
        <v>100</v>
      </c>
      <c r="D1579" s="28"/>
      <c r="E1579" s="28">
        <f t="shared" si="286"/>
        <v>100</v>
      </c>
      <c r="F1579" s="28"/>
      <c r="G1579" s="28"/>
      <c r="H1579" s="28">
        <f t="shared" si="287"/>
        <v>0</v>
      </c>
      <c r="I1579" s="28"/>
      <c r="J1579" s="28"/>
      <c r="K1579" s="28">
        <f t="shared" si="288"/>
        <v>0</v>
      </c>
      <c r="L1579" s="28"/>
      <c r="M1579" s="28">
        <f>H1579/E1579*100</f>
        <v>0</v>
      </c>
    </row>
    <row r="1580" spans="1:13" ht="18" customHeight="1">
      <c r="A1580" s="37" t="s">
        <v>454</v>
      </c>
      <c r="B1580" s="26" t="s">
        <v>292</v>
      </c>
      <c r="C1580" s="28">
        <v>100</v>
      </c>
      <c r="D1580" s="28"/>
      <c r="E1580" s="28">
        <f t="shared" si="286"/>
        <v>100</v>
      </c>
      <c r="F1580" s="28"/>
      <c r="G1580" s="28"/>
      <c r="H1580" s="28">
        <f t="shared" si="287"/>
        <v>0</v>
      </c>
      <c r="I1580" s="28"/>
      <c r="J1580" s="28"/>
      <c r="K1580" s="28">
        <f t="shared" si="288"/>
        <v>0</v>
      </c>
      <c r="L1580" s="28"/>
      <c r="M1580" s="28">
        <f>H1580/E1580*100</f>
        <v>0</v>
      </c>
    </row>
    <row r="1581" spans="1:13" ht="18" customHeight="1">
      <c r="A1581" s="30"/>
      <c r="B1581" s="26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</row>
    <row r="1582" spans="1:13" s="29" customFormat="1" ht="18" customHeight="1">
      <c r="A1582" s="24" t="s">
        <v>263</v>
      </c>
      <c r="B1582" s="36">
        <v>85403</v>
      </c>
      <c r="C1582" s="25">
        <f>SUM(C1583:C1584)</f>
        <v>1951250</v>
      </c>
      <c r="D1582" s="25">
        <f>SUM(D1583:D1584)</f>
        <v>0</v>
      </c>
      <c r="E1582" s="25">
        <f>SUM(C1582:D1582)</f>
        <v>1951250</v>
      </c>
      <c r="F1582" s="25">
        <f>SUM(F1583:F1584)</f>
        <v>971315.8900000001</v>
      </c>
      <c r="G1582" s="25">
        <f>SUM(G1583:G1584)</f>
        <v>0</v>
      </c>
      <c r="H1582" s="25">
        <f>SUM(F1582:G1582)</f>
        <v>971315.8900000001</v>
      </c>
      <c r="I1582" s="25">
        <f>SUM(I1583:I1584)</f>
        <v>52966.57</v>
      </c>
      <c r="J1582" s="25">
        <f>SUM(J1583:J1584)</f>
        <v>0</v>
      </c>
      <c r="K1582" s="25">
        <f aca="true" t="shared" si="290" ref="K1582:K1607">F1582/C1582*100</f>
        <v>49.77916156310058</v>
      </c>
      <c r="L1582" s="25">
        <v>0</v>
      </c>
      <c r="M1582" s="25">
        <f aca="true" t="shared" si="291" ref="M1582:M1607">H1582/E1582*100</f>
        <v>49.77916156310058</v>
      </c>
    </row>
    <row r="1583" spans="1:13" s="18" customFormat="1" ht="18" customHeight="1">
      <c r="A1583" s="16" t="s">
        <v>12</v>
      </c>
      <c r="B1583" s="15"/>
      <c r="C1583" s="17">
        <f>SUM(C1586:C1590)</f>
        <v>1594250</v>
      </c>
      <c r="D1583" s="17">
        <f>SUM(D1586:D1590)</f>
        <v>0</v>
      </c>
      <c r="E1583" s="17">
        <f>SUM(C1583:D1583)</f>
        <v>1594250</v>
      </c>
      <c r="F1583" s="17">
        <f>SUM(F1586:F1590)</f>
        <v>795257.2100000001</v>
      </c>
      <c r="G1583" s="17">
        <f>SUM(G1586:G1590)</f>
        <v>0</v>
      </c>
      <c r="H1583" s="17">
        <f>SUM(F1583:G1583)</f>
        <v>795257.2100000001</v>
      </c>
      <c r="I1583" s="17">
        <f>SUM(I1586:I1590)</f>
        <v>48604.78</v>
      </c>
      <c r="J1583" s="17">
        <f>SUM(J1586:J1590)</f>
        <v>0</v>
      </c>
      <c r="K1583" s="17">
        <f t="shared" si="290"/>
        <v>49.882842088756476</v>
      </c>
      <c r="L1583" s="17"/>
      <c r="M1583" s="17">
        <f t="shared" si="291"/>
        <v>49.882842088756476</v>
      </c>
    </row>
    <row r="1584" spans="1:13" s="18" customFormat="1" ht="18" customHeight="1">
      <c r="A1584" s="16" t="s">
        <v>14</v>
      </c>
      <c r="B1584" s="15"/>
      <c r="C1584" s="17">
        <f>SUM(C1591:C1604)+SUM(C1585:C1585)+C1605+C1606+C1607</f>
        <v>357000</v>
      </c>
      <c r="D1584" s="17">
        <f>SUM(D1591:D1604)+SUM(D1585:D1585)+D1605+D1606+D1607</f>
        <v>0</v>
      </c>
      <c r="E1584" s="17">
        <f>SUM(C1584:D1584)</f>
        <v>357000</v>
      </c>
      <c r="F1584" s="17">
        <f>SUM(F1591:F1604)+SUM(F1585:F1585)+F1605+F1606+F1607</f>
        <v>176058.68</v>
      </c>
      <c r="G1584" s="17">
        <f>SUM(G1591:G1604)+SUM(G1585:G1585)+G1605+G1606+G1607</f>
        <v>0</v>
      </c>
      <c r="H1584" s="17">
        <f>SUM(F1584:G1584)</f>
        <v>176058.68</v>
      </c>
      <c r="I1584" s="17">
        <f>SUM(I1591:I1604)+SUM(I1585:I1585)+I1605+I1606+I1607</f>
        <v>4361.79</v>
      </c>
      <c r="J1584" s="17">
        <f>SUM(J1591:J1604)+SUM(J1585:J1585)+J1605+J1606+J1607</f>
        <v>0</v>
      </c>
      <c r="K1584" s="17">
        <f t="shared" si="290"/>
        <v>49.316156862745096</v>
      </c>
      <c r="L1584" s="17"/>
      <c r="M1584" s="17">
        <f t="shared" si="291"/>
        <v>49.316156862745096</v>
      </c>
    </row>
    <row r="1585" spans="1:13" ht="18" customHeight="1">
      <c r="A1585" s="37" t="s">
        <v>345</v>
      </c>
      <c r="B1585" s="26" t="s">
        <v>51</v>
      </c>
      <c r="C1585" s="28">
        <v>2600</v>
      </c>
      <c r="D1585" s="28"/>
      <c r="E1585" s="28">
        <f>SUM(C1585:D1585)</f>
        <v>2600</v>
      </c>
      <c r="F1585" s="28">
        <v>55</v>
      </c>
      <c r="G1585" s="28"/>
      <c r="H1585" s="28">
        <f>SUM(F1585:G1585)</f>
        <v>55</v>
      </c>
      <c r="I1585" s="28"/>
      <c r="J1585" s="28"/>
      <c r="K1585" s="28">
        <f t="shared" si="290"/>
        <v>2.1153846153846154</v>
      </c>
      <c r="L1585" s="28"/>
      <c r="M1585" s="28">
        <f t="shared" si="291"/>
        <v>2.1153846153846154</v>
      </c>
    </row>
    <row r="1586" spans="1:13" ht="18" customHeight="1">
      <c r="A1586" s="35" t="s">
        <v>38</v>
      </c>
      <c r="B1586" s="26" t="s">
        <v>39</v>
      </c>
      <c r="C1586" s="28">
        <v>1251200</v>
      </c>
      <c r="D1586" s="28"/>
      <c r="E1586" s="28">
        <f aca="true" t="shared" si="292" ref="E1586:E1603">C1586+D1586</f>
        <v>1251200</v>
      </c>
      <c r="F1586" s="28">
        <v>601013.7</v>
      </c>
      <c r="G1586" s="28"/>
      <c r="H1586" s="28">
        <f aca="true" t="shared" si="293" ref="H1586:H1603">F1586+G1586</f>
        <v>601013.7</v>
      </c>
      <c r="I1586" s="28">
        <v>30524.4</v>
      </c>
      <c r="J1586" s="28"/>
      <c r="K1586" s="28">
        <f t="shared" si="290"/>
        <v>48.03498241687979</v>
      </c>
      <c r="L1586" s="28"/>
      <c r="M1586" s="28">
        <f t="shared" si="291"/>
        <v>48.03498241687979</v>
      </c>
    </row>
    <row r="1587" spans="1:13" ht="18" customHeight="1">
      <c r="A1587" s="35" t="s">
        <v>40</v>
      </c>
      <c r="B1587" s="26" t="s">
        <v>41</v>
      </c>
      <c r="C1587" s="28">
        <v>85879</v>
      </c>
      <c r="D1587" s="28"/>
      <c r="E1587" s="28">
        <f t="shared" si="292"/>
        <v>85879</v>
      </c>
      <c r="F1587" s="28">
        <v>85877.82</v>
      </c>
      <c r="G1587" s="28"/>
      <c r="H1587" s="28">
        <f t="shared" si="293"/>
        <v>85877.82</v>
      </c>
      <c r="I1587" s="28"/>
      <c r="J1587" s="28"/>
      <c r="K1587" s="28">
        <f t="shared" si="290"/>
        <v>99.99862597375378</v>
      </c>
      <c r="L1587" s="28"/>
      <c r="M1587" s="28">
        <f t="shared" si="291"/>
        <v>99.99862597375378</v>
      </c>
    </row>
    <row r="1588" spans="1:13" ht="18" customHeight="1">
      <c r="A1588" s="37" t="s">
        <v>27</v>
      </c>
      <c r="B1588" s="26" t="s">
        <v>28</v>
      </c>
      <c r="C1588" s="28">
        <v>223821</v>
      </c>
      <c r="D1588" s="28"/>
      <c r="E1588" s="28">
        <f t="shared" si="292"/>
        <v>223821</v>
      </c>
      <c r="F1588" s="28">
        <v>93534.9</v>
      </c>
      <c r="G1588" s="28"/>
      <c r="H1588" s="28">
        <f t="shared" si="293"/>
        <v>93534.9</v>
      </c>
      <c r="I1588" s="28">
        <v>15488.43</v>
      </c>
      <c r="J1588" s="28"/>
      <c r="K1588" s="28">
        <f t="shared" si="290"/>
        <v>41.79004651038106</v>
      </c>
      <c r="L1588" s="28"/>
      <c r="M1588" s="28">
        <f t="shared" si="291"/>
        <v>41.79004651038106</v>
      </c>
    </row>
    <row r="1589" spans="1:13" ht="18" customHeight="1">
      <c r="A1589" s="35" t="s">
        <v>29</v>
      </c>
      <c r="B1589" s="26" t="s">
        <v>30</v>
      </c>
      <c r="C1589" s="28">
        <v>31850</v>
      </c>
      <c r="D1589" s="28"/>
      <c r="E1589" s="28">
        <f t="shared" si="292"/>
        <v>31850</v>
      </c>
      <c r="F1589" s="28">
        <v>14695.79</v>
      </c>
      <c r="G1589" s="28"/>
      <c r="H1589" s="28">
        <f t="shared" si="293"/>
        <v>14695.79</v>
      </c>
      <c r="I1589" s="28">
        <v>2591.95</v>
      </c>
      <c r="J1589" s="28"/>
      <c r="K1589" s="28">
        <f t="shared" si="290"/>
        <v>46.14062794348509</v>
      </c>
      <c r="L1589" s="28"/>
      <c r="M1589" s="28">
        <f t="shared" si="291"/>
        <v>46.14062794348509</v>
      </c>
    </row>
    <row r="1590" spans="1:13" ht="18" customHeight="1">
      <c r="A1590" s="37" t="s">
        <v>31</v>
      </c>
      <c r="B1590" s="26" t="s">
        <v>32</v>
      </c>
      <c r="C1590" s="28">
        <v>1500</v>
      </c>
      <c r="D1590" s="28"/>
      <c r="E1590" s="28">
        <f>C1590+D1590</f>
        <v>1500</v>
      </c>
      <c r="F1590" s="28">
        <v>135</v>
      </c>
      <c r="G1590" s="28"/>
      <c r="H1590" s="28">
        <f t="shared" si="293"/>
        <v>135</v>
      </c>
      <c r="I1590" s="28"/>
      <c r="J1590" s="28"/>
      <c r="K1590" s="28">
        <f t="shared" si="290"/>
        <v>9</v>
      </c>
      <c r="L1590" s="28"/>
      <c r="M1590" s="28">
        <f t="shared" si="291"/>
        <v>9</v>
      </c>
    </row>
    <row r="1591" spans="1:13" ht="18" customHeight="1">
      <c r="A1591" s="37" t="s">
        <v>42</v>
      </c>
      <c r="B1591" s="26" t="s">
        <v>43</v>
      </c>
      <c r="C1591" s="28">
        <v>55000</v>
      </c>
      <c r="D1591" s="28"/>
      <c r="E1591" s="28">
        <f t="shared" si="292"/>
        <v>55000</v>
      </c>
      <c r="F1591" s="28">
        <v>20839.3</v>
      </c>
      <c r="G1591" s="28"/>
      <c r="H1591" s="28">
        <f t="shared" si="293"/>
        <v>20839.3</v>
      </c>
      <c r="I1591" s="28"/>
      <c r="J1591" s="28"/>
      <c r="K1591" s="28">
        <f t="shared" si="290"/>
        <v>37.88963636363636</v>
      </c>
      <c r="L1591" s="28"/>
      <c r="M1591" s="28">
        <f t="shared" si="291"/>
        <v>37.88963636363636</v>
      </c>
    </row>
    <row r="1592" spans="1:13" ht="18" customHeight="1">
      <c r="A1592" s="35" t="s">
        <v>134</v>
      </c>
      <c r="B1592" s="26" t="s">
        <v>135</v>
      </c>
      <c r="C1592" s="28">
        <v>60000</v>
      </c>
      <c r="D1592" s="28"/>
      <c r="E1592" s="28">
        <f t="shared" si="292"/>
        <v>60000</v>
      </c>
      <c r="F1592" s="28">
        <v>26717.03</v>
      </c>
      <c r="G1592" s="28"/>
      <c r="H1592" s="28">
        <f t="shared" si="293"/>
        <v>26717.03</v>
      </c>
      <c r="I1592" s="28"/>
      <c r="J1592" s="28"/>
      <c r="K1592" s="28">
        <f t="shared" si="290"/>
        <v>44.52838333333333</v>
      </c>
      <c r="L1592" s="28"/>
      <c r="M1592" s="28">
        <f t="shared" si="291"/>
        <v>44.52838333333333</v>
      </c>
    </row>
    <row r="1593" spans="1:13" ht="18" customHeight="1">
      <c r="A1593" s="35" t="s">
        <v>156</v>
      </c>
      <c r="B1593" s="26" t="s">
        <v>157</v>
      </c>
      <c r="C1593" s="28">
        <v>1500</v>
      </c>
      <c r="D1593" s="28"/>
      <c r="E1593" s="28">
        <f t="shared" si="292"/>
        <v>1500</v>
      </c>
      <c r="F1593" s="28">
        <v>255.95</v>
      </c>
      <c r="G1593" s="28"/>
      <c r="H1593" s="28">
        <f t="shared" si="293"/>
        <v>255.95</v>
      </c>
      <c r="I1593" s="28"/>
      <c r="J1593" s="28"/>
      <c r="K1593" s="28">
        <f t="shared" si="290"/>
        <v>17.063333333333333</v>
      </c>
      <c r="L1593" s="28"/>
      <c r="M1593" s="28">
        <f t="shared" si="291"/>
        <v>17.063333333333333</v>
      </c>
    </row>
    <row r="1594" spans="1:13" ht="18" customHeight="1">
      <c r="A1594" s="35" t="s">
        <v>52</v>
      </c>
      <c r="B1594" s="26" t="s">
        <v>53</v>
      </c>
      <c r="C1594" s="28">
        <v>85000</v>
      </c>
      <c r="D1594" s="28"/>
      <c r="E1594" s="28">
        <f t="shared" si="292"/>
        <v>85000</v>
      </c>
      <c r="F1594" s="28">
        <v>38376.6</v>
      </c>
      <c r="G1594" s="28"/>
      <c r="H1594" s="28">
        <f t="shared" si="293"/>
        <v>38376.6</v>
      </c>
      <c r="I1594" s="28">
        <v>3121.69</v>
      </c>
      <c r="J1594" s="28"/>
      <c r="K1594" s="28">
        <f t="shared" si="290"/>
        <v>45.148941176470586</v>
      </c>
      <c r="L1594" s="28"/>
      <c r="M1594" s="28">
        <f t="shared" si="291"/>
        <v>45.148941176470586</v>
      </c>
    </row>
    <row r="1595" spans="1:13" ht="18" customHeight="1">
      <c r="A1595" s="37" t="s">
        <v>44</v>
      </c>
      <c r="B1595" s="26" t="s">
        <v>45</v>
      </c>
      <c r="C1595" s="28">
        <v>20000</v>
      </c>
      <c r="D1595" s="28"/>
      <c r="E1595" s="28">
        <f t="shared" si="292"/>
        <v>20000</v>
      </c>
      <c r="F1595" s="28">
        <v>3741</v>
      </c>
      <c r="G1595" s="28"/>
      <c r="H1595" s="28">
        <f t="shared" si="293"/>
        <v>3741</v>
      </c>
      <c r="I1595" s="28"/>
      <c r="J1595" s="28"/>
      <c r="K1595" s="28">
        <f t="shared" si="290"/>
        <v>18.705</v>
      </c>
      <c r="L1595" s="28"/>
      <c r="M1595" s="28">
        <f t="shared" si="291"/>
        <v>18.705</v>
      </c>
    </row>
    <row r="1596" spans="1:13" ht="18" customHeight="1">
      <c r="A1596" s="37" t="s">
        <v>228</v>
      </c>
      <c r="B1596" s="26" t="s">
        <v>229</v>
      </c>
      <c r="C1596" s="28">
        <v>300</v>
      </c>
      <c r="D1596" s="28"/>
      <c r="E1596" s="28">
        <f t="shared" si="292"/>
        <v>300</v>
      </c>
      <c r="F1596" s="28">
        <v>295</v>
      </c>
      <c r="G1596" s="28"/>
      <c r="H1596" s="28">
        <f t="shared" si="293"/>
        <v>295</v>
      </c>
      <c r="I1596" s="28"/>
      <c r="J1596" s="28"/>
      <c r="K1596" s="28">
        <f t="shared" si="290"/>
        <v>98.33333333333333</v>
      </c>
      <c r="L1596" s="28"/>
      <c r="M1596" s="28">
        <f t="shared" si="291"/>
        <v>98.33333333333333</v>
      </c>
    </row>
    <row r="1597" spans="1:13" ht="18" customHeight="1">
      <c r="A1597" s="35" t="s">
        <v>33</v>
      </c>
      <c r="B1597" s="26" t="s">
        <v>34</v>
      </c>
      <c r="C1597" s="28">
        <v>25000</v>
      </c>
      <c r="D1597" s="28"/>
      <c r="E1597" s="28">
        <f t="shared" si="292"/>
        <v>25000</v>
      </c>
      <c r="F1597" s="28">
        <v>14238.46</v>
      </c>
      <c r="G1597" s="28"/>
      <c r="H1597" s="28">
        <f t="shared" si="293"/>
        <v>14238.46</v>
      </c>
      <c r="I1597" s="28">
        <v>1088.66</v>
      </c>
      <c r="J1597" s="28"/>
      <c r="K1597" s="28">
        <f t="shared" si="290"/>
        <v>56.95384</v>
      </c>
      <c r="L1597" s="28"/>
      <c r="M1597" s="28">
        <f t="shared" si="291"/>
        <v>56.95384</v>
      </c>
    </row>
    <row r="1598" spans="1:13" ht="18" customHeight="1">
      <c r="A1598" s="35" t="s">
        <v>78</v>
      </c>
      <c r="B1598" s="26" t="s">
        <v>79</v>
      </c>
      <c r="C1598" s="28">
        <v>1000</v>
      </c>
      <c r="D1598" s="28"/>
      <c r="E1598" s="28">
        <f>C1598+D1598</f>
        <v>1000</v>
      </c>
      <c r="F1598" s="28">
        <v>378.2</v>
      </c>
      <c r="G1598" s="28"/>
      <c r="H1598" s="28">
        <f>F1598+G1598</f>
        <v>378.2</v>
      </c>
      <c r="I1598" s="28"/>
      <c r="J1598" s="28"/>
      <c r="K1598" s="28">
        <f t="shared" si="290"/>
        <v>37.82</v>
      </c>
      <c r="L1598" s="28"/>
      <c r="M1598" s="28">
        <f t="shared" si="291"/>
        <v>37.82</v>
      </c>
    </row>
    <row r="1599" spans="1:13" ht="16.5" customHeight="1">
      <c r="A1599" s="91" t="s">
        <v>322</v>
      </c>
      <c r="B1599" s="26" t="s">
        <v>285</v>
      </c>
      <c r="C1599" s="28">
        <v>2000</v>
      </c>
      <c r="D1599" s="28"/>
      <c r="E1599" s="28">
        <f>C1599+D1599</f>
        <v>2000</v>
      </c>
      <c r="F1599" s="28">
        <v>713.62</v>
      </c>
      <c r="G1599" s="28"/>
      <c r="H1599" s="28">
        <f>F1599+G1599</f>
        <v>713.62</v>
      </c>
      <c r="I1599" s="28">
        <v>151.44</v>
      </c>
      <c r="J1599" s="28"/>
      <c r="K1599" s="28">
        <f t="shared" si="290"/>
        <v>35.681000000000004</v>
      </c>
      <c r="L1599" s="28"/>
      <c r="M1599" s="28">
        <f t="shared" si="291"/>
        <v>35.681000000000004</v>
      </c>
    </row>
    <row r="1600" spans="1:13" ht="19.5" customHeight="1">
      <c r="A1600" s="91" t="s">
        <v>328</v>
      </c>
      <c r="B1600" s="26" t="s">
        <v>286</v>
      </c>
      <c r="C1600" s="28">
        <v>7600</v>
      </c>
      <c r="D1600" s="28"/>
      <c r="E1600" s="28">
        <f>C1600+D1600</f>
        <v>7600</v>
      </c>
      <c r="F1600" s="28">
        <v>3015.51</v>
      </c>
      <c r="G1600" s="28"/>
      <c r="H1600" s="28">
        <f>F1600+G1600</f>
        <v>3015.51</v>
      </c>
      <c r="I1600" s="28"/>
      <c r="J1600" s="28"/>
      <c r="K1600" s="28">
        <f t="shared" si="290"/>
        <v>39.67776315789474</v>
      </c>
      <c r="L1600" s="28"/>
      <c r="M1600" s="28">
        <f t="shared" si="291"/>
        <v>39.67776315789474</v>
      </c>
    </row>
    <row r="1601" spans="1:13" ht="18" customHeight="1">
      <c r="A1601" s="35" t="s">
        <v>80</v>
      </c>
      <c r="B1601" s="26" t="s">
        <v>264</v>
      </c>
      <c r="C1601" s="28">
        <v>500</v>
      </c>
      <c r="D1601" s="28"/>
      <c r="E1601" s="28">
        <f t="shared" si="292"/>
        <v>500</v>
      </c>
      <c r="F1601" s="28">
        <v>105.5</v>
      </c>
      <c r="G1601" s="28"/>
      <c r="H1601" s="28">
        <f t="shared" si="293"/>
        <v>105.5</v>
      </c>
      <c r="I1601" s="28"/>
      <c r="J1601" s="28"/>
      <c r="K1601" s="28">
        <f t="shared" si="290"/>
        <v>21.099999999999998</v>
      </c>
      <c r="L1601" s="28"/>
      <c r="M1601" s="28">
        <f t="shared" si="291"/>
        <v>21.099999999999998</v>
      </c>
    </row>
    <row r="1602" spans="1:13" ht="18" customHeight="1">
      <c r="A1602" s="35" t="s">
        <v>71</v>
      </c>
      <c r="B1602" s="26" t="s">
        <v>72</v>
      </c>
      <c r="C1602" s="28">
        <v>500</v>
      </c>
      <c r="D1602" s="28"/>
      <c r="E1602" s="28">
        <f t="shared" si="292"/>
        <v>500</v>
      </c>
      <c r="F1602" s="28"/>
      <c r="G1602" s="28"/>
      <c r="H1602" s="28">
        <f t="shared" si="293"/>
        <v>0</v>
      </c>
      <c r="I1602" s="28"/>
      <c r="J1602" s="28"/>
      <c r="K1602" s="28">
        <f t="shared" si="290"/>
        <v>0</v>
      </c>
      <c r="L1602" s="28"/>
      <c r="M1602" s="28">
        <f t="shared" si="291"/>
        <v>0</v>
      </c>
    </row>
    <row r="1603" spans="1:13" ht="18" customHeight="1">
      <c r="A1603" s="35" t="s">
        <v>46</v>
      </c>
      <c r="B1603" s="26" t="s">
        <v>47</v>
      </c>
      <c r="C1603" s="28">
        <v>83400</v>
      </c>
      <c r="D1603" s="28"/>
      <c r="E1603" s="28">
        <f t="shared" si="292"/>
        <v>83400</v>
      </c>
      <c r="F1603" s="28">
        <v>64000</v>
      </c>
      <c r="G1603" s="28"/>
      <c r="H1603" s="28">
        <f t="shared" si="293"/>
        <v>64000</v>
      </c>
      <c r="I1603" s="28"/>
      <c r="J1603" s="28"/>
      <c r="K1603" s="28">
        <f t="shared" si="290"/>
        <v>76.73860911270984</v>
      </c>
      <c r="L1603" s="28"/>
      <c r="M1603" s="28">
        <f t="shared" si="291"/>
        <v>76.73860911270984</v>
      </c>
    </row>
    <row r="1604" spans="1:13" ht="18" customHeight="1">
      <c r="A1604" s="37" t="s">
        <v>101</v>
      </c>
      <c r="B1604" s="26" t="s">
        <v>102</v>
      </c>
      <c r="C1604" s="28">
        <v>3000</v>
      </c>
      <c r="D1604" s="28"/>
      <c r="E1604" s="28">
        <f>C1604+D1604</f>
        <v>3000</v>
      </c>
      <c r="F1604" s="28">
        <v>1428</v>
      </c>
      <c r="G1604" s="28"/>
      <c r="H1604" s="28">
        <f>F1604+G1604</f>
        <v>1428</v>
      </c>
      <c r="I1604" s="28"/>
      <c r="J1604" s="28"/>
      <c r="K1604" s="28">
        <f t="shared" si="290"/>
        <v>47.599999999999994</v>
      </c>
      <c r="L1604" s="28"/>
      <c r="M1604" s="28">
        <f t="shared" si="291"/>
        <v>47.599999999999994</v>
      </c>
    </row>
    <row r="1605" spans="1:13" ht="18" customHeight="1">
      <c r="A1605" s="90" t="s">
        <v>326</v>
      </c>
      <c r="B1605" s="26" t="s">
        <v>290</v>
      </c>
      <c r="C1605" s="28">
        <v>1000</v>
      </c>
      <c r="D1605" s="28"/>
      <c r="E1605" s="28">
        <f>C1605+D1605</f>
        <v>1000</v>
      </c>
      <c r="F1605" s="28"/>
      <c r="G1605" s="28"/>
      <c r="H1605" s="28">
        <f>F1605+G1605</f>
        <v>0</v>
      </c>
      <c r="I1605" s="28"/>
      <c r="J1605" s="28"/>
      <c r="K1605" s="28">
        <f t="shared" si="290"/>
        <v>0</v>
      </c>
      <c r="L1605" s="28"/>
      <c r="M1605" s="28">
        <f t="shared" si="291"/>
        <v>0</v>
      </c>
    </row>
    <row r="1606" spans="1:13" ht="18" customHeight="1">
      <c r="A1606" s="90" t="s">
        <v>320</v>
      </c>
      <c r="B1606" s="26" t="s">
        <v>291</v>
      </c>
      <c r="C1606" s="28">
        <v>2500</v>
      </c>
      <c r="D1606" s="28"/>
      <c r="E1606" s="28">
        <f>C1606+D1606</f>
        <v>2500</v>
      </c>
      <c r="F1606" s="28"/>
      <c r="G1606" s="28"/>
      <c r="H1606" s="28">
        <f>F1606+G1606</f>
        <v>0</v>
      </c>
      <c r="I1606" s="28"/>
      <c r="J1606" s="28"/>
      <c r="K1606" s="28">
        <f t="shared" si="290"/>
        <v>0</v>
      </c>
      <c r="L1606" s="28"/>
      <c r="M1606" s="28">
        <f t="shared" si="291"/>
        <v>0</v>
      </c>
    </row>
    <row r="1607" spans="1:13" ht="18" customHeight="1">
      <c r="A1607" s="90" t="s">
        <v>321</v>
      </c>
      <c r="B1607" s="26" t="s">
        <v>292</v>
      </c>
      <c r="C1607" s="28">
        <v>6100</v>
      </c>
      <c r="D1607" s="28"/>
      <c r="E1607" s="28">
        <f>C1607+D1607</f>
        <v>6100</v>
      </c>
      <c r="F1607" s="28">
        <v>1899.51</v>
      </c>
      <c r="G1607" s="28"/>
      <c r="H1607" s="28">
        <f>F1607+G1607</f>
        <v>1899.51</v>
      </c>
      <c r="I1607" s="28"/>
      <c r="J1607" s="28"/>
      <c r="K1607" s="28">
        <f t="shared" si="290"/>
        <v>31.13950819672131</v>
      </c>
      <c r="L1607" s="28"/>
      <c r="M1607" s="28">
        <f t="shared" si="291"/>
        <v>31.13950819672131</v>
      </c>
    </row>
    <row r="1608" spans="1:13" ht="18" customHeight="1">
      <c r="A1608" s="31"/>
      <c r="B1608" s="31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</row>
    <row r="1609" spans="1:13" s="29" customFormat="1" ht="18" customHeight="1">
      <c r="A1609" s="24" t="s">
        <v>265</v>
      </c>
      <c r="B1609" s="36">
        <v>85404</v>
      </c>
      <c r="C1609" s="25">
        <f>SUM(C1611:C1611)</f>
        <v>133400</v>
      </c>
      <c r="D1609" s="25">
        <f>SUM(D1611:D1611)</f>
        <v>0</v>
      </c>
      <c r="E1609" s="25">
        <f>C1609+D1609</f>
        <v>133400</v>
      </c>
      <c r="F1609" s="25">
        <f>SUM(F1611:F1611)</f>
        <v>45784</v>
      </c>
      <c r="G1609" s="25">
        <f>SUM(G1611:G1611)</f>
        <v>0</v>
      </c>
      <c r="H1609" s="25">
        <f>F1609+G1609</f>
        <v>45784</v>
      </c>
      <c r="I1609" s="25">
        <f>SUM(I1611:I1611)</f>
        <v>0</v>
      </c>
      <c r="J1609" s="25">
        <f>SUM(J1611:J1611)</f>
        <v>0</v>
      </c>
      <c r="K1609" s="25">
        <f>F1609/C1609*100</f>
        <v>34.32083958020989</v>
      </c>
      <c r="L1609" s="25">
        <v>0</v>
      </c>
      <c r="M1609" s="25">
        <f>H1609/E1609*100</f>
        <v>34.32083958020989</v>
      </c>
    </row>
    <row r="1610" spans="1:13" s="18" customFormat="1" ht="18" customHeight="1">
      <c r="A1610" s="43" t="s">
        <v>13</v>
      </c>
      <c r="B1610" s="15"/>
      <c r="C1610" s="17">
        <f>SUM(C1611)</f>
        <v>133400</v>
      </c>
      <c r="D1610" s="17">
        <f>SUM(D1611)</f>
        <v>0</v>
      </c>
      <c r="E1610" s="17">
        <f>SUM(C1610:D1610)</f>
        <v>133400</v>
      </c>
      <c r="F1610" s="17">
        <f>SUM(F1611)</f>
        <v>45784</v>
      </c>
      <c r="G1610" s="17">
        <f>SUM(G1611)</f>
        <v>0</v>
      </c>
      <c r="H1610" s="17">
        <f>SUM(F1610:G1610)</f>
        <v>45784</v>
      </c>
      <c r="I1610" s="17">
        <f>SUM(I1611)</f>
        <v>0</v>
      </c>
      <c r="J1610" s="17">
        <f>SUM(J1611)</f>
        <v>0</v>
      </c>
      <c r="K1610" s="21">
        <f>F1610/C1610*100</f>
        <v>34.32083958020989</v>
      </c>
      <c r="L1610" s="21"/>
      <c r="M1610" s="21">
        <f>H1610/E1610*100</f>
        <v>34.32083958020989</v>
      </c>
    </row>
    <row r="1611" spans="1:13" ht="18" customHeight="1">
      <c r="A1611" s="37" t="s">
        <v>129</v>
      </c>
      <c r="B1611" s="26" t="s">
        <v>130</v>
      </c>
      <c r="C1611" s="33">
        <v>133400</v>
      </c>
      <c r="D1611" s="33"/>
      <c r="E1611" s="33">
        <f>SUM(C1611:D1611)</f>
        <v>133400</v>
      </c>
      <c r="F1611" s="33">
        <v>45784</v>
      </c>
      <c r="G1611" s="33"/>
      <c r="H1611" s="33">
        <f>SUM(F1611:G1611)</f>
        <v>45784</v>
      </c>
      <c r="I1611" s="33"/>
      <c r="J1611" s="33"/>
      <c r="K1611" s="33">
        <f>F1611/C1611*100</f>
        <v>34.32083958020989</v>
      </c>
      <c r="L1611" s="33"/>
      <c r="M1611" s="33">
        <f>H1611/E1611*100</f>
        <v>34.32083958020989</v>
      </c>
    </row>
    <row r="1612" spans="1:13" ht="18" customHeight="1">
      <c r="A1612" s="26"/>
      <c r="B1612" s="31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</row>
    <row r="1613" spans="1:13" s="29" customFormat="1" ht="18" customHeight="1">
      <c r="A1613" s="24" t="s">
        <v>361</v>
      </c>
      <c r="B1613" s="36">
        <v>85406</v>
      </c>
      <c r="C1613" s="25">
        <f>SUM(C1614:C1615)</f>
        <v>1097470</v>
      </c>
      <c r="D1613" s="25">
        <f>SUM(D1614:D1615)</f>
        <v>733833</v>
      </c>
      <c r="E1613" s="25">
        <f>SUM(C1613:D1613)</f>
        <v>1831303</v>
      </c>
      <c r="F1613" s="25">
        <f>SUM(F1614:F1615)</f>
        <v>559789.52</v>
      </c>
      <c r="G1613" s="25">
        <f>SUM(G1614:G1615)</f>
        <v>349881.00000000006</v>
      </c>
      <c r="H1613" s="25">
        <f>SUM(F1613:G1613)</f>
        <v>909670.52</v>
      </c>
      <c r="I1613" s="25">
        <f>SUM(I1614:I1615)</f>
        <v>46782.70999999999</v>
      </c>
      <c r="J1613" s="25">
        <f>SUM(J1614:J1615)</f>
        <v>0</v>
      </c>
      <c r="K1613" s="25">
        <f aca="true" t="shared" si="294" ref="K1613:M1615">F1613/C1613*100</f>
        <v>51.007273091747386</v>
      </c>
      <c r="L1613" s="25">
        <f t="shared" si="294"/>
        <v>47.678559018196246</v>
      </c>
      <c r="M1613" s="25">
        <f t="shared" si="294"/>
        <v>49.67340303598039</v>
      </c>
    </row>
    <row r="1614" spans="1:13" s="18" customFormat="1" ht="18" customHeight="1">
      <c r="A1614" s="16" t="s">
        <v>12</v>
      </c>
      <c r="B1614" s="15"/>
      <c r="C1614" s="17">
        <f>SUM(C1617:C1621)</f>
        <v>967570</v>
      </c>
      <c r="D1614" s="17">
        <f>SUM(D1617:D1621)</f>
        <v>689508</v>
      </c>
      <c r="E1614" s="17">
        <f>SUM(C1614:D1614)</f>
        <v>1657078</v>
      </c>
      <c r="F1614" s="17">
        <f>SUM(F1617:F1621)</f>
        <v>469511.82</v>
      </c>
      <c r="G1614" s="17">
        <f>SUM(G1617:G1621)</f>
        <v>334327.2700000001</v>
      </c>
      <c r="H1614" s="17">
        <f>SUM(F1614:G1614)</f>
        <v>803839.0900000001</v>
      </c>
      <c r="I1614" s="17">
        <f>SUM(I1617:I1621)</f>
        <v>46782.70999999999</v>
      </c>
      <c r="J1614" s="17">
        <f>SUM(J1617:J1621)</f>
        <v>0</v>
      </c>
      <c r="K1614" s="17">
        <f t="shared" si="294"/>
        <v>48.52484264704363</v>
      </c>
      <c r="L1614" s="17">
        <f t="shared" si="294"/>
        <v>48.48780144682877</v>
      </c>
      <c r="M1614" s="17">
        <f t="shared" si="294"/>
        <v>48.50942985182351</v>
      </c>
    </row>
    <row r="1615" spans="1:13" s="18" customFormat="1" ht="18" customHeight="1">
      <c r="A1615" s="16" t="s">
        <v>14</v>
      </c>
      <c r="B1615" s="15"/>
      <c r="C1615" s="17">
        <f>SUM(C1622:C1632)+C1616+C1633+C1634+C1635+C1636</f>
        <v>129900</v>
      </c>
      <c r="D1615" s="17">
        <f>SUM(D1622:D1632)+D1616+D1633+D1634+D1635+D1636</f>
        <v>44325</v>
      </c>
      <c r="E1615" s="17">
        <f>SUM(C1615:D1615)</f>
        <v>174225</v>
      </c>
      <c r="F1615" s="17">
        <f>SUM(F1622:F1632)+F1616+F1633+F1634+F1635+F1636</f>
        <v>90277.69999999998</v>
      </c>
      <c r="G1615" s="17">
        <f>SUM(G1622:G1632)+G1616+G1633+G1634+G1635+G1636</f>
        <v>15553.73</v>
      </c>
      <c r="H1615" s="17">
        <f>SUM(F1615:G1615)</f>
        <v>105831.42999999998</v>
      </c>
      <c r="I1615" s="17">
        <f>SUM(I1622:I1632)+I1616+I1633+I1634+I1635+I1636</f>
        <v>0</v>
      </c>
      <c r="J1615" s="17">
        <f>SUM(J1622:J1632)+J1616+J1633+J1634+J1635+J1636</f>
        <v>0</v>
      </c>
      <c r="K1615" s="17">
        <f t="shared" si="294"/>
        <v>69.49784449576596</v>
      </c>
      <c r="L1615" s="17">
        <f t="shared" si="294"/>
        <v>35.09019740552735</v>
      </c>
      <c r="M1615" s="17">
        <f t="shared" si="294"/>
        <v>60.74411249820633</v>
      </c>
    </row>
    <row r="1616" spans="1:13" ht="18" customHeight="1">
      <c r="A1616" s="37" t="s">
        <v>345</v>
      </c>
      <c r="B1616" s="26" t="s">
        <v>51</v>
      </c>
      <c r="C1616" s="28">
        <v>3400</v>
      </c>
      <c r="D1616" s="28"/>
      <c r="E1616" s="28">
        <f aca="true" t="shared" si="295" ref="E1616:E1636">C1616+D1616</f>
        <v>3400</v>
      </c>
      <c r="F1616" s="28">
        <v>19.68</v>
      </c>
      <c r="G1616" s="28"/>
      <c r="H1616" s="28">
        <f aca="true" t="shared" si="296" ref="H1616:H1636">F1616+G1616</f>
        <v>19.68</v>
      </c>
      <c r="I1616" s="28"/>
      <c r="J1616" s="28"/>
      <c r="K1616" s="28">
        <f aca="true" t="shared" si="297" ref="K1616:K1636">F1616/C1616*100</f>
        <v>0.5788235294117647</v>
      </c>
      <c r="L1616" s="28"/>
      <c r="M1616" s="28">
        <f aca="true" t="shared" si="298" ref="M1616:M1636">H1616/E1616*100</f>
        <v>0.5788235294117647</v>
      </c>
    </row>
    <row r="1617" spans="1:13" ht="18" customHeight="1">
      <c r="A1617" s="35" t="s">
        <v>38</v>
      </c>
      <c r="B1617" s="26" t="s">
        <v>39</v>
      </c>
      <c r="C1617" s="28">
        <v>762162</v>
      </c>
      <c r="D1617" s="28">
        <v>560450</v>
      </c>
      <c r="E1617" s="28">
        <f t="shared" si="295"/>
        <v>1322612</v>
      </c>
      <c r="F1617" s="28">
        <v>336595.32</v>
      </c>
      <c r="G1617" s="28">
        <v>259378.67</v>
      </c>
      <c r="H1617" s="28">
        <f t="shared" si="296"/>
        <v>595973.99</v>
      </c>
      <c r="I1617" s="28">
        <v>28798.6</v>
      </c>
      <c r="J1617" s="28"/>
      <c r="K1617" s="28">
        <f t="shared" si="297"/>
        <v>44.16322514111173</v>
      </c>
      <c r="L1617" s="28">
        <f aca="true" t="shared" si="299" ref="L1617:L1636">G1617/D1617*100</f>
        <v>46.28043001159782</v>
      </c>
      <c r="M1617" s="28">
        <f t="shared" si="298"/>
        <v>45.06037976367975</v>
      </c>
    </row>
    <row r="1618" spans="1:13" ht="18" customHeight="1">
      <c r="A1618" s="35" t="s">
        <v>40</v>
      </c>
      <c r="B1618" s="26" t="s">
        <v>41</v>
      </c>
      <c r="C1618" s="28">
        <v>55945</v>
      </c>
      <c r="D1618" s="28">
        <v>37000</v>
      </c>
      <c r="E1618" s="28">
        <f t="shared" si="295"/>
        <v>92945</v>
      </c>
      <c r="F1618" s="28">
        <v>55943.31</v>
      </c>
      <c r="G1618" s="28">
        <v>37000</v>
      </c>
      <c r="H1618" s="28">
        <f t="shared" si="296"/>
        <v>92943.31</v>
      </c>
      <c r="I1618" s="28"/>
      <c r="J1618" s="28"/>
      <c r="K1618" s="28">
        <f t="shared" si="297"/>
        <v>99.99697917597639</v>
      </c>
      <c r="L1618" s="28">
        <f t="shared" si="299"/>
        <v>100</v>
      </c>
      <c r="M1618" s="28">
        <f t="shared" si="298"/>
        <v>99.99818172037226</v>
      </c>
    </row>
    <row r="1619" spans="1:13" ht="18" customHeight="1">
      <c r="A1619" s="37" t="s">
        <v>27</v>
      </c>
      <c r="B1619" s="26" t="s">
        <v>28</v>
      </c>
      <c r="C1619" s="28">
        <v>124383</v>
      </c>
      <c r="D1619" s="28">
        <v>80547</v>
      </c>
      <c r="E1619" s="28">
        <f t="shared" si="295"/>
        <v>204930</v>
      </c>
      <c r="F1619" s="28">
        <v>64896.94</v>
      </c>
      <c r="G1619" s="28">
        <v>33008.52</v>
      </c>
      <c r="H1619" s="28">
        <f t="shared" si="296"/>
        <v>97905.45999999999</v>
      </c>
      <c r="I1619" s="28">
        <v>15260.52</v>
      </c>
      <c r="J1619" s="28"/>
      <c r="K1619" s="28">
        <f t="shared" si="297"/>
        <v>52.17508823553057</v>
      </c>
      <c r="L1619" s="28">
        <f t="shared" si="299"/>
        <v>40.98044619911356</v>
      </c>
      <c r="M1619" s="28">
        <f t="shared" si="298"/>
        <v>47.775074415654124</v>
      </c>
    </row>
    <row r="1620" spans="1:13" ht="18" customHeight="1">
      <c r="A1620" s="35" t="s">
        <v>29</v>
      </c>
      <c r="B1620" s="26" t="s">
        <v>30</v>
      </c>
      <c r="C1620" s="28">
        <v>22080</v>
      </c>
      <c r="D1620" s="28">
        <v>11511</v>
      </c>
      <c r="E1620" s="28">
        <f t="shared" si="295"/>
        <v>33591</v>
      </c>
      <c r="F1620" s="28">
        <v>10403.35</v>
      </c>
      <c r="G1620" s="28">
        <v>4940.08</v>
      </c>
      <c r="H1620" s="28">
        <f t="shared" si="296"/>
        <v>15343.43</v>
      </c>
      <c r="I1620" s="28">
        <v>2463.13</v>
      </c>
      <c r="J1620" s="28"/>
      <c r="K1620" s="28">
        <f t="shared" si="297"/>
        <v>47.116621376811594</v>
      </c>
      <c r="L1620" s="28">
        <f t="shared" si="299"/>
        <v>42.916167144470506</v>
      </c>
      <c r="M1620" s="28">
        <f t="shared" si="298"/>
        <v>45.677205203774825</v>
      </c>
    </row>
    <row r="1621" spans="1:13" ht="18" customHeight="1">
      <c r="A1621" s="37" t="s">
        <v>31</v>
      </c>
      <c r="B1621" s="26" t="s">
        <v>32</v>
      </c>
      <c r="C1621" s="28">
        <v>3000</v>
      </c>
      <c r="D1621" s="28"/>
      <c r="E1621" s="28">
        <f>C1621+D1621</f>
        <v>3000</v>
      </c>
      <c r="F1621" s="28">
        <v>1672.9</v>
      </c>
      <c r="G1621" s="28"/>
      <c r="H1621" s="28">
        <f t="shared" si="296"/>
        <v>1672.9</v>
      </c>
      <c r="I1621" s="28">
        <v>260.46</v>
      </c>
      <c r="J1621" s="28"/>
      <c r="K1621" s="17">
        <f t="shared" si="297"/>
        <v>55.76333333333333</v>
      </c>
      <c r="L1621" s="28"/>
      <c r="M1621" s="28">
        <f t="shared" si="298"/>
        <v>55.76333333333333</v>
      </c>
    </row>
    <row r="1622" spans="1:13" ht="18" customHeight="1">
      <c r="A1622" s="37" t="s">
        <v>42</v>
      </c>
      <c r="B1622" s="26" t="s">
        <v>43</v>
      </c>
      <c r="C1622" s="28">
        <v>12000</v>
      </c>
      <c r="D1622" s="28">
        <v>5000</v>
      </c>
      <c r="E1622" s="28">
        <f t="shared" si="295"/>
        <v>17000</v>
      </c>
      <c r="F1622" s="28">
        <v>8136.22</v>
      </c>
      <c r="G1622" s="28"/>
      <c r="H1622" s="28">
        <f t="shared" si="296"/>
        <v>8136.22</v>
      </c>
      <c r="I1622" s="28"/>
      <c r="J1622" s="28"/>
      <c r="K1622" s="28">
        <f t="shared" si="297"/>
        <v>67.80183333333333</v>
      </c>
      <c r="L1622" s="28">
        <f t="shared" si="299"/>
        <v>0</v>
      </c>
      <c r="M1622" s="28">
        <f t="shared" si="298"/>
        <v>47.86011764705883</v>
      </c>
    </row>
    <row r="1623" spans="1:13" ht="18" customHeight="1">
      <c r="A1623" s="35" t="s">
        <v>324</v>
      </c>
      <c r="B1623" s="26" t="s">
        <v>131</v>
      </c>
      <c r="C1623" s="28">
        <v>500</v>
      </c>
      <c r="D1623" s="28"/>
      <c r="E1623" s="28">
        <f t="shared" si="295"/>
        <v>500</v>
      </c>
      <c r="F1623" s="28">
        <v>36</v>
      </c>
      <c r="G1623" s="28"/>
      <c r="H1623" s="28">
        <f t="shared" si="296"/>
        <v>36</v>
      </c>
      <c r="I1623" s="28"/>
      <c r="J1623" s="28"/>
      <c r="K1623" s="28">
        <f t="shared" si="297"/>
        <v>7.199999999999999</v>
      </c>
      <c r="L1623" s="28"/>
      <c r="M1623" s="28">
        <f t="shared" si="298"/>
        <v>7.199999999999999</v>
      </c>
    </row>
    <row r="1624" spans="1:13" ht="18" customHeight="1">
      <c r="A1624" s="35" t="s">
        <v>52</v>
      </c>
      <c r="B1624" s="26" t="s">
        <v>53</v>
      </c>
      <c r="C1624" s="28">
        <v>19100</v>
      </c>
      <c r="D1624" s="28">
        <v>13425</v>
      </c>
      <c r="E1624" s="28">
        <f t="shared" si="295"/>
        <v>32525</v>
      </c>
      <c r="F1624" s="28">
        <v>17968.17</v>
      </c>
      <c r="G1624" s="28"/>
      <c r="H1624" s="28">
        <f t="shared" si="296"/>
        <v>17968.17</v>
      </c>
      <c r="I1624" s="28"/>
      <c r="J1624" s="28"/>
      <c r="K1624" s="28">
        <f t="shared" si="297"/>
        <v>94.07418848167538</v>
      </c>
      <c r="L1624" s="28">
        <f t="shared" si="299"/>
        <v>0</v>
      </c>
      <c r="M1624" s="28">
        <f t="shared" si="298"/>
        <v>55.2441813989239</v>
      </c>
    </row>
    <row r="1625" spans="1:13" ht="18" customHeight="1">
      <c r="A1625" s="37" t="s">
        <v>44</v>
      </c>
      <c r="B1625" s="26" t="s">
        <v>45</v>
      </c>
      <c r="C1625" s="28">
        <v>1000</v>
      </c>
      <c r="D1625" s="28"/>
      <c r="E1625" s="28">
        <f t="shared" si="295"/>
        <v>1000</v>
      </c>
      <c r="F1625" s="28">
        <v>551.2</v>
      </c>
      <c r="G1625" s="28"/>
      <c r="H1625" s="28">
        <f t="shared" si="296"/>
        <v>551.2</v>
      </c>
      <c r="I1625" s="28"/>
      <c r="J1625" s="28"/>
      <c r="K1625" s="28">
        <f t="shared" si="297"/>
        <v>55.120000000000005</v>
      </c>
      <c r="L1625" s="28"/>
      <c r="M1625" s="28">
        <f t="shared" si="298"/>
        <v>55.120000000000005</v>
      </c>
    </row>
    <row r="1626" spans="1:13" ht="18" customHeight="1">
      <c r="A1626" s="37" t="s">
        <v>228</v>
      </c>
      <c r="B1626" s="26" t="s">
        <v>229</v>
      </c>
      <c r="C1626" s="28">
        <v>2000</v>
      </c>
      <c r="D1626" s="28"/>
      <c r="E1626" s="28">
        <f t="shared" si="295"/>
        <v>2000</v>
      </c>
      <c r="F1626" s="28">
        <v>80</v>
      </c>
      <c r="G1626" s="28"/>
      <c r="H1626" s="28">
        <f t="shared" si="296"/>
        <v>80</v>
      </c>
      <c r="I1626" s="28"/>
      <c r="J1626" s="28"/>
      <c r="K1626" s="28">
        <f t="shared" si="297"/>
        <v>4</v>
      </c>
      <c r="L1626" s="28"/>
      <c r="M1626" s="28">
        <f t="shared" si="298"/>
        <v>4</v>
      </c>
    </row>
    <row r="1627" spans="1:13" ht="18" customHeight="1">
      <c r="A1627" s="35" t="s">
        <v>33</v>
      </c>
      <c r="B1627" s="26" t="s">
        <v>34</v>
      </c>
      <c r="C1627" s="28">
        <v>13000</v>
      </c>
      <c r="D1627" s="28">
        <v>4000</v>
      </c>
      <c r="E1627" s="28">
        <f t="shared" si="295"/>
        <v>17000</v>
      </c>
      <c r="F1627" s="28">
        <v>8636.32</v>
      </c>
      <c r="G1627" s="28"/>
      <c r="H1627" s="28">
        <f t="shared" si="296"/>
        <v>8636.32</v>
      </c>
      <c r="I1627" s="28"/>
      <c r="J1627" s="28"/>
      <c r="K1627" s="28">
        <f t="shared" si="297"/>
        <v>66.43323076923076</v>
      </c>
      <c r="L1627" s="28">
        <f t="shared" si="299"/>
        <v>0</v>
      </c>
      <c r="M1627" s="28">
        <f t="shared" si="298"/>
        <v>50.80188235294118</v>
      </c>
    </row>
    <row r="1628" spans="1:13" ht="18" customHeight="1">
      <c r="A1628" s="35" t="s">
        <v>78</v>
      </c>
      <c r="B1628" s="26" t="s">
        <v>79</v>
      </c>
      <c r="C1628" s="28">
        <v>400</v>
      </c>
      <c r="D1628" s="28"/>
      <c r="E1628" s="28">
        <f>C1628+D1628</f>
        <v>400</v>
      </c>
      <c r="F1628" s="28">
        <v>209.55</v>
      </c>
      <c r="G1628" s="28"/>
      <c r="H1628" s="28">
        <f>F1628+G1628</f>
        <v>209.55</v>
      </c>
      <c r="I1628" s="28"/>
      <c r="J1628" s="28"/>
      <c r="K1628" s="28">
        <f t="shared" si="297"/>
        <v>52.387499999999996</v>
      </c>
      <c r="L1628" s="28"/>
      <c r="M1628" s="28">
        <f t="shared" si="298"/>
        <v>52.387499999999996</v>
      </c>
    </row>
    <row r="1629" spans="1:13" ht="18" customHeight="1">
      <c r="A1629" s="91" t="s">
        <v>319</v>
      </c>
      <c r="B1629" s="26" t="s">
        <v>286</v>
      </c>
      <c r="C1629" s="28">
        <v>6000</v>
      </c>
      <c r="D1629" s="28">
        <v>1000</v>
      </c>
      <c r="E1629" s="28">
        <f>C1629+D1629</f>
        <v>7000</v>
      </c>
      <c r="F1629" s="28">
        <v>3459.34</v>
      </c>
      <c r="G1629" s="28"/>
      <c r="H1629" s="28">
        <f>F1629+G1629</f>
        <v>3459.34</v>
      </c>
      <c r="I1629" s="28"/>
      <c r="J1629" s="28"/>
      <c r="K1629" s="28">
        <f t="shared" si="297"/>
        <v>57.65566666666667</v>
      </c>
      <c r="L1629" s="28">
        <f t="shared" si="299"/>
        <v>0</v>
      </c>
      <c r="M1629" s="28">
        <f t="shared" si="298"/>
        <v>49.41914285714286</v>
      </c>
    </row>
    <row r="1630" spans="1:13" ht="18" customHeight="1">
      <c r="A1630" s="91" t="s">
        <v>325</v>
      </c>
      <c r="B1630" s="26" t="s">
        <v>287</v>
      </c>
      <c r="C1630" s="28">
        <v>200</v>
      </c>
      <c r="D1630" s="28"/>
      <c r="E1630" s="28">
        <f>C1630+D1630</f>
        <v>200</v>
      </c>
      <c r="F1630" s="28"/>
      <c r="G1630" s="28"/>
      <c r="H1630" s="28">
        <f>F1630+G1630</f>
        <v>0</v>
      </c>
      <c r="I1630" s="28"/>
      <c r="J1630" s="28"/>
      <c r="K1630" s="28">
        <f t="shared" si="297"/>
        <v>0</v>
      </c>
      <c r="L1630" s="28"/>
      <c r="M1630" s="28">
        <f t="shared" si="298"/>
        <v>0</v>
      </c>
    </row>
    <row r="1631" spans="1:13" ht="18" customHeight="1">
      <c r="A1631" s="35" t="s">
        <v>80</v>
      </c>
      <c r="B1631" s="26" t="s">
        <v>264</v>
      </c>
      <c r="C1631" s="28">
        <v>300</v>
      </c>
      <c r="D1631" s="28"/>
      <c r="E1631" s="28">
        <f>C1631+D1631</f>
        <v>300</v>
      </c>
      <c r="F1631" s="28">
        <v>182.6</v>
      </c>
      <c r="G1631" s="28"/>
      <c r="H1631" s="28">
        <f>F1631+G1631</f>
        <v>182.6</v>
      </c>
      <c r="I1631" s="28"/>
      <c r="J1631" s="28"/>
      <c r="K1631" s="28">
        <f t="shared" si="297"/>
        <v>60.86666666666667</v>
      </c>
      <c r="L1631" s="28"/>
      <c r="M1631" s="28">
        <f t="shared" si="298"/>
        <v>60.86666666666667</v>
      </c>
    </row>
    <row r="1632" spans="1:13" ht="18" customHeight="1">
      <c r="A1632" s="35" t="s">
        <v>46</v>
      </c>
      <c r="B1632" s="26" t="s">
        <v>47</v>
      </c>
      <c r="C1632" s="28">
        <v>63000</v>
      </c>
      <c r="D1632" s="28">
        <v>20100</v>
      </c>
      <c r="E1632" s="28">
        <f t="shared" si="295"/>
        <v>83100</v>
      </c>
      <c r="F1632" s="28">
        <v>47250</v>
      </c>
      <c r="G1632" s="28">
        <v>15075</v>
      </c>
      <c r="H1632" s="28">
        <f t="shared" si="296"/>
        <v>62325</v>
      </c>
      <c r="I1632" s="28"/>
      <c r="J1632" s="28"/>
      <c r="K1632" s="28">
        <f t="shared" si="297"/>
        <v>75</v>
      </c>
      <c r="L1632" s="28">
        <f t="shared" si="299"/>
        <v>75</v>
      </c>
      <c r="M1632" s="28">
        <f t="shared" si="298"/>
        <v>75</v>
      </c>
    </row>
    <row r="1633" spans="1:13" ht="18" customHeight="1">
      <c r="A1633" s="35" t="s">
        <v>54</v>
      </c>
      <c r="B1633" s="26" t="s">
        <v>55</v>
      </c>
      <c r="C1633" s="28">
        <v>5000</v>
      </c>
      <c r="D1633" s="28"/>
      <c r="E1633" s="28">
        <f t="shared" si="295"/>
        <v>5000</v>
      </c>
      <c r="F1633" s="28">
        <v>2544</v>
      </c>
      <c r="G1633" s="28"/>
      <c r="H1633" s="28">
        <f t="shared" si="296"/>
        <v>2544</v>
      </c>
      <c r="I1633" s="28"/>
      <c r="J1633" s="28"/>
      <c r="K1633" s="28">
        <f t="shared" si="297"/>
        <v>50.88</v>
      </c>
      <c r="L1633" s="28"/>
      <c r="M1633" s="28">
        <f t="shared" si="298"/>
        <v>50.88</v>
      </c>
    </row>
    <row r="1634" spans="1:13" ht="18" customHeight="1">
      <c r="A1634" s="90" t="s">
        <v>313</v>
      </c>
      <c r="B1634" s="26" t="s">
        <v>290</v>
      </c>
      <c r="C1634" s="28">
        <v>2000</v>
      </c>
      <c r="D1634" s="28"/>
      <c r="E1634" s="28">
        <f t="shared" si="295"/>
        <v>2000</v>
      </c>
      <c r="F1634" s="28"/>
      <c r="G1634" s="28"/>
      <c r="H1634" s="28">
        <f t="shared" si="296"/>
        <v>0</v>
      </c>
      <c r="I1634" s="28"/>
      <c r="J1634" s="28"/>
      <c r="K1634" s="28">
        <f t="shared" si="297"/>
        <v>0</v>
      </c>
      <c r="L1634" s="28"/>
      <c r="M1634" s="28">
        <f t="shared" si="298"/>
        <v>0</v>
      </c>
    </row>
    <row r="1635" spans="1:13" ht="18" customHeight="1">
      <c r="A1635" s="90" t="s">
        <v>320</v>
      </c>
      <c r="B1635" s="26" t="s">
        <v>291</v>
      </c>
      <c r="C1635" s="28">
        <v>1000</v>
      </c>
      <c r="D1635" s="28"/>
      <c r="E1635" s="28">
        <f t="shared" si="295"/>
        <v>1000</v>
      </c>
      <c r="F1635" s="28">
        <v>559.98</v>
      </c>
      <c r="G1635" s="28"/>
      <c r="H1635" s="28">
        <f t="shared" si="296"/>
        <v>559.98</v>
      </c>
      <c r="I1635" s="28"/>
      <c r="J1635" s="28"/>
      <c r="K1635" s="28">
        <f t="shared" si="297"/>
        <v>55.998000000000005</v>
      </c>
      <c r="L1635" s="28"/>
      <c r="M1635" s="28">
        <f t="shared" si="298"/>
        <v>55.998000000000005</v>
      </c>
    </row>
    <row r="1636" spans="1:13" ht="18" customHeight="1">
      <c r="A1636" s="90" t="s">
        <v>321</v>
      </c>
      <c r="B1636" s="26" t="s">
        <v>292</v>
      </c>
      <c r="C1636" s="28">
        <v>1000</v>
      </c>
      <c r="D1636" s="28">
        <v>800</v>
      </c>
      <c r="E1636" s="28">
        <f t="shared" si="295"/>
        <v>1800</v>
      </c>
      <c r="F1636" s="28">
        <v>644.64</v>
      </c>
      <c r="G1636" s="28">
        <v>478.73</v>
      </c>
      <c r="H1636" s="28">
        <f t="shared" si="296"/>
        <v>1123.37</v>
      </c>
      <c r="I1636" s="28"/>
      <c r="J1636" s="28"/>
      <c r="K1636" s="28">
        <f t="shared" si="297"/>
        <v>64.464</v>
      </c>
      <c r="L1636" s="28">
        <f t="shared" si="299"/>
        <v>59.84125</v>
      </c>
      <c r="M1636" s="28">
        <f t="shared" si="298"/>
        <v>62.40944444444444</v>
      </c>
    </row>
    <row r="1637" spans="1:13" ht="18" customHeight="1">
      <c r="A1637" s="31"/>
      <c r="B1637" s="31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</row>
    <row r="1638" spans="1:13" s="29" customFormat="1" ht="18" customHeight="1">
      <c r="A1638" s="24" t="s">
        <v>266</v>
      </c>
      <c r="B1638" s="36">
        <v>85410</v>
      </c>
      <c r="C1638" s="25">
        <f>SUM(C1639:C1640)</f>
        <v>746603</v>
      </c>
      <c r="D1638" s="25">
        <f>SUM(D1639:D1640)</f>
        <v>0</v>
      </c>
      <c r="E1638" s="25">
        <f>SUM(C1638:D1638)</f>
        <v>746603</v>
      </c>
      <c r="F1638" s="25">
        <f>SUM(F1639:F1640)</f>
        <v>375946.95</v>
      </c>
      <c r="G1638" s="25">
        <f>SUM(G1639:G1640)</f>
        <v>0</v>
      </c>
      <c r="H1638" s="25">
        <f>SUM(F1638:G1638)</f>
        <v>375946.95</v>
      </c>
      <c r="I1638" s="25">
        <f>SUM(I1639:I1640)</f>
        <v>16134.039999999999</v>
      </c>
      <c r="J1638" s="25">
        <f>SUM(J1639:J1640)</f>
        <v>0</v>
      </c>
      <c r="K1638" s="25">
        <f aca="true" t="shared" si="300" ref="K1638:K1658">F1638/C1638*100</f>
        <v>50.35433155237791</v>
      </c>
      <c r="L1638" s="25">
        <v>0</v>
      </c>
      <c r="M1638" s="25">
        <f aca="true" t="shared" si="301" ref="M1638:M1658">H1638/E1638*100</f>
        <v>50.35433155237791</v>
      </c>
    </row>
    <row r="1639" spans="1:13" s="18" customFormat="1" ht="18" customHeight="1">
      <c r="A1639" s="16" t="s">
        <v>12</v>
      </c>
      <c r="B1639" s="15"/>
      <c r="C1639" s="17">
        <f>SUM(C1642:C1645)</f>
        <v>555300</v>
      </c>
      <c r="D1639" s="17">
        <f>SUM(D1642:D1645)</f>
        <v>0</v>
      </c>
      <c r="E1639" s="17">
        <f>SUM(C1639:D1639)</f>
        <v>555300</v>
      </c>
      <c r="F1639" s="17">
        <f>SUM(F1642:F1645)</f>
        <v>281107.25</v>
      </c>
      <c r="G1639" s="17">
        <f>SUM(G1642:G1645)</f>
        <v>0</v>
      </c>
      <c r="H1639" s="17">
        <f>SUM(F1639:G1639)</f>
        <v>281107.25</v>
      </c>
      <c r="I1639" s="17">
        <f>SUM(I1642:I1645)</f>
        <v>14915.949999999999</v>
      </c>
      <c r="J1639" s="17">
        <f>SUM(J1642:J1645)</f>
        <v>0</v>
      </c>
      <c r="K1639" s="17">
        <f t="shared" si="300"/>
        <v>50.62259139204034</v>
      </c>
      <c r="L1639" s="17"/>
      <c r="M1639" s="17">
        <f t="shared" si="301"/>
        <v>50.62259139204034</v>
      </c>
    </row>
    <row r="1640" spans="1:13" s="18" customFormat="1" ht="18" customHeight="1">
      <c r="A1640" s="16" t="s">
        <v>14</v>
      </c>
      <c r="B1640" s="15"/>
      <c r="C1640" s="17">
        <f>SUM(C1646:C1655)+C1641+C1656+C1657+C1658</f>
        <v>191303</v>
      </c>
      <c r="D1640" s="17">
        <f>SUM(D1646:D1655)+D1641+D1656+D1657+D1658</f>
        <v>0</v>
      </c>
      <c r="E1640" s="17">
        <f>SUM(C1640:D1640)</f>
        <v>191303</v>
      </c>
      <c r="F1640" s="17">
        <f>SUM(F1646:F1655)+F1641+F1656+F1657+F1658</f>
        <v>94839.70000000001</v>
      </c>
      <c r="G1640" s="17">
        <f>SUM(G1646:G1655)+G1641+G1656+G1657+G1658</f>
        <v>0</v>
      </c>
      <c r="H1640" s="17">
        <f>SUM(F1640:G1640)</f>
        <v>94839.70000000001</v>
      </c>
      <c r="I1640" s="17">
        <f>SUM(I1646:I1655)+I1641+I1656+I1657+I1658</f>
        <v>1218.0900000000001</v>
      </c>
      <c r="J1640" s="17">
        <f>SUM(J1646:J1655)+J1641+J1656+J1657+J1658</f>
        <v>0</v>
      </c>
      <c r="K1640" s="17">
        <f t="shared" si="300"/>
        <v>49.5756470102403</v>
      </c>
      <c r="L1640" s="17"/>
      <c r="M1640" s="17">
        <f t="shared" si="301"/>
        <v>49.5756470102403</v>
      </c>
    </row>
    <row r="1641" spans="1:13" ht="18" customHeight="1">
      <c r="A1641" s="37" t="s">
        <v>345</v>
      </c>
      <c r="B1641" s="26" t="s">
        <v>51</v>
      </c>
      <c r="C1641" s="28">
        <v>1000</v>
      </c>
      <c r="D1641" s="28"/>
      <c r="E1641" s="28">
        <f aca="true" t="shared" si="302" ref="E1641:E1660">C1641+D1641</f>
        <v>1000</v>
      </c>
      <c r="F1641" s="28">
        <v>331.08</v>
      </c>
      <c r="G1641" s="28"/>
      <c r="H1641" s="28">
        <f aca="true" t="shared" si="303" ref="H1641:H1660">F1641+G1641</f>
        <v>331.08</v>
      </c>
      <c r="I1641" s="28"/>
      <c r="J1641" s="28"/>
      <c r="K1641" s="28">
        <f t="shared" si="300"/>
        <v>33.108</v>
      </c>
      <c r="L1641" s="17"/>
      <c r="M1641" s="28">
        <f t="shared" si="301"/>
        <v>33.108</v>
      </c>
    </row>
    <row r="1642" spans="1:13" ht="18" customHeight="1">
      <c r="A1642" s="35" t="s">
        <v>38</v>
      </c>
      <c r="B1642" s="26" t="s">
        <v>39</v>
      </c>
      <c r="C1642" s="28">
        <v>438416</v>
      </c>
      <c r="D1642" s="28"/>
      <c r="E1642" s="28">
        <f t="shared" si="302"/>
        <v>438416</v>
      </c>
      <c r="F1642" s="28">
        <v>208524.68</v>
      </c>
      <c r="G1642" s="28"/>
      <c r="H1642" s="28">
        <f t="shared" si="303"/>
        <v>208524.68</v>
      </c>
      <c r="I1642" s="28">
        <v>9241.65</v>
      </c>
      <c r="J1642" s="28"/>
      <c r="K1642" s="28">
        <f t="shared" si="300"/>
        <v>47.563200248166126</v>
      </c>
      <c r="L1642" s="17"/>
      <c r="M1642" s="28">
        <f t="shared" si="301"/>
        <v>47.563200248166126</v>
      </c>
    </row>
    <row r="1643" spans="1:13" ht="18" customHeight="1">
      <c r="A1643" s="35" t="s">
        <v>40</v>
      </c>
      <c r="B1643" s="26" t="s">
        <v>41</v>
      </c>
      <c r="C1643" s="28">
        <v>34584</v>
      </c>
      <c r="D1643" s="28"/>
      <c r="E1643" s="28">
        <f t="shared" si="302"/>
        <v>34584</v>
      </c>
      <c r="F1643" s="28">
        <v>34582.06</v>
      </c>
      <c r="G1643" s="28"/>
      <c r="H1643" s="28">
        <f t="shared" si="303"/>
        <v>34582.06</v>
      </c>
      <c r="I1643" s="28"/>
      <c r="J1643" s="28"/>
      <c r="K1643" s="28">
        <f t="shared" si="300"/>
        <v>99.9943904695813</v>
      </c>
      <c r="L1643" s="17"/>
      <c r="M1643" s="28">
        <f t="shared" si="301"/>
        <v>99.9943904695813</v>
      </c>
    </row>
    <row r="1644" spans="1:13" ht="18" customHeight="1">
      <c r="A1644" s="37" t="s">
        <v>27</v>
      </c>
      <c r="B1644" s="26" t="s">
        <v>28</v>
      </c>
      <c r="C1644" s="28">
        <v>71500</v>
      </c>
      <c r="D1644" s="28"/>
      <c r="E1644" s="28">
        <f t="shared" si="302"/>
        <v>71500</v>
      </c>
      <c r="F1644" s="28">
        <v>32357.57</v>
      </c>
      <c r="G1644" s="28"/>
      <c r="H1644" s="28">
        <f t="shared" si="303"/>
        <v>32357.57</v>
      </c>
      <c r="I1644" s="28">
        <v>4874.42</v>
      </c>
      <c r="J1644" s="28"/>
      <c r="K1644" s="28">
        <f t="shared" si="300"/>
        <v>45.25534265734266</v>
      </c>
      <c r="L1644" s="17"/>
      <c r="M1644" s="28">
        <f t="shared" si="301"/>
        <v>45.25534265734266</v>
      </c>
    </row>
    <row r="1645" spans="1:13" ht="18" customHeight="1">
      <c r="A1645" s="35" t="s">
        <v>29</v>
      </c>
      <c r="B1645" s="26" t="s">
        <v>30</v>
      </c>
      <c r="C1645" s="28">
        <v>10800</v>
      </c>
      <c r="D1645" s="28"/>
      <c r="E1645" s="28">
        <f t="shared" si="302"/>
        <v>10800</v>
      </c>
      <c r="F1645" s="28">
        <v>5642.94</v>
      </c>
      <c r="G1645" s="28"/>
      <c r="H1645" s="28">
        <f t="shared" si="303"/>
        <v>5642.94</v>
      </c>
      <c r="I1645" s="28">
        <v>799.88</v>
      </c>
      <c r="J1645" s="28"/>
      <c r="K1645" s="28">
        <f t="shared" si="300"/>
        <v>52.249444444444435</v>
      </c>
      <c r="L1645" s="17"/>
      <c r="M1645" s="28">
        <f t="shared" si="301"/>
        <v>52.249444444444435</v>
      </c>
    </row>
    <row r="1646" spans="1:13" ht="18" customHeight="1">
      <c r="A1646" s="37" t="s">
        <v>42</v>
      </c>
      <c r="B1646" s="26" t="s">
        <v>43</v>
      </c>
      <c r="C1646" s="28">
        <v>30500</v>
      </c>
      <c r="D1646" s="28"/>
      <c r="E1646" s="28">
        <f t="shared" si="302"/>
        <v>30500</v>
      </c>
      <c r="F1646" s="28">
        <v>8342.39</v>
      </c>
      <c r="G1646" s="28"/>
      <c r="H1646" s="28">
        <f t="shared" si="303"/>
        <v>8342.39</v>
      </c>
      <c r="I1646" s="28"/>
      <c r="J1646" s="28"/>
      <c r="K1646" s="28">
        <f t="shared" si="300"/>
        <v>27.352098360655734</v>
      </c>
      <c r="L1646" s="17"/>
      <c r="M1646" s="28">
        <f t="shared" si="301"/>
        <v>27.352098360655734</v>
      </c>
    </row>
    <row r="1647" spans="1:13" ht="18" customHeight="1">
      <c r="A1647" s="35" t="s">
        <v>134</v>
      </c>
      <c r="B1647" s="26" t="s">
        <v>135</v>
      </c>
      <c r="C1647" s="28">
        <v>56000</v>
      </c>
      <c r="D1647" s="28"/>
      <c r="E1647" s="28">
        <f t="shared" si="302"/>
        <v>56000</v>
      </c>
      <c r="F1647" s="28">
        <v>32905.4</v>
      </c>
      <c r="G1647" s="28"/>
      <c r="H1647" s="28">
        <f t="shared" si="303"/>
        <v>32905.4</v>
      </c>
      <c r="I1647" s="28"/>
      <c r="J1647" s="28"/>
      <c r="K1647" s="28">
        <f t="shared" si="300"/>
        <v>58.75964285714286</v>
      </c>
      <c r="L1647" s="17"/>
      <c r="M1647" s="28">
        <f t="shared" si="301"/>
        <v>58.75964285714286</v>
      </c>
    </row>
    <row r="1648" spans="1:13" ht="18" customHeight="1">
      <c r="A1648" s="35" t="s">
        <v>52</v>
      </c>
      <c r="B1648" s="26" t="s">
        <v>53</v>
      </c>
      <c r="C1648" s="28">
        <v>59692</v>
      </c>
      <c r="D1648" s="28"/>
      <c r="E1648" s="28">
        <f t="shared" si="302"/>
        <v>59692</v>
      </c>
      <c r="F1648" s="28">
        <v>26084.82</v>
      </c>
      <c r="G1648" s="28"/>
      <c r="H1648" s="28">
        <f t="shared" si="303"/>
        <v>26084.82</v>
      </c>
      <c r="I1648" s="28">
        <v>943.22</v>
      </c>
      <c r="J1648" s="28"/>
      <c r="K1648" s="28">
        <f t="shared" si="300"/>
        <v>43.699021644441466</v>
      </c>
      <c r="L1648" s="17"/>
      <c r="M1648" s="28">
        <f t="shared" si="301"/>
        <v>43.699021644441466</v>
      </c>
    </row>
    <row r="1649" spans="1:13" ht="18" customHeight="1">
      <c r="A1649" s="37" t="s">
        <v>44</v>
      </c>
      <c r="B1649" s="26" t="s">
        <v>45</v>
      </c>
      <c r="C1649" s="28">
        <v>2000</v>
      </c>
      <c r="D1649" s="28"/>
      <c r="E1649" s="28">
        <f t="shared" si="302"/>
        <v>2000</v>
      </c>
      <c r="F1649" s="28">
        <v>589</v>
      </c>
      <c r="G1649" s="28"/>
      <c r="H1649" s="28">
        <f t="shared" si="303"/>
        <v>589</v>
      </c>
      <c r="I1649" s="28"/>
      <c r="J1649" s="28"/>
      <c r="K1649" s="28">
        <f t="shared" si="300"/>
        <v>29.45</v>
      </c>
      <c r="L1649" s="17"/>
      <c r="M1649" s="28">
        <f t="shared" si="301"/>
        <v>29.45</v>
      </c>
    </row>
    <row r="1650" spans="1:13" ht="18" customHeight="1">
      <c r="A1650" s="37" t="s">
        <v>228</v>
      </c>
      <c r="B1650" s="26" t="s">
        <v>229</v>
      </c>
      <c r="C1650" s="28">
        <v>950</v>
      </c>
      <c r="D1650" s="28"/>
      <c r="E1650" s="28">
        <f t="shared" si="302"/>
        <v>950</v>
      </c>
      <c r="F1650" s="28">
        <v>165</v>
      </c>
      <c r="G1650" s="28"/>
      <c r="H1650" s="28">
        <f t="shared" si="303"/>
        <v>165</v>
      </c>
      <c r="I1650" s="28"/>
      <c r="J1650" s="28"/>
      <c r="K1650" s="28">
        <f t="shared" si="300"/>
        <v>17.36842105263158</v>
      </c>
      <c r="L1650" s="17"/>
      <c r="M1650" s="28">
        <f t="shared" si="301"/>
        <v>17.36842105263158</v>
      </c>
    </row>
    <row r="1651" spans="1:13" ht="18" customHeight="1">
      <c r="A1651" s="35" t="s">
        <v>33</v>
      </c>
      <c r="B1651" s="26" t="s">
        <v>34</v>
      </c>
      <c r="C1651" s="28">
        <v>9803</v>
      </c>
      <c r="D1651" s="28"/>
      <c r="E1651" s="28">
        <f t="shared" si="302"/>
        <v>9803</v>
      </c>
      <c r="F1651" s="28">
        <v>4583.14</v>
      </c>
      <c r="G1651" s="28"/>
      <c r="H1651" s="28">
        <f t="shared" si="303"/>
        <v>4583.14</v>
      </c>
      <c r="I1651" s="28">
        <v>274.87</v>
      </c>
      <c r="J1651" s="28"/>
      <c r="K1651" s="28">
        <f t="shared" si="300"/>
        <v>46.75242272773641</v>
      </c>
      <c r="L1651" s="17"/>
      <c r="M1651" s="28">
        <f t="shared" si="301"/>
        <v>46.75242272773641</v>
      </c>
    </row>
    <row r="1652" spans="1:13" ht="18" customHeight="1">
      <c r="A1652" s="35" t="s">
        <v>78</v>
      </c>
      <c r="B1652" s="26" t="s">
        <v>79</v>
      </c>
      <c r="C1652" s="28">
        <v>600</v>
      </c>
      <c r="D1652" s="28"/>
      <c r="E1652" s="28">
        <f>C1652+D1652</f>
        <v>600</v>
      </c>
      <c r="F1652" s="28">
        <v>198</v>
      </c>
      <c r="G1652" s="28"/>
      <c r="H1652" s="28">
        <f>F1652+G1652</f>
        <v>198</v>
      </c>
      <c r="I1652" s="28"/>
      <c r="J1652" s="28"/>
      <c r="K1652" s="28">
        <f t="shared" si="300"/>
        <v>33</v>
      </c>
      <c r="L1652" s="17"/>
      <c r="M1652" s="28">
        <f t="shared" si="301"/>
        <v>33</v>
      </c>
    </row>
    <row r="1653" spans="1:13" ht="18" customHeight="1">
      <c r="A1653" s="91" t="s">
        <v>319</v>
      </c>
      <c r="B1653" s="26" t="s">
        <v>286</v>
      </c>
      <c r="C1653" s="28">
        <v>2900</v>
      </c>
      <c r="D1653" s="28"/>
      <c r="E1653" s="28">
        <f>C1653+D1653</f>
        <v>2900</v>
      </c>
      <c r="F1653" s="28">
        <v>1247.1</v>
      </c>
      <c r="G1653" s="28"/>
      <c r="H1653" s="28">
        <f>F1653+G1653</f>
        <v>1247.1</v>
      </c>
      <c r="I1653" s="28"/>
      <c r="J1653" s="28"/>
      <c r="K1653" s="28">
        <f t="shared" si="300"/>
        <v>43.00344827586207</v>
      </c>
      <c r="L1653" s="17"/>
      <c r="M1653" s="28">
        <f t="shared" si="301"/>
        <v>43.00344827586207</v>
      </c>
    </row>
    <row r="1654" spans="1:13" ht="18" customHeight="1">
      <c r="A1654" s="91" t="s">
        <v>325</v>
      </c>
      <c r="B1654" s="26" t="s">
        <v>287</v>
      </c>
      <c r="C1654" s="28">
        <v>100</v>
      </c>
      <c r="D1654" s="28"/>
      <c r="E1654" s="28">
        <f>C1654+D1654</f>
        <v>100</v>
      </c>
      <c r="F1654" s="28">
        <v>15</v>
      </c>
      <c r="G1654" s="28"/>
      <c r="H1654" s="28">
        <f>F1654+G1654</f>
        <v>15</v>
      </c>
      <c r="I1654" s="28"/>
      <c r="J1654" s="28"/>
      <c r="K1654" s="28">
        <f t="shared" si="300"/>
        <v>15</v>
      </c>
      <c r="L1654" s="17"/>
      <c r="M1654" s="28">
        <f t="shared" si="301"/>
        <v>15</v>
      </c>
    </row>
    <row r="1655" spans="1:13" ht="18" customHeight="1">
      <c r="A1655" s="35" t="s">
        <v>46</v>
      </c>
      <c r="B1655" s="26" t="s">
        <v>47</v>
      </c>
      <c r="C1655" s="28">
        <v>24608</v>
      </c>
      <c r="D1655" s="28"/>
      <c r="E1655" s="28">
        <f t="shared" si="302"/>
        <v>24608</v>
      </c>
      <c r="F1655" s="28">
        <v>19000</v>
      </c>
      <c r="G1655" s="28"/>
      <c r="H1655" s="28">
        <f t="shared" si="303"/>
        <v>19000</v>
      </c>
      <c r="I1655" s="28"/>
      <c r="J1655" s="28"/>
      <c r="K1655" s="28">
        <f t="shared" si="300"/>
        <v>77.21066319895968</v>
      </c>
      <c r="L1655" s="17"/>
      <c r="M1655" s="28">
        <f t="shared" si="301"/>
        <v>77.21066319895968</v>
      </c>
    </row>
    <row r="1656" spans="1:13" ht="18" customHeight="1">
      <c r="A1656" s="90" t="s">
        <v>313</v>
      </c>
      <c r="B1656" s="26" t="s">
        <v>290</v>
      </c>
      <c r="C1656" s="28">
        <v>500</v>
      </c>
      <c r="D1656" s="28"/>
      <c r="E1656" s="28">
        <f t="shared" si="302"/>
        <v>500</v>
      </c>
      <c r="F1656" s="28"/>
      <c r="G1656" s="28"/>
      <c r="H1656" s="28">
        <f t="shared" si="303"/>
        <v>0</v>
      </c>
      <c r="I1656" s="28"/>
      <c r="J1656" s="28"/>
      <c r="K1656" s="28">
        <f t="shared" si="300"/>
        <v>0</v>
      </c>
      <c r="L1656" s="17"/>
      <c r="M1656" s="28">
        <f t="shared" si="301"/>
        <v>0</v>
      </c>
    </row>
    <row r="1657" spans="1:13" ht="18" customHeight="1">
      <c r="A1657" s="90" t="s">
        <v>320</v>
      </c>
      <c r="B1657" s="26" t="s">
        <v>291</v>
      </c>
      <c r="C1657" s="28">
        <v>350</v>
      </c>
      <c r="D1657" s="28"/>
      <c r="E1657" s="28">
        <f t="shared" si="302"/>
        <v>350</v>
      </c>
      <c r="F1657" s="28">
        <v>127.49</v>
      </c>
      <c r="G1657" s="28"/>
      <c r="H1657" s="28">
        <f t="shared" si="303"/>
        <v>127.49</v>
      </c>
      <c r="I1657" s="28"/>
      <c r="J1657" s="28"/>
      <c r="K1657" s="28">
        <f t="shared" si="300"/>
        <v>36.425714285714285</v>
      </c>
      <c r="L1657" s="17"/>
      <c r="M1657" s="28">
        <f t="shared" si="301"/>
        <v>36.425714285714285</v>
      </c>
    </row>
    <row r="1658" spans="1:13" ht="18" customHeight="1">
      <c r="A1658" s="90" t="s">
        <v>321</v>
      </c>
      <c r="B1658" s="26" t="s">
        <v>292</v>
      </c>
      <c r="C1658" s="28">
        <v>2300</v>
      </c>
      <c r="D1658" s="28"/>
      <c r="E1658" s="28">
        <f t="shared" si="302"/>
        <v>2300</v>
      </c>
      <c r="F1658" s="28">
        <v>1251.28</v>
      </c>
      <c r="G1658" s="28"/>
      <c r="H1658" s="28">
        <f t="shared" si="303"/>
        <v>1251.28</v>
      </c>
      <c r="I1658" s="28"/>
      <c r="J1658" s="28"/>
      <c r="K1658" s="28">
        <f t="shared" si="300"/>
        <v>54.40347826086956</v>
      </c>
      <c r="L1658" s="17"/>
      <c r="M1658" s="28">
        <f t="shared" si="301"/>
        <v>54.40347826086956</v>
      </c>
    </row>
    <row r="1659" spans="1:13" ht="18" customHeight="1">
      <c r="A1659" s="35"/>
      <c r="B1659" s="26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</row>
    <row r="1660" spans="1:13" s="29" customFormat="1" ht="18" customHeight="1">
      <c r="A1660" s="39" t="s">
        <v>185</v>
      </c>
      <c r="B1660" s="42">
        <v>85415</v>
      </c>
      <c r="C1660" s="25">
        <f>SUM(C1661:C1661)</f>
        <v>0</v>
      </c>
      <c r="D1660" s="25">
        <f>SUM(D1661:D1661)</f>
        <v>2400</v>
      </c>
      <c r="E1660" s="25">
        <f t="shared" si="302"/>
        <v>2400</v>
      </c>
      <c r="F1660" s="25">
        <f>SUM(F1661:F1661)</f>
        <v>0</v>
      </c>
      <c r="G1660" s="25">
        <f>SUM(G1661:G1661)</f>
        <v>2400</v>
      </c>
      <c r="H1660" s="25">
        <f t="shared" si="303"/>
        <v>2400</v>
      </c>
      <c r="I1660" s="25">
        <f>SUM(I1661:I1661)</f>
        <v>0</v>
      </c>
      <c r="J1660" s="25">
        <f>SUM(J1661:J1661)</f>
        <v>0</v>
      </c>
      <c r="K1660" s="47">
        <v>0</v>
      </c>
      <c r="L1660" s="25">
        <f aca="true" t="shared" si="304" ref="L1660:M1662">G1660/D1660*100</f>
        <v>100</v>
      </c>
      <c r="M1660" s="25">
        <f t="shared" si="304"/>
        <v>100</v>
      </c>
    </row>
    <row r="1661" spans="1:13" s="18" customFormat="1" ht="18" customHeight="1">
      <c r="A1661" s="16" t="s">
        <v>14</v>
      </c>
      <c r="B1661" s="15"/>
      <c r="C1661" s="17">
        <f>C1662</f>
        <v>0</v>
      </c>
      <c r="D1661" s="17">
        <f>D1662</f>
        <v>2400</v>
      </c>
      <c r="E1661" s="17">
        <f>SUM(C1661:D1661)</f>
        <v>2400</v>
      </c>
      <c r="F1661" s="17">
        <f>F1662</f>
        <v>0</v>
      </c>
      <c r="G1661" s="17">
        <f>G1662</f>
        <v>2400</v>
      </c>
      <c r="H1661" s="17">
        <f>SUM(F1661:G1661)</f>
        <v>2400</v>
      </c>
      <c r="I1661" s="17">
        <f>I1662</f>
        <v>0</v>
      </c>
      <c r="J1661" s="17">
        <f>J1662</f>
        <v>0</v>
      </c>
      <c r="K1661" s="17"/>
      <c r="L1661" s="33">
        <f t="shared" si="304"/>
        <v>100</v>
      </c>
      <c r="M1661" s="17">
        <f t="shared" si="304"/>
        <v>100</v>
      </c>
    </row>
    <row r="1662" spans="1:13" ht="18" customHeight="1">
      <c r="A1662" s="35" t="s">
        <v>267</v>
      </c>
      <c r="B1662" s="26" t="s">
        <v>186</v>
      </c>
      <c r="C1662" s="28">
        <v>0</v>
      </c>
      <c r="D1662" s="28">
        <v>2400</v>
      </c>
      <c r="E1662" s="28">
        <f>C1662+D1662</f>
        <v>2400</v>
      </c>
      <c r="F1662" s="28"/>
      <c r="G1662" s="28">
        <v>2400</v>
      </c>
      <c r="H1662" s="28">
        <f>F1662+G1662</f>
        <v>2400</v>
      </c>
      <c r="I1662" s="17">
        <f>J1662</f>
        <v>0</v>
      </c>
      <c r="J1662" s="17">
        <f>J1663</f>
        <v>0</v>
      </c>
      <c r="K1662" s="28"/>
      <c r="L1662" s="33">
        <f t="shared" si="304"/>
        <v>100</v>
      </c>
      <c r="M1662" s="28">
        <f t="shared" si="304"/>
        <v>100</v>
      </c>
    </row>
    <row r="1663" spans="1:13" ht="18" customHeight="1">
      <c r="A1663" s="38"/>
      <c r="B1663" s="26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</row>
    <row r="1664" spans="1:13" s="29" customFormat="1" ht="18" customHeight="1">
      <c r="A1664" s="39" t="s">
        <v>268</v>
      </c>
      <c r="B1664" s="36">
        <v>85416</v>
      </c>
      <c r="C1664" s="25">
        <f>SUM(C1665)</f>
        <v>5000</v>
      </c>
      <c r="D1664" s="25">
        <f>SUM(D1665)</f>
        <v>0</v>
      </c>
      <c r="E1664" s="25">
        <f>C1664+D1664</f>
        <v>5000</v>
      </c>
      <c r="F1664" s="25">
        <f>SUM(F1665)</f>
        <v>0</v>
      </c>
      <c r="G1664" s="25">
        <f>SUM(G1665)</f>
        <v>0</v>
      </c>
      <c r="H1664" s="25">
        <f>F1664+G1664</f>
        <v>0</v>
      </c>
      <c r="I1664" s="25">
        <f>SUM(I1665)</f>
        <v>0</v>
      </c>
      <c r="J1664" s="25">
        <f>SUM(J1665)</f>
        <v>0</v>
      </c>
      <c r="K1664" s="25">
        <f>F1664/C1664*100</f>
        <v>0</v>
      </c>
      <c r="L1664" s="25">
        <v>0</v>
      </c>
      <c r="M1664" s="25">
        <f>H1664/E1664*100</f>
        <v>0</v>
      </c>
    </row>
    <row r="1665" spans="1:13" s="18" customFormat="1" ht="18" customHeight="1">
      <c r="A1665" s="43" t="s">
        <v>13</v>
      </c>
      <c r="B1665" s="15"/>
      <c r="C1665" s="17">
        <f>SUM(C1666)</f>
        <v>5000</v>
      </c>
      <c r="D1665" s="17">
        <f>SUM(D1666)</f>
        <v>0</v>
      </c>
      <c r="E1665" s="17">
        <f>SUM(C1665:D1665)</f>
        <v>5000</v>
      </c>
      <c r="F1665" s="17">
        <f>SUM(F1666)</f>
        <v>0</v>
      </c>
      <c r="G1665" s="17">
        <f>SUM(G1666)</f>
        <v>0</v>
      </c>
      <c r="H1665" s="17">
        <f>SUM(F1665:G1665)</f>
        <v>0</v>
      </c>
      <c r="I1665" s="17">
        <f>SUM(I1666)</f>
        <v>0</v>
      </c>
      <c r="J1665" s="17">
        <f>SUM(J1666)</f>
        <v>0</v>
      </c>
      <c r="K1665" s="17">
        <f>F1665/C1665*100</f>
        <v>0</v>
      </c>
      <c r="L1665" s="17"/>
      <c r="M1665" s="17">
        <f>H1665/E1665*100</f>
        <v>0</v>
      </c>
    </row>
    <row r="1666" spans="1:13" ht="18" customHeight="1">
      <c r="A1666" s="35" t="s">
        <v>309</v>
      </c>
      <c r="B1666" s="26" t="s">
        <v>310</v>
      </c>
      <c r="C1666" s="28">
        <v>5000</v>
      </c>
      <c r="D1666" s="28"/>
      <c r="E1666" s="28">
        <f>C1666+D1666</f>
        <v>5000</v>
      </c>
      <c r="F1666" s="28"/>
      <c r="G1666" s="28"/>
      <c r="H1666" s="28">
        <f>F1666+G1666</f>
        <v>0</v>
      </c>
      <c r="I1666" s="28"/>
      <c r="J1666" s="28"/>
      <c r="K1666" s="28">
        <f>F1666/C1666*100</f>
        <v>0</v>
      </c>
      <c r="L1666" s="28"/>
      <c r="M1666" s="28">
        <f>H1666/E1666*100</f>
        <v>0</v>
      </c>
    </row>
    <row r="1667" spans="1:13" ht="18" customHeight="1">
      <c r="A1667" s="35"/>
      <c r="B1667" s="26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</row>
    <row r="1668" spans="1:13" ht="18" customHeight="1">
      <c r="A1668" s="35" t="s">
        <v>455</v>
      </c>
      <c r="B1668" s="36">
        <v>85417</v>
      </c>
      <c r="C1668" s="47">
        <f>C1670</f>
        <v>500</v>
      </c>
      <c r="D1668" s="47"/>
      <c r="E1668" s="47">
        <f>C1668+D1668</f>
        <v>500</v>
      </c>
      <c r="F1668" s="28"/>
      <c r="G1668" s="28"/>
      <c r="H1668" s="17">
        <f>SUM(F1668:G1668)</f>
        <v>0</v>
      </c>
      <c r="I1668" s="17">
        <f>I1669</f>
        <v>0</v>
      </c>
      <c r="J1668" s="17">
        <f>J1670</f>
        <v>0</v>
      </c>
      <c r="K1668" s="17">
        <f>F1668/C1668*100</f>
        <v>0</v>
      </c>
      <c r="L1668" s="28"/>
      <c r="M1668" s="17">
        <f>H1668/E1668*100</f>
        <v>0</v>
      </c>
    </row>
    <row r="1669" spans="1:13" s="18" customFormat="1" ht="18" customHeight="1">
      <c r="A1669" s="16" t="s">
        <v>14</v>
      </c>
      <c r="B1669" s="15"/>
      <c r="C1669" s="17">
        <f>C1670</f>
        <v>500</v>
      </c>
      <c r="D1669" s="17">
        <f>D1670</f>
        <v>0</v>
      </c>
      <c r="E1669" s="17">
        <f>SUM(C1669:D1669)</f>
        <v>500</v>
      </c>
      <c r="F1669" s="17"/>
      <c r="G1669" s="17"/>
      <c r="H1669" s="17">
        <f>SUM(F1669:G1669)</f>
        <v>0</v>
      </c>
      <c r="I1669" s="17">
        <f>I1670</f>
        <v>0</v>
      </c>
      <c r="J1669" s="17">
        <f>J1671</f>
        <v>0</v>
      </c>
      <c r="K1669" s="17">
        <f>F1669/C1669*100</f>
        <v>0</v>
      </c>
      <c r="L1669" s="17"/>
      <c r="M1669" s="17">
        <f>H1669/E1669*100</f>
        <v>0</v>
      </c>
    </row>
    <row r="1670" spans="1:13" ht="18" customHeight="1">
      <c r="A1670" s="35" t="s">
        <v>52</v>
      </c>
      <c r="B1670" s="26" t="s">
        <v>53</v>
      </c>
      <c r="C1670" s="28">
        <v>500</v>
      </c>
      <c r="D1670" s="28"/>
      <c r="E1670" s="28">
        <f>C1670+D1670</f>
        <v>500</v>
      </c>
      <c r="F1670" s="28"/>
      <c r="G1670" s="28"/>
      <c r="H1670" s="17">
        <f>SUM(F1670:G1670)</f>
        <v>0</v>
      </c>
      <c r="I1670" s="17">
        <f>I1671</f>
        <v>0</v>
      </c>
      <c r="J1670" s="17">
        <f>J1671</f>
        <v>0</v>
      </c>
      <c r="K1670" s="17">
        <f>F1670/C1670*100</f>
        <v>0</v>
      </c>
      <c r="L1670" s="28"/>
      <c r="M1670" s="17">
        <f>H1670/E1670*100</f>
        <v>0</v>
      </c>
    </row>
    <row r="1671" spans="1:13" ht="18" customHeight="1">
      <c r="A1671" s="35"/>
      <c r="B1671" s="26"/>
      <c r="C1671" s="28"/>
      <c r="D1671" s="28"/>
      <c r="E1671" s="28"/>
      <c r="F1671" s="28"/>
      <c r="G1671" s="28"/>
      <c r="H1671" s="28"/>
      <c r="I1671" s="28"/>
      <c r="J1671" s="17"/>
      <c r="K1671" s="17"/>
      <c r="L1671" s="28"/>
      <c r="M1671" s="17"/>
    </row>
    <row r="1672" spans="1:13" ht="18" customHeight="1">
      <c r="A1672" s="35" t="s">
        <v>455</v>
      </c>
      <c r="B1672" s="36">
        <v>85419</v>
      </c>
      <c r="C1672" s="47">
        <f>C1673</f>
        <v>300000</v>
      </c>
      <c r="D1672" s="47"/>
      <c r="E1672" s="47">
        <f>C1672+D1672</f>
        <v>300000</v>
      </c>
      <c r="F1672" s="47">
        <f>F1673</f>
        <v>172595</v>
      </c>
      <c r="G1672" s="47"/>
      <c r="H1672" s="47">
        <f>F1672+G1672</f>
        <v>172595</v>
      </c>
      <c r="I1672" s="28"/>
      <c r="J1672" s="17">
        <f>J1673</f>
        <v>0</v>
      </c>
      <c r="K1672" s="17">
        <f>F1672/C1672*100</f>
        <v>57.531666666666666</v>
      </c>
      <c r="L1672" s="28"/>
      <c r="M1672" s="17">
        <f>H1672/E1672*100</f>
        <v>57.531666666666666</v>
      </c>
    </row>
    <row r="1673" spans="1:13" ht="18" customHeight="1">
      <c r="A1673" s="16" t="s">
        <v>456</v>
      </c>
      <c r="B1673" s="15"/>
      <c r="C1673" s="21">
        <f>C1674</f>
        <v>300000</v>
      </c>
      <c r="D1673" s="21"/>
      <c r="E1673" s="21">
        <f>C1673+D1673</f>
        <v>300000</v>
      </c>
      <c r="F1673" s="21">
        <f>F1674</f>
        <v>172595</v>
      </c>
      <c r="G1673" s="21"/>
      <c r="H1673" s="21">
        <f>F1673+G1673</f>
        <v>172595</v>
      </c>
      <c r="I1673" s="28"/>
      <c r="J1673" s="17">
        <f>J1674</f>
        <v>0</v>
      </c>
      <c r="K1673" s="17">
        <f>F1673/C1673*100</f>
        <v>57.531666666666666</v>
      </c>
      <c r="L1673" s="28"/>
      <c r="M1673" s="17">
        <f>H1673/E1673*100</f>
        <v>57.531666666666666</v>
      </c>
    </row>
    <row r="1674" spans="1:13" ht="18" customHeight="1">
      <c r="A1674" s="35" t="s">
        <v>52</v>
      </c>
      <c r="B1674" s="26" t="s">
        <v>130</v>
      </c>
      <c r="C1674" s="28">
        <v>300000</v>
      </c>
      <c r="D1674" s="28"/>
      <c r="E1674" s="28">
        <f>C1674+D1674</f>
        <v>300000</v>
      </c>
      <c r="F1674" s="28">
        <v>172595</v>
      </c>
      <c r="G1674" s="28"/>
      <c r="H1674" s="28">
        <f>F1674+G1674</f>
        <v>172595</v>
      </c>
      <c r="I1674" s="28"/>
      <c r="J1674" s="17">
        <f>J1675</f>
        <v>0</v>
      </c>
      <c r="K1674" s="17">
        <f>F1674/C1674*100</f>
        <v>57.531666666666666</v>
      </c>
      <c r="L1674" s="28"/>
      <c r="M1674" s="17">
        <f>H1674/E1674*100</f>
        <v>57.531666666666666</v>
      </c>
    </row>
    <row r="1675" spans="1:13" ht="18" customHeight="1">
      <c r="A1675" s="35"/>
      <c r="B1675" s="26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</row>
    <row r="1676" spans="1:13" s="29" customFormat="1" ht="18" customHeight="1">
      <c r="A1676" s="39" t="s">
        <v>362</v>
      </c>
      <c r="B1676" s="36">
        <v>85446</v>
      </c>
      <c r="C1676" s="25">
        <f>SUM(C1677)</f>
        <v>11000</v>
      </c>
      <c r="D1676" s="25">
        <f>SUM(D1677)</f>
        <v>0</v>
      </c>
      <c r="E1676" s="25">
        <f>C1676+D1676</f>
        <v>11000</v>
      </c>
      <c r="F1676" s="25">
        <f>SUM(F1677)</f>
        <v>1340</v>
      </c>
      <c r="G1676" s="25">
        <f>SUM(G1677)</f>
        <v>0</v>
      </c>
      <c r="H1676" s="25">
        <f>F1676+G1676</f>
        <v>1340</v>
      </c>
      <c r="I1676" s="25">
        <f>SUM(I1677)</f>
        <v>0</v>
      </c>
      <c r="J1676" s="25">
        <f>SUM(J1677)</f>
        <v>0</v>
      </c>
      <c r="K1676" s="25">
        <f>F1676/C1676*100</f>
        <v>12.181818181818182</v>
      </c>
      <c r="L1676" s="25">
        <v>0</v>
      </c>
      <c r="M1676" s="25">
        <f>H1676/E1676*100</f>
        <v>12.181818181818182</v>
      </c>
    </row>
    <row r="1677" spans="1:13" s="18" customFormat="1" ht="18" customHeight="1">
      <c r="A1677" s="16" t="s">
        <v>14</v>
      </c>
      <c r="B1677" s="15"/>
      <c r="C1677" s="17">
        <f>SUM(C1678)</f>
        <v>11000</v>
      </c>
      <c r="D1677" s="17">
        <f>SUM(D1678)</f>
        <v>0</v>
      </c>
      <c r="E1677" s="17">
        <f>SUM(C1677:D1677)</f>
        <v>11000</v>
      </c>
      <c r="F1677" s="17">
        <f>SUM(F1678)</f>
        <v>1340</v>
      </c>
      <c r="G1677" s="17">
        <f>SUM(G1678)</f>
        <v>0</v>
      </c>
      <c r="H1677" s="17">
        <f>SUM(F1677:G1677)</f>
        <v>1340</v>
      </c>
      <c r="I1677" s="17">
        <f>SUM(I1678)</f>
        <v>0</v>
      </c>
      <c r="J1677" s="17">
        <f>SUM(J1678)</f>
        <v>0</v>
      </c>
      <c r="K1677" s="17">
        <f>F1677/C1677*100</f>
        <v>12.181818181818182</v>
      </c>
      <c r="L1677" s="17"/>
      <c r="M1677" s="17">
        <f>H1677/E1677*100</f>
        <v>12.181818181818182</v>
      </c>
    </row>
    <row r="1678" spans="1:13" ht="18" customHeight="1">
      <c r="A1678" s="35" t="s">
        <v>326</v>
      </c>
      <c r="B1678" s="26" t="s">
        <v>290</v>
      </c>
      <c r="C1678" s="28">
        <v>11000</v>
      </c>
      <c r="D1678" s="28"/>
      <c r="E1678" s="28">
        <f>C1678+D1678</f>
        <v>11000</v>
      </c>
      <c r="F1678" s="28">
        <v>1340</v>
      </c>
      <c r="G1678" s="28"/>
      <c r="H1678" s="28">
        <f>F1678+G1678</f>
        <v>1340</v>
      </c>
      <c r="I1678" s="28"/>
      <c r="J1678" s="28"/>
      <c r="K1678" s="28">
        <f>F1678/C1678*100</f>
        <v>12.181818181818182</v>
      </c>
      <c r="L1678" s="28"/>
      <c r="M1678" s="28">
        <f>H1678/E1678*100</f>
        <v>12.181818181818182</v>
      </c>
    </row>
    <row r="1679" spans="1:13" ht="18" customHeight="1">
      <c r="A1679" s="38"/>
      <c r="B1679" s="26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</row>
    <row r="1680" spans="1:13" ht="18" customHeight="1">
      <c r="A1680" s="39" t="s">
        <v>342</v>
      </c>
      <c r="B1680" s="5" t="s">
        <v>187</v>
      </c>
      <c r="C1680" s="25">
        <f>C1683</f>
        <v>520000</v>
      </c>
      <c r="D1680" s="25">
        <f>D1683</f>
        <v>0</v>
      </c>
      <c r="E1680" s="25">
        <f>C1680+D1680</f>
        <v>520000</v>
      </c>
      <c r="F1680" s="25">
        <f>F1683</f>
        <v>137603.65</v>
      </c>
      <c r="G1680" s="25">
        <f>G1683</f>
        <v>0</v>
      </c>
      <c r="H1680" s="25">
        <f>F1680+G1680</f>
        <v>137603.65</v>
      </c>
      <c r="I1680" s="25">
        <f>I1683</f>
        <v>1061.4099999999999</v>
      </c>
      <c r="J1680" s="25">
        <f>J1683</f>
        <v>0</v>
      </c>
      <c r="K1680" s="25">
        <f>F1680/C1680*100</f>
        <v>26.46224038461538</v>
      </c>
      <c r="L1680" s="25">
        <v>0</v>
      </c>
      <c r="M1680" s="25">
        <f>H1680/E1680*100</f>
        <v>26.46224038461538</v>
      </c>
    </row>
    <row r="1681" spans="1:13" s="18" customFormat="1" ht="18" customHeight="1">
      <c r="A1681" s="16" t="s">
        <v>14</v>
      </c>
      <c r="B1681" s="15"/>
      <c r="C1681" s="17">
        <f>SUM(C1684)</f>
        <v>520000</v>
      </c>
      <c r="D1681" s="17">
        <f>SUM(D1684)</f>
        <v>0</v>
      </c>
      <c r="E1681" s="17">
        <f>SUM(C1681:D1681)</f>
        <v>520000</v>
      </c>
      <c r="F1681" s="17">
        <f>SUM(F1684)</f>
        <v>137603.65</v>
      </c>
      <c r="G1681" s="17">
        <f>SUM(G1684)</f>
        <v>0</v>
      </c>
      <c r="H1681" s="17">
        <f>SUM(F1681:G1681)</f>
        <v>137603.65</v>
      </c>
      <c r="I1681" s="17">
        <f>SUM(I1684)</f>
        <v>1061.4099999999999</v>
      </c>
      <c r="J1681" s="17">
        <f>SUM(J1684)</f>
        <v>0</v>
      </c>
      <c r="K1681" s="17">
        <f>F1681/C1681*100</f>
        <v>26.46224038461538</v>
      </c>
      <c r="L1681" s="17"/>
      <c r="M1681" s="17">
        <f>H1681/E1681*100</f>
        <v>26.46224038461538</v>
      </c>
    </row>
    <row r="1682" spans="1:13" ht="18" customHeight="1">
      <c r="A1682" s="26"/>
      <c r="B1682" s="26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</row>
    <row r="1683" spans="1:13" s="29" customFormat="1" ht="18" customHeight="1">
      <c r="A1683" s="39" t="s">
        <v>343</v>
      </c>
      <c r="B1683" s="36">
        <v>90095</v>
      </c>
      <c r="C1683" s="25">
        <f>SUM(C1685:C1687)</f>
        <v>520000</v>
      </c>
      <c r="D1683" s="25">
        <f>SUM(D1685:D1687)</f>
        <v>0</v>
      </c>
      <c r="E1683" s="25">
        <f>C1683+D1683</f>
        <v>520000</v>
      </c>
      <c r="F1683" s="25">
        <f>SUM(F1685:F1687)</f>
        <v>137603.65</v>
      </c>
      <c r="G1683" s="25">
        <f>SUM(G1685:G1687)</f>
        <v>0</v>
      </c>
      <c r="H1683" s="25">
        <f>F1683+G1683</f>
        <v>137603.65</v>
      </c>
      <c r="I1683" s="25">
        <f>SUM(I1685:I1687)</f>
        <v>1061.4099999999999</v>
      </c>
      <c r="J1683" s="25">
        <f>SUM(J1685:J1687)</f>
        <v>0</v>
      </c>
      <c r="K1683" s="25">
        <f>F1683/C1683*100</f>
        <v>26.46224038461538</v>
      </c>
      <c r="L1683" s="25">
        <v>0</v>
      </c>
      <c r="M1683" s="25">
        <f>H1683/E1683*100</f>
        <v>26.46224038461538</v>
      </c>
    </row>
    <row r="1684" spans="1:13" s="18" customFormat="1" ht="18" customHeight="1">
      <c r="A1684" s="16" t="s">
        <v>14</v>
      </c>
      <c r="B1684" s="15"/>
      <c r="C1684" s="17">
        <f>SUM(C1685:C1687)</f>
        <v>520000</v>
      </c>
      <c r="D1684" s="17">
        <f>SUM(D1685:D1687)</f>
        <v>0</v>
      </c>
      <c r="E1684" s="17">
        <f>SUM(C1684:D1684)</f>
        <v>520000</v>
      </c>
      <c r="F1684" s="17">
        <f>SUM(F1685:F1687)</f>
        <v>137603.65</v>
      </c>
      <c r="G1684" s="17">
        <f>SUM(G1685:G1687)</f>
        <v>0</v>
      </c>
      <c r="H1684" s="17">
        <f>SUM(F1684:G1684)</f>
        <v>137603.65</v>
      </c>
      <c r="I1684" s="17">
        <f>SUM(I1685:I1687)</f>
        <v>1061.4099999999999</v>
      </c>
      <c r="J1684" s="17">
        <f>SUM(J1685:J1687)</f>
        <v>0</v>
      </c>
      <c r="K1684" s="17">
        <f>F1684/C1684*100</f>
        <v>26.46224038461538</v>
      </c>
      <c r="L1684" s="17"/>
      <c r="M1684" s="17">
        <f>H1684/E1684*100</f>
        <v>26.46224038461538</v>
      </c>
    </row>
    <row r="1685" spans="1:13" ht="18" customHeight="1">
      <c r="A1685" s="37" t="s">
        <v>44</v>
      </c>
      <c r="B1685" s="26" t="s">
        <v>45</v>
      </c>
      <c r="C1685" s="28">
        <v>450000</v>
      </c>
      <c r="D1685" s="28"/>
      <c r="E1685" s="28">
        <f>C1685+D1685</f>
        <v>450000</v>
      </c>
      <c r="F1685" s="28">
        <v>137603.65</v>
      </c>
      <c r="G1685" s="28"/>
      <c r="H1685" s="28">
        <f>F1685+G1685</f>
        <v>137603.65</v>
      </c>
      <c r="I1685" s="28"/>
      <c r="J1685" s="28"/>
      <c r="K1685" s="28">
        <f>F1685/C1685*100</f>
        <v>30.578588888888884</v>
      </c>
      <c r="L1685" s="28"/>
      <c r="M1685" s="28">
        <f>H1685/E1685*100</f>
        <v>30.578588888888884</v>
      </c>
    </row>
    <row r="1686" spans="1:13" ht="18" customHeight="1">
      <c r="A1686" s="35" t="s">
        <v>71</v>
      </c>
      <c r="B1686" s="26" t="s">
        <v>72</v>
      </c>
      <c r="C1686" s="28">
        <v>60000</v>
      </c>
      <c r="D1686" s="28"/>
      <c r="E1686" s="28">
        <f>C1686+D1686</f>
        <v>60000</v>
      </c>
      <c r="F1686" s="28"/>
      <c r="G1686" s="28"/>
      <c r="H1686" s="28">
        <f>F1686+G1686</f>
        <v>0</v>
      </c>
      <c r="I1686" s="28">
        <v>1002.41</v>
      </c>
      <c r="J1686" s="28"/>
      <c r="K1686" s="28">
        <f>F1686/C1686*100</f>
        <v>0</v>
      </c>
      <c r="L1686" s="28"/>
      <c r="M1686" s="28">
        <f>H1686/E1686*100</f>
        <v>0</v>
      </c>
    </row>
    <row r="1687" spans="1:13" ht="18" customHeight="1">
      <c r="A1687" s="35" t="s">
        <v>363</v>
      </c>
      <c r="B1687" s="26" t="s">
        <v>59</v>
      </c>
      <c r="C1687" s="28">
        <v>10000</v>
      </c>
      <c r="D1687" s="28"/>
      <c r="E1687" s="28">
        <f>C1687+D1687</f>
        <v>10000</v>
      </c>
      <c r="F1687" s="28"/>
      <c r="G1687" s="28"/>
      <c r="H1687" s="28">
        <f>F1687+G1687</f>
        <v>0</v>
      </c>
      <c r="I1687" s="28">
        <v>59</v>
      </c>
      <c r="J1687" s="28"/>
      <c r="K1687" s="28">
        <f>F1687/C1687*100</f>
        <v>0</v>
      </c>
      <c r="L1687" s="28"/>
      <c r="M1687" s="28">
        <f>H1687/E1687*100</f>
        <v>0</v>
      </c>
    </row>
    <row r="1688" spans="1:13" ht="18" customHeight="1">
      <c r="A1688" s="30"/>
      <c r="B1688" s="26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</row>
    <row r="1689" spans="1:13" ht="18" customHeight="1">
      <c r="A1689" s="24" t="s">
        <v>269</v>
      </c>
      <c r="B1689" s="5" t="s">
        <v>193</v>
      </c>
      <c r="C1689" s="25">
        <f>SUM(C1690:C1691)</f>
        <v>4558000</v>
      </c>
      <c r="D1689" s="25">
        <f>SUM(D1690:D1691)</f>
        <v>250000</v>
      </c>
      <c r="E1689" s="25">
        <f>SUM(C1689:D1689)</f>
        <v>4808000</v>
      </c>
      <c r="F1689" s="25">
        <f>SUM(F1690:F1691)</f>
        <v>2124425.24</v>
      </c>
      <c r="G1689" s="25">
        <f>SUM(G1690:G1691)</f>
        <v>0</v>
      </c>
      <c r="H1689" s="25">
        <f>SUM(F1689:G1689)</f>
        <v>2124425.24</v>
      </c>
      <c r="I1689" s="25">
        <f>SUM(I1690:I1691)</f>
        <v>0</v>
      </c>
      <c r="J1689" s="25">
        <f>SUM(J1690:J1691)</f>
        <v>0</v>
      </c>
      <c r="K1689" s="25">
        <f aca="true" t="shared" si="305" ref="K1689:M1691">F1689/C1689*100</f>
        <v>46.60871522597631</v>
      </c>
      <c r="L1689" s="25">
        <f t="shared" si="305"/>
        <v>0</v>
      </c>
      <c r="M1689" s="25">
        <f t="shared" si="305"/>
        <v>44.18521713810317</v>
      </c>
    </row>
    <row r="1690" spans="1:13" s="18" customFormat="1" ht="18" customHeight="1">
      <c r="A1690" s="43" t="s">
        <v>13</v>
      </c>
      <c r="B1690" s="15"/>
      <c r="C1690" s="17">
        <f>SUM(C1694+C1698+C1705+C1709)</f>
        <v>3080000</v>
      </c>
      <c r="D1690" s="17">
        <f>SUM(D1694+D1698+D1705+D1709)</f>
        <v>0</v>
      </c>
      <c r="E1690" s="17">
        <f>SUM(C1690:D1690)</f>
        <v>3080000</v>
      </c>
      <c r="F1690" s="17">
        <f>SUM(F1694+F1698+F1705+F1709)</f>
        <v>1282000</v>
      </c>
      <c r="G1690" s="17">
        <f>SUM(G1694+G1698+G1705+G1709)</f>
        <v>0</v>
      </c>
      <c r="H1690" s="17">
        <f>SUM(F1690:G1690)</f>
        <v>1282000</v>
      </c>
      <c r="I1690" s="17">
        <f>SUM(I1694+I1698+I1705+I1709)</f>
        <v>0</v>
      </c>
      <c r="J1690" s="17">
        <f>SUM(J1694+J1698+J1705+J1709)</f>
        <v>0</v>
      </c>
      <c r="K1690" s="21">
        <f t="shared" si="305"/>
        <v>41.62337662337662</v>
      </c>
      <c r="L1690" s="21"/>
      <c r="M1690" s="21">
        <f t="shared" si="305"/>
        <v>41.62337662337662</v>
      </c>
    </row>
    <row r="1691" spans="1:13" s="18" customFormat="1" ht="18" customHeight="1">
      <c r="A1691" s="16" t="s">
        <v>15</v>
      </c>
      <c r="B1691" s="15"/>
      <c r="C1691" s="17">
        <f>C1699+C1714</f>
        <v>1478000</v>
      </c>
      <c r="D1691" s="17">
        <f>D1699+D1714</f>
        <v>250000</v>
      </c>
      <c r="E1691" s="17">
        <f>SUM(C1691:D1691)</f>
        <v>1728000</v>
      </c>
      <c r="F1691" s="17">
        <f>F1699+F1714</f>
        <v>842425.24</v>
      </c>
      <c r="G1691" s="17">
        <f>G1699+G1714</f>
        <v>0</v>
      </c>
      <c r="H1691" s="17">
        <f>SUM(F1691:G1691)</f>
        <v>842425.24</v>
      </c>
      <c r="I1691" s="17">
        <f>I1699+I1714</f>
        <v>0</v>
      </c>
      <c r="J1691" s="17">
        <f>J1699+J1714</f>
        <v>0</v>
      </c>
      <c r="K1691" s="17">
        <f t="shared" si="305"/>
        <v>56.99764817320704</v>
      </c>
      <c r="L1691" s="17">
        <f t="shared" si="305"/>
        <v>0</v>
      </c>
      <c r="M1691" s="17">
        <f t="shared" si="305"/>
        <v>48.75146064814815</v>
      </c>
    </row>
    <row r="1692" spans="1:13" ht="18" customHeight="1">
      <c r="A1692" s="38"/>
      <c r="B1692" s="31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</row>
    <row r="1693" spans="1:13" s="29" customFormat="1" ht="18" customHeight="1">
      <c r="A1693" s="24" t="s">
        <v>270</v>
      </c>
      <c r="B1693" s="36">
        <v>92110</v>
      </c>
      <c r="C1693" s="25">
        <f>SUM(C1694:C1694)</f>
        <v>310000</v>
      </c>
      <c r="D1693" s="25">
        <f>SUM(D1694:D1694)</f>
        <v>0</v>
      </c>
      <c r="E1693" s="25">
        <f>C1693+D1693</f>
        <v>310000</v>
      </c>
      <c r="F1693" s="25">
        <f>SUM(F1694:F1694)</f>
        <v>187000</v>
      </c>
      <c r="G1693" s="25">
        <f>SUM(G1694:G1694)</f>
        <v>0</v>
      </c>
      <c r="H1693" s="25">
        <f>F1693+G1693</f>
        <v>187000</v>
      </c>
      <c r="I1693" s="25">
        <f>SUM(I1694:I1694)</f>
        <v>0</v>
      </c>
      <c r="J1693" s="25">
        <f>SUM(J1694:J1694)</f>
        <v>0</v>
      </c>
      <c r="K1693" s="25">
        <f aca="true" t="shared" si="306" ref="K1693:M1695">F1693/C1693*100</f>
        <v>60.322580645161295</v>
      </c>
      <c r="L1693" s="25"/>
      <c r="M1693" s="25">
        <f t="shared" si="306"/>
        <v>60.322580645161295</v>
      </c>
    </row>
    <row r="1694" spans="1:13" s="18" customFormat="1" ht="18" customHeight="1">
      <c r="A1694" s="43" t="s">
        <v>13</v>
      </c>
      <c r="B1694" s="15"/>
      <c r="C1694" s="17">
        <f>C1695</f>
        <v>310000</v>
      </c>
      <c r="D1694" s="17">
        <f>D1695</f>
        <v>0</v>
      </c>
      <c r="E1694" s="17">
        <f>SUM(C1694:D1694)</f>
        <v>310000</v>
      </c>
      <c r="F1694" s="17">
        <f>F1695</f>
        <v>187000</v>
      </c>
      <c r="G1694" s="17">
        <f>G1695</f>
        <v>0</v>
      </c>
      <c r="H1694" s="17">
        <f>SUM(F1694:G1694)</f>
        <v>187000</v>
      </c>
      <c r="I1694" s="17">
        <f>I1695</f>
        <v>0</v>
      </c>
      <c r="J1694" s="17">
        <f>J1695</f>
        <v>0</v>
      </c>
      <c r="K1694" s="21">
        <f t="shared" si="306"/>
        <v>60.322580645161295</v>
      </c>
      <c r="L1694" s="21"/>
      <c r="M1694" s="21">
        <f t="shared" si="306"/>
        <v>60.322580645161295</v>
      </c>
    </row>
    <row r="1695" spans="1:13" ht="18" customHeight="1">
      <c r="A1695" s="101" t="s">
        <v>196</v>
      </c>
      <c r="B1695" s="26" t="s">
        <v>197</v>
      </c>
      <c r="C1695" s="28">
        <v>310000</v>
      </c>
      <c r="D1695" s="28"/>
      <c r="E1695" s="28">
        <f>C1695+D1695</f>
        <v>310000</v>
      </c>
      <c r="F1695" s="28">
        <v>187000</v>
      </c>
      <c r="G1695" s="28"/>
      <c r="H1695" s="28">
        <f>F1695+G1695</f>
        <v>187000</v>
      </c>
      <c r="I1695" s="28"/>
      <c r="J1695" s="28"/>
      <c r="K1695" s="21">
        <f t="shared" si="306"/>
        <v>60.322580645161295</v>
      </c>
      <c r="L1695" s="21"/>
      <c r="M1695" s="21">
        <f t="shared" si="306"/>
        <v>60.322580645161295</v>
      </c>
    </row>
    <row r="1696" spans="1:13" ht="18" customHeight="1">
      <c r="A1696" s="30"/>
      <c r="B1696" s="31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</row>
    <row r="1697" spans="1:13" s="29" customFormat="1" ht="18" customHeight="1">
      <c r="A1697" s="24" t="s">
        <v>271</v>
      </c>
      <c r="B1697" s="36">
        <v>92116</v>
      </c>
      <c r="C1697" s="25">
        <f>SUM(C1698:C1699)</f>
        <v>2518000</v>
      </c>
      <c r="D1697" s="25">
        <f>SUM(D1698:D1699)</f>
        <v>0</v>
      </c>
      <c r="E1697" s="25">
        <f>SUM(C1697:D1697)</f>
        <v>2518000</v>
      </c>
      <c r="F1697" s="25">
        <f>SUM(F1698:F1699)</f>
        <v>1128973.24</v>
      </c>
      <c r="G1697" s="25">
        <f>SUM(G1698:G1699)</f>
        <v>0</v>
      </c>
      <c r="H1697" s="25">
        <f>SUM(F1697:G1697)</f>
        <v>1128973.24</v>
      </c>
      <c r="I1697" s="25">
        <f>SUM(I1698:I1699)</f>
        <v>0</v>
      </c>
      <c r="J1697" s="25">
        <f>SUM(J1698:J1699)</f>
        <v>0</v>
      </c>
      <c r="K1697" s="25">
        <f aca="true" t="shared" si="307" ref="K1697:M1699">F1697/C1697*100</f>
        <v>44.836109610802225</v>
      </c>
      <c r="L1697" s="25"/>
      <c r="M1697" s="25">
        <f t="shared" si="307"/>
        <v>44.836109610802225</v>
      </c>
    </row>
    <row r="1698" spans="1:13" s="18" customFormat="1" ht="18" customHeight="1">
      <c r="A1698" s="43" t="s">
        <v>13</v>
      </c>
      <c r="B1698" s="15"/>
      <c r="C1698" s="17">
        <f>SUM(C1700)</f>
        <v>1440000</v>
      </c>
      <c r="D1698" s="17">
        <f>SUM(D1700)</f>
        <v>0</v>
      </c>
      <c r="E1698" s="17">
        <f>SUM(C1698:D1698)</f>
        <v>1440000</v>
      </c>
      <c r="F1698" s="17">
        <f>SUM(F1700)</f>
        <v>680000</v>
      </c>
      <c r="G1698" s="17">
        <f>SUM(G1700)</f>
        <v>0</v>
      </c>
      <c r="H1698" s="17">
        <f>SUM(F1698:G1698)</f>
        <v>680000</v>
      </c>
      <c r="I1698" s="17">
        <f>SUM(I1700)</f>
        <v>0</v>
      </c>
      <c r="J1698" s="17">
        <f>SUM(J1700)</f>
        <v>0</v>
      </c>
      <c r="K1698" s="21">
        <f t="shared" si="307"/>
        <v>47.22222222222222</v>
      </c>
      <c r="L1698" s="21">
        <v>0</v>
      </c>
      <c r="M1698" s="21">
        <f t="shared" si="307"/>
        <v>47.22222222222222</v>
      </c>
    </row>
    <row r="1699" spans="1:13" s="18" customFormat="1" ht="18" customHeight="1">
      <c r="A1699" s="16" t="s">
        <v>15</v>
      </c>
      <c r="B1699" s="15"/>
      <c r="C1699" s="17">
        <f>SUM(C1701:C1702)</f>
        <v>1078000</v>
      </c>
      <c r="D1699" s="17">
        <f>SUM(D1701:D1702)</f>
        <v>0</v>
      </c>
      <c r="E1699" s="17">
        <f>SUM(C1699:D1699)</f>
        <v>1078000</v>
      </c>
      <c r="F1699" s="17">
        <f>SUM(F1701:F1702)</f>
        <v>448973.24</v>
      </c>
      <c r="G1699" s="17">
        <f>SUM(G1701:G1702)</f>
        <v>0</v>
      </c>
      <c r="H1699" s="17">
        <f>SUM(F1699:G1699)</f>
        <v>448973.24</v>
      </c>
      <c r="I1699" s="17">
        <f>SUM(I1701:I1702)</f>
        <v>0</v>
      </c>
      <c r="J1699" s="17">
        <f>SUM(J1701:J1702)</f>
        <v>0</v>
      </c>
      <c r="K1699" s="21">
        <f t="shared" si="307"/>
        <v>41.648723562152135</v>
      </c>
      <c r="L1699" s="17"/>
      <c r="M1699" s="17">
        <f>H1699/E1699*100</f>
        <v>41.648723562152135</v>
      </c>
    </row>
    <row r="1700" spans="1:13" ht="18" customHeight="1">
      <c r="A1700" s="101" t="s">
        <v>196</v>
      </c>
      <c r="B1700" s="26" t="s">
        <v>197</v>
      </c>
      <c r="C1700" s="28">
        <v>1440000</v>
      </c>
      <c r="D1700" s="28"/>
      <c r="E1700" s="28">
        <f>C1700+D1700</f>
        <v>1440000</v>
      </c>
      <c r="F1700" s="28">
        <v>680000</v>
      </c>
      <c r="G1700" s="28"/>
      <c r="H1700" s="28">
        <f>F1700+G1700</f>
        <v>680000</v>
      </c>
      <c r="I1700" s="28"/>
      <c r="J1700" s="28"/>
      <c r="K1700" s="28">
        <f>F1700/C1700*100</f>
        <v>47.22222222222222</v>
      </c>
      <c r="L1700" s="28">
        <v>0</v>
      </c>
      <c r="M1700" s="28">
        <f>H1700/E1700*100</f>
        <v>47.22222222222222</v>
      </c>
    </row>
    <row r="1701" spans="1:13" ht="18" customHeight="1">
      <c r="A1701" s="103" t="s">
        <v>62</v>
      </c>
      <c r="B1701" s="26" t="s">
        <v>63</v>
      </c>
      <c r="C1701" s="28">
        <v>1050000</v>
      </c>
      <c r="D1701" s="28"/>
      <c r="E1701" s="28">
        <f>C1701+D1701</f>
        <v>1050000</v>
      </c>
      <c r="F1701" s="28">
        <v>434973.24</v>
      </c>
      <c r="G1701" s="28"/>
      <c r="H1701" s="28">
        <f>F1701+G1701</f>
        <v>434973.24</v>
      </c>
      <c r="I1701" s="28"/>
      <c r="J1701" s="28"/>
      <c r="K1701" s="28">
        <f>F1701/C1701*100</f>
        <v>41.42602285714286</v>
      </c>
      <c r="L1701" s="28">
        <v>0</v>
      </c>
      <c r="M1701" s="28">
        <f>H1701/E1701*100</f>
        <v>41.42602285714286</v>
      </c>
    </row>
    <row r="1702" spans="1:13" ht="18" customHeight="1">
      <c r="A1702" s="101" t="s">
        <v>364</v>
      </c>
      <c r="B1702" s="26" t="s">
        <v>272</v>
      </c>
      <c r="C1702" s="28">
        <v>28000</v>
      </c>
      <c r="D1702" s="28"/>
      <c r="E1702" s="28">
        <f>C1702+D1702</f>
        <v>28000</v>
      </c>
      <c r="F1702" s="28">
        <v>14000</v>
      </c>
      <c r="G1702" s="28"/>
      <c r="H1702" s="28">
        <f>F1702+G1702</f>
        <v>14000</v>
      </c>
      <c r="I1702" s="28"/>
      <c r="J1702" s="28"/>
      <c r="K1702" s="28">
        <f>F1702/C1702*100</f>
        <v>50</v>
      </c>
      <c r="L1702" s="28"/>
      <c r="M1702" s="28">
        <f>H1702/E1702*100</f>
        <v>50</v>
      </c>
    </row>
    <row r="1703" spans="1:13" ht="18" customHeight="1">
      <c r="A1703" s="38"/>
      <c r="B1703" s="31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</row>
    <row r="1704" spans="1:13" s="29" customFormat="1" ht="18" customHeight="1">
      <c r="A1704" s="24" t="s">
        <v>273</v>
      </c>
      <c r="B1704" s="36">
        <v>92118</v>
      </c>
      <c r="C1704" s="25">
        <f>SUM(C1706:C1706)</f>
        <v>940000</v>
      </c>
      <c r="D1704" s="25">
        <f>SUM(D1706:D1706)</f>
        <v>0</v>
      </c>
      <c r="E1704" s="25">
        <f>SUM(C1704:D1704)</f>
        <v>940000</v>
      </c>
      <c r="F1704" s="25">
        <f>SUM(F1705:F1705)</f>
        <v>395000</v>
      </c>
      <c r="G1704" s="25">
        <f>SUM(G1705:G1705)</f>
        <v>0</v>
      </c>
      <c r="H1704" s="25">
        <f>SUM(F1704:G1704)</f>
        <v>395000</v>
      </c>
      <c r="I1704" s="25">
        <f>SUM(I1706:I1706)</f>
        <v>0</v>
      </c>
      <c r="J1704" s="25">
        <f>SUM(J1706:J1706)</f>
        <v>0</v>
      </c>
      <c r="K1704" s="25">
        <f>F1704/C1704*100</f>
        <v>42.02127659574468</v>
      </c>
      <c r="L1704" s="25">
        <v>0</v>
      </c>
      <c r="M1704" s="25">
        <f>H1704/E1704*100</f>
        <v>42.02127659574468</v>
      </c>
    </row>
    <row r="1705" spans="1:13" s="18" customFormat="1" ht="18" customHeight="1">
      <c r="A1705" s="43" t="s">
        <v>13</v>
      </c>
      <c r="B1705" s="15"/>
      <c r="C1705" s="17">
        <f>SUM(C1706)</f>
        <v>940000</v>
      </c>
      <c r="D1705" s="17">
        <f>SUM(D1706)</f>
        <v>0</v>
      </c>
      <c r="E1705" s="17">
        <f>SUM(C1705:D1705)</f>
        <v>940000</v>
      </c>
      <c r="F1705" s="17">
        <f>SUM(F1706)</f>
        <v>395000</v>
      </c>
      <c r="G1705" s="17">
        <f>SUM(G1706)</f>
        <v>0</v>
      </c>
      <c r="H1705" s="17">
        <f>SUM(F1705:G1705)</f>
        <v>395000</v>
      </c>
      <c r="I1705" s="17">
        <f>SUM(I1706)</f>
        <v>0</v>
      </c>
      <c r="J1705" s="17">
        <f>SUM(J1706)</f>
        <v>0</v>
      </c>
      <c r="K1705" s="21">
        <f>F1705/C1705*100</f>
        <v>42.02127659574468</v>
      </c>
      <c r="L1705" s="25"/>
      <c r="M1705" s="21">
        <f>H1705/E1705*100</f>
        <v>42.02127659574468</v>
      </c>
    </row>
    <row r="1706" spans="1:13" ht="18" customHeight="1">
      <c r="A1706" s="101" t="s">
        <v>196</v>
      </c>
      <c r="B1706" s="26" t="s">
        <v>197</v>
      </c>
      <c r="C1706" s="28">
        <v>940000</v>
      </c>
      <c r="D1706" s="28"/>
      <c r="E1706" s="28">
        <f>C1706+D1706</f>
        <v>940000</v>
      </c>
      <c r="F1706" s="28">
        <v>395000</v>
      </c>
      <c r="G1706" s="28"/>
      <c r="H1706" s="28">
        <f>F1706+G1706</f>
        <v>395000</v>
      </c>
      <c r="I1706" s="28"/>
      <c r="J1706" s="28"/>
      <c r="K1706" s="28">
        <f>F1706/C1706*100</f>
        <v>42.02127659574468</v>
      </c>
      <c r="L1706" s="25"/>
      <c r="M1706" s="28">
        <f>H1706/E1706*100</f>
        <v>42.02127659574468</v>
      </c>
    </row>
    <row r="1707" spans="1:13" ht="18" customHeight="1">
      <c r="A1707" s="30"/>
      <c r="B1707" s="26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</row>
    <row r="1708" spans="1:13" s="29" customFormat="1" ht="18" customHeight="1">
      <c r="A1708" s="24" t="s">
        <v>365</v>
      </c>
      <c r="B1708" s="36">
        <v>92120</v>
      </c>
      <c r="C1708" s="25">
        <f>SUM(C1710:C1711)</f>
        <v>390000</v>
      </c>
      <c r="D1708" s="25">
        <f>SUM(D1710:D1711)</f>
        <v>0</v>
      </c>
      <c r="E1708" s="25">
        <f>C1708+D1708</f>
        <v>390000</v>
      </c>
      <c r="F1708" s="25">
        <f>SUM(F1710:F1711)</f>
        <v>20000</v>
      </c>
      <c r="G1708" s="25">
        <f>SUM(G1710:G1711)</f>
        <v>0</v>
      </c>
      <c r="H1708" s="25">
        <f>F1708+G1708</f>
        <v>20000</v>
      </c>
      <c r="I1708" s="25">
        <f>SUM(I1710:I1711)</f>
        <v>0</v>
      </c>
      <c r="J1708" s="25">
        <f>SUM(J1710:J1711)</f>
        <v>0</v>
      </c>
      <c r="K1708" s="25">
        <f>F1708/C1708*100</f>
        <v>5.128205128205128</v>
      </c>
      <c r="L1708" s="25"/>
      <c r="M1708" s="25">
        <f>H1708/E1708*100</f>
        <v>5.128205128205128</v>
      </c>
    </row>
    <row r="1709" spans="1:13" s="18" customFormat="1" ht="18" customHeight="1">
      <c r="A1709" s="43" t="s">
        <v>13</v>
      </c>
      <c r="B1709" s="15"/>
      <c r="C1709" s="17">
        <f>SUM(C1710:C1711)</f>
        <v>390000</v>
      </c>
      <c r="D1709" s="17">
        <f>SUM(D1710:D1711)</f>
        <v>0</v>
      </c>
      <c r="E1709" s="17">
        <f>SUM(C1709:D1709)</f>
        <v>390000</v>
      </c>
      <c r="F1709" s="17">
        <f>SUM(F1710:F1711)</f>
        <v>20000</v>
      </c>
      <c r="G1709" s="17">
        <f>SUM(G1710:G1711)</f>
        <v>0</v>
      </c>
      <c r="H1709" s="17">
        <f>SUM(F1709:G1709)</f>
        <v>20000</v>
      </c>
      <c r="I1709" s="17">
        <f>SUM(I1710:I1711)</f>
        <v>0</v>
      </c>
      <c r="J1709" s="17">
        <f>SUM(J1710:J1711)</f>
        <v>0</v>
      </c>
      <c r="K1709" s="21">
        <f>F1709/C1709*100</f>
        <v>5.128205128205128</v>
      </c>
      <c r="L1709" s="21"/>
      <c r="M1709" s="21">
        <f>H1709/E1709*100</f>
        <v>5.128205128205128</v>
      </c>
    </row>
    <row r="1710" spans="1:13" ht="18" customHeight="1">
      <c r="A1710" s="101" t="s">
        <v>196</v>
      </c>
      <c r="B1710" s="26" t="s">
        <v>197</v>
      </c>
      <c r="C1710" s="28">
        <v>140000</v>
      </c>
      <c r="D1710" s="28"/>
      <c r="E1710" s="28">
        <f>C1710+D1710</f>
        <v>140000</v>
      </c>
      <c r="F1710" s="28">
        <v>20000</v>
      </c>
      <c r="G1710" s="28"/>
      <c r="H1710" s="28">
        <f>F1710+G1710</f>
        <v>20000</v>
      </c>
      <c r="I1710" s="28"/>
      <c r="J1710" s="28"/>
      <c r="K1710" s="28">
        <f>F1710/C1710*100</f>
        <v>14.285714285714285</v>
      </c>
      <c r="L1710" s="28"/>
      <c r="M1710" s="28">
        <f>H1710/E1710*100</f>
        <v>14.285714285714285</v>
      </c>
    </row>
    <row r="1711" spans="1:13" ht="18" customHeight="1">
      <c r="A1711" s="101" t="s">
        <v>346</v>
      </c>
      <c r="B1711" s="26" t="s">
        <v>77</v>
      </c>
      <c r="C1711" s="28">
        <v>250000</v>
      </c>
      <c r="D1711" s="28"/>
      <c r="E1711" s="28">
        <f>C1711+D1711</f>
        <v>250000</v>
      </c>
      <c r="F1711" s="28"/>
      <c r="G1711" s="28"/>
      <c r="H1711" s="28">
        <f>F1711+G1711</f>
        <v>0</v>
      </c>
      <c r="I1711" s="28"/>
      <c r="J1711" s="28"/>
      <c r="K1711" s="28">
        <f>F1711/C1711*100</f>
        <v>0</v>
      </c>
      <c r="L1711" s="28"/>
      <c r="M1711" s="28">
        <f>H1711/E1711*100</f>
        <v>0</v>
      </c>
    </row>
    <row r="1712" spans="1:13" ht="18" customHeight="1">
      <c r="A1712" s="37"/>
      <c r="B1712" s="26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</row>
    <row r="1713" spans="1:13" s="29" customFormat="1" ht="18" customHeight="1">
      <c r="A1713" s="24" t="s">
        <v>199</v>
      </c>
      <c r="B1713" s="36">
        <v>92195</v>
      </c>
      <c r="C1713" s="25">
        <f>SUM(C1714:C1714)</f>
        <v>400000</v>
      </c>
      <c r="D1713" s="25">
        <f>SUM(D1714:D1714)</f>
        <v>250000</v>
      </c>
      <c r="E1713" s="25">
        <f>SUM(C1713:D1713)</f>
        <v>650000</v>
      </c>
      <c r="F1713" s="25">
        <f>SUM(F1714:F1714)</f>
        <v>393452</v>
      </c>
      <c r="G1713" s="25">
        <f>SUM(G1714:G1714)</f>
        <v>0</v>
      </c>
      <c r="H1713" s="25">
        <f>SUM(F1713:G1713)</f>
        <v>393452</v>
      </c>
      <c r="I1713" s="25">
        <f>SUM(I1714:I1714)</f>
        <v>0</v>
      </c>
      <c r="J1713" s="25">
        <f>SUM(J1714:J1714)</f>
        <v>0</v>
      </c>
      <c r="K1713" s="25">
        <f>F1713/C1713*100</f>
        <v>98.363</v>
      </c>
      <c r="L1713" s="25">
        <v>0</v>
      </c>
      <c r="M1713" s="25">
        <f>H1713/E1713*100</f>
        <v>60.531076923076924</v>
      </c>
    </row>
    <row r="1714" spans="1:13" s="18" customFormat="1" ht="18" customHeight="1">
      <c r="A1714" s="16" t="s">
        <v>15</v>
      </c>
      <c r="B1714" s="15"/>
      <c r="C1714" s="17">
        <f>C1715</f>
        <v>400000</v>
      </c>
      <c r="D1714" s="17">
        <f>D1715+D1716</f>
        <v>250000</v>
      </c>
      <c r="E1714" s="17">
        <f>SUM(C1714:D1714)</f>
        <v>650000</v>
      </c>
      <c r="F1714" s="17">
        <f>F1715</f>
        <v>393452</v>
      </c>
      <c r="G1714" s="17">
        <f>G1715</f>
        <v>0</v>
      </c>
      <c r="H1714" s="17">
        <f>SUM(F1714:G1714)</f>
        <v>393452</v>
      </c>
      <c r="I1714" s="17">
        <f>I1715</f>
        <v>0</v>
      </c>
      <c r="J1714" s="17">
        <f>J1715</f>
        <v>0</v>
      </c>
      <c r="K1714" s="17">
        <f>F1714/C1714*100</f>
        <v>98.363</v>
      </c>
      <c r="L1714" s="33">
        <v>0</v>
      </c>
      <c r="M1714" s="17">
        <f>H1714/E1714*100</f>
        <v>60.531076923076924</v>
      </c>
    </row>
    <row r="1715" spans="1:13" ht="18" customHeight="1">
      <c r="A1715" s="35" t="s">
        <v>62</v>
      </c>
      <c r="B1715" s="26" t="s">
        <v>63</v>
      </c>
      <c r="C1715" s="28">
        <v>400000</v>
      </c>
      <c r="D1715" s="28"/>
      <c r="E1715" s="28">
        <f>C1715+D1715</f>
        <v>400000</v>
      </c>
      <c r="F1715" s="28">
        <v>393452</v>
      </c>
      <c r="G1715" s="28"/>
      <c r="H1715" s="28">
        <f>F1715+G1715</f>
        <v>393452</v>
      </c>
      <c r="I1715" s="28"/>
      <c r="J1715" s="28"/>
      <c r="K1715" s="28">
        <f>F1715/C1715*100</f>
        <v>98.363</v>
      </c>
      <c r="L1715" s="28"/>
      <c r="M1715" s="28">
        <f>H1715/E1715*100</f>
        <v>98.363</v>
      </c>
    </row>
    <row r="1716" spans="1:13" ht="18" customHeight="1">
      <c r="A1716" s="35" t="s">
        <v>457</v>
      </c>
      <c r="B1716" s="26" t="s">
        <v>216</v>
      </c>
      <c r="C1716" s="28">
        <v>0</v>
      </c>
      <c r="D1716" s="28">
        <v>250000</v>
      </c>
      <c r="E1716" s="28">
        <f>C1716+D1716</f>
        <v>250000</v>
      </c>
      <c r="F1716" s="28"/>
      <c r="G1716" s="28"/>
      <c r="H1716" s="28">
        <f>F1716+G1716</f>
        <v>0</v>
      </c>
      <c r="I1716" s="28"/>
      <c r="J1716" s="28"/>
      <c r="K1716" s="28"/>
      <c r="L1716" s="28">
        <f>G1716/D1716*100</f>
        <v>0</v>
      </c>
      <c r="M1716" s="28"/>
    </row>
    <row r="1717" spans="1:13" ht="18" customHeight="1">
      <c r="A1717" s="67"/>
      <c r="B1717" s="68"/>
      <c r="C1717" s="55"/>
      <c r="D1717" s="55"/>
      <c r="E1717" s="55"/>
      <c r="F1717" s="55"/>
      <c r="G1717" s="55"/>
      <c r="H1717" s="55"/>
      <c r="I1717" s="55"/>
      <c r="J1717" s="55"/>
      <c r="K1717" s="55"/>
      <c r="L1717" s="55"/>
      <c r="M1717" s="55"/>
    </row>
    <row r="1718" ht="17.25" customHeight="1"/>
    <row r="1719" spans="1:13" ht="17.25" customHeight="1">
      <c r="A1719" s="114"/>
      <c r="M1719" s="66"/>
    </row>
    <row r="1720" ht="17.25" customHeight="1">
      <c r="M1720" s="66"/>
    </row>
    <row r="1721" ht="17.25" customHeight="1">
      <c r="M1721" s="66"/>
    </row>
    <row r="1722" spans="1:13" ht="17.25" customHeight="1">
      <c r="A1722" s="67"/>
      <c r="B1722" s="68"/>
      <c r="C1722" s="55"/>
      <c r="D1722" s="55"/>
      <c r="E1722" s="55"/>
      <c r="F1722" s="68"/>
      <c r="G1722" s="68"/>
      <c r="H1722" s="68"/>
      <c r="I1722" s="69"/>
      <c r="J1722" s="69"/>
      <c r="K1722" s="68"/>
      <c r="L1722" s="68"/>
      <c r="M1722" s="55"/>
    </row>
    <row r="1723" spans="1:13" ht="17.25" customHeight="1">
      <c r="A1723" s="68"/>
      <c r="B1723" s="68"/>
      <c r="C1723" s="55"/>
      <c r="D1723" s="55"/>
      <c r="E1723" s="55"/>
      <c r="F1723" s="68"/>
      <c r="G1723" s="68"/>
      <c r="H1723" s="68"/>
      <c r="I1723" s="69"/>
      <c r="J1723" s="69"/>
      <c r="K1723" s="68"/>
      <c r="L1723" s="68"/>
      <c r="M1723" s="55"/>
    </row>
    <row r="1724" spans="1:13" ht="17.25" customHeight="1">
      <c r="A1724" s="68"/>
      <c r="B1724" s="68"/>
      <c r="C1724" s="55"/>
      <c r="D1724" s="55"/>
      <c r="E1724" s="55"/>
      <c r="F1724" s="68"/>
      <c r="G1724" s="68"/>
      <c r="H1724" s="68"/>
      <c r="I1724" s="69"/>
      <c r="J1724" s="69"/>
      <c r="K1724" s="68"/>
      <c r="L1724" s="68"/>
      <c r="M1724" s="55"/>
    </row>
    <row r="1725" spans="1:13" ht="17.25" customHeight="1">
      <c r="A1725" s="68"/>
      <c r="B1725" s="68"/>
      <c r="C1725" s="55"/>
      <c r="D1725" s="55"/>
      <c r="E1725" s="55"/>
      <c r="F1725" s="68"/>
      <c r="G1725" s="68"/>
      <c r="H1725" s="68"/>
      <c r="I1725" s="69"/>
      <c r="J1725" s="69"/>
      <c r="K1725" s="68"/>
      <c r="L1725" s="68"/>
      <c r="M1725" s="55"/>
    </row>
    <row r="1726" spans="1:13" ht="17.25" customHeight="1">
      <c r="A1726" s="68"/>
      <c r="B1726" s="68"/>
      <c r="C1726" s="55"/>
      <c r="D1726" s="55"/>
      <c r="E1726" s="55"/>
      <c r="F1726" s="68"/>
      <c r="G1726" s="68"/>
      <c r="H1726" s="68"/>
      <c r="I1726" s="69"/>
      <c r="J1726" s="69"/>
      <c r="K1726" s="68"/>
      <c r="L1726" s="68"/>
      <c r="M1726" s="55"/>
    </row>
    <row r="1727" spans="1:13" ht="17.25" customHeight="1">
      <c r="A1727" s="68"/>
      <c r="B1727" s="68"/>
      <c r="C1727" s="55"/>
      <c r="D1727" s="55"/>
      <c r="E1727" s="55"/>
      <c r="F1727" s="68"/>
      <c r="G1727" s="68"/>
      <c r="H1727" s="68"/>
      <c r="I1727" s="69"/>
      <c r="J1727" s="69"/>
      <c r="K1727" s="68"/>
      <c r="L1727" s="68"/>
      <c r="M1727" s="55"/>
    </row>
    <row r="1728" spans="1:13" ht="17.25" customHeight="1">
      <c r="A1728" s="68"/>
      <c r="B1728" s="68"/>
      <c r="C1728" s="55"/>
      <c r="D1728" s="55"/>
      <c r="E1728" s="55"/>
      <c r="F1728" s="68"/>
      <c r="G1728" s="68"/>
      <c r="H1728" s="68"/>
      <c r="I1728" s="69"/>
      <c r="J1728" s="69"/>
      <c r="K1728" s="68"/>
      <c r="L1728" s="68"/>
      <c r="M1728" s="55"/>
    </row>
    <row r="1729" spans="1:13" ht="17.25" customHeight="1">
      <c r="A1729" s="68"/>
      <c r="B1729" s="68"/>
      <c r="C1729" s="55"/>
      <c r="D1729" s="55"/>
      <c r="E1729" s="55"/>
      <c r="F1729" s="68"/>
      <c r="G1729" s="68"/>
      <c r="H1729" s="68"/>
      <c r="I1729" s="69"/>
      <c r="J1729" s="69"/>
      <c r="K1729" s="68"/>
      <c r="L1729" s="68"/>
      <c r="M1729" s="55"/>
    </row>
    <row r="1730" spans="1:13" ht="17.25" customHeight="1">
      <c r="A1730" s="68"/>
      <c r="B1730" s="68"/>
      <c r="C1730" s="55"/>
      <c r="D1730" s="55"/>
      <c r="E1730" s="55"/>
      <c r="F1730" s="68"/>
      <c r="G1730" s="68"/>
      <c r="H1730" s="68"/>
      <c r="I1730" s="69"/>
      <c r="J1730" s="69"/>
      <c r="K1730" s="68"/>
      <c r="L1730" s="68"/>
      <c r="M1730" s="55"/>
    </row>
    <row r="1731" spans="1:13" ht="17.25" customHeight="1">
      <c r="A1731" s="68"/>
      <c r="B1731" s="68"/>
      <c r="C1731" s="55"/>
      <c r="D1731" s="55"/>
      <c r="E1731" s="55"/>
      <c r="F1731" s="68"/>
      <c r="G1731" s="68"/>
      <c r="H1731" s="68"/>
      <c r="I1731" s="69"/>
      <c r="J1731" s="69"/>
      <c r="K1731" s="68"/>
      <c r="L1731" s="68"/>
      <c r="M1731" s="55"/>
    </row>
    <row r="1732" spans="1:13" ht="17.25" customHeight="1">
      <c r="A1732" s="125"/>
      <c r="B1732" s="125"/>
      <c r="C1732" s="125"/>
      <c r="D1732" s="125"/>
      <c r="E1732" s="125"/>
      <c r="F1732" s="125"/>
      <c r="G1732" s="125"/>
      <c r="H1732" s="125"/>
      <c r="I1732" s="125"/>
      <c r="J1732" s="125"/>
      <c r="K1732" s="125"/>
      <c r="L1732" s="125"/>
      <c r="M1732" s="125"/>
    </row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9.5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.75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6.5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>
      <c r="M2803" s="66"/>
    </row>
    <row r="2804" ht="18" customHeight="1">
      <c r="M2804" s="66"/>
    </row>
    <row r="2805" ht="18" customHeight="1">
      <c r="M2805" s="66"/>
    </row>
    <row r="2806" ht="18" customHeight="1">
      <c r="M2806" s="66"/>
    </row>
    <row r="2807" ht="18" customHeight="1">
      <c r="M2807" s="66"/>
    </row>
    <row r="2808" ht="18" customHeight="1">
      <c r="M2808" s="66"/>
    </row>
    <row r="2809" ht="18" customHeight="1">
      <c r="M2809" s="66"/>
    </row>
    <row r="2810" ht="18" customHeight="1">
      <c r="M2810" s="66"/>
    </row>
    <row r="2811" ht="18" customHeight="1">
      <c r="M2811" s="66"/>
    </row>
    <row r="2812" ht="18" customHeight="1">
      <c r="M2812" s="66"/>
    </row>
    <row r="2813" ht="18" customHeight="1">
      <c r="M2813" s="66"/>
    </row>
    <row r="2814" ht="18" customHeight="1">
      <c r="M2814" s="66"/>
    </row>
    <row r="2815" ht="18" customHeight="1">
      <c r="M2815" s="66"/>
    </row>
    <row r="2816" ht="18" customHeight="1">
      <c r="M2816" s="66"/>
    </row>
    <row r="2817" ht="18" customHeight="1">
      <c r="M2817" s="66"/>
    </row>
    <row r="2818" ht="18" customHeight="1">
      <c r="M2818" s="66"/>
    </row>
    <row r="2819" ht="18" customHeight="1">
      <c r="M2819" s="66"/>
    </row>
    <row r="2820" ht="18" customHeight="1">
      <c r="M2820" s="66"/>
    </row>
    <row r="2821" ht="18" customHeight="1">
      <c r="M2821" s="66"/>
    </row>
    <row r="2822" ht="18" customHeight="1">
      <c r="M2822" s="66"/>
    </row>
    <row r="2823" ht="18" customHeight="1">
      <c r="M2823" s="66"/>
    </row>
    <row r="2824" ht="18" customHeight="1">
      <c r="M2824" s="66"/>
    </row>
    <row r="2825" ht="18" customHeight="1">
      <c r="M2825" s="66"/>
    </row>
    <row r="2826" ht="18" customHeight="1">
      <c r="M2826" s="66"/>
    </row>
    <row r="2827" ht="18" customHeight="1">
      <c r="M2827" s="66"/>
    </row>
    <row r="2828" ht="18" customHeight="1">
      <c r="M2828" s="66"/>
    </row>
    <row r="2829" ht="18" customHeight="1">
      <c r="M2829" s="66"/>
    </row>
    <row r="2830" ht="18" customHeight="1">
      <c r="M2830" s="66"/>
    </row>
    <row r="2831" ht="18" customHeight="1">
      <c r="M2831" s="66"/>
    </row>
    <row r="2832" ht="18" customHeight="1">
      <c r="M2832" s="66"/>
    </row>
    <row r="2833" ht="18" customHeight="1">
      <c r="M2833" s="66"/>
    </row>
    <row r="2834" ht="18" customHeight="1">
      <c r="M2834" s="66"/>
    </row>
    <row r="2835" ht="18" customHeight="1">
      <c r="M2835" s="66"/>
    </row>
    <row r="2836" ht="18" customHeight="1">
      <c r="M2836" s="66"/>
    </row>
    <row r="2837" ht="18" customHeight="1">
      <c r="M2837" s="66"/>
    </row>
    <row r="2838" ht="18" customHeight="1">
      <c r="M2838" s="66"/>
    </row>
    <row r="2839" ht="18" customHeight="1">
      <c r="M2839" s="66"/>
    </row>
    <row r="2840" ht="18" customHeight="1">
      <c r="M2840" s="66"/>
    </row>
    <row r="2841" ht="18" customHeight="1">
      <c r="M2841" s="66"/>
    </row>
    <row r="2842" ht="18" customHeight="1">
      <c r="M2842" s="66"/>
    </row>
    <row r="2843" ht="18" customHeight="1">
      <c r="M2843" s="66"/>
    </row>
    <row r="2844" ht="18" customHeight="1">
      <c r="M2844" s="66"/>
    </row>
    <row r="2845" ht="18" customHeight="1">
      <c r="M2845" s="66"/>
    </row>
    <row r="2846" ht="18" customHeight="1">
      <c r="M2846" s="66"/>
    </row>
    <row r="2847" ht="18" customHeight="1">
      <c r="M2847" s="66"/>
    </row>
    <row r="2848" ht="18" customHeight="1">
      <c r="M2848" s="66"/>
    </row>
    <row r="2849" ht="18" customHeight="1">
      <c r="M2849" s="66"/>
    </row>
    <row r="2850" ht="18" customHeight="1">
      <c r="M2850" s="66"/>
    </row>
    <row r="2851" ht="18" customHeight="1">
      <c r="M2851" s="66"/>
    </row>
    <row r="2852" ht="18" customHeight="1">
      <c r="M2852" s="66"/>
    </row>
    <row r="2853" ht="18" customHeight="1">
      <c r="M2853" s="66"/>
    </row>
    <row r="2854" ht="18" customHeight="1">
      <c r="M2854" s="66"/>
    </row>
    <row r="2855" ht="18" customHeight="1">
      <c r="M2855" s="66"/>
    </row>
    <row r="2856" ht="18" customHeight="1">
      <c r="M2856" s="66"/>
    </row>
    <row r="2857" ht="18" customHeight="1">
      <c r="M2857" s="66"/>
    </row>
    <row r="2858" ht="18" customHeight="1">
      <c r="M2858" s="66"/>
    </row>
    <row r="2859" ht="18" customHeight="1">
      <c r="M2859" s="66"/>
    </row>
    <row r="2860" ht="18" customHeight="1">
      <c r="M2860" s="66"/>
    </row>
    <row r="2861" ht="18" customHeight="1">
      <c r="M2861" s="66"/>
    </row>
    <row r="2862" ht="18" customHeight="1">
      <c r="M2862" s="66"/>
    </row>
    <row r="2863" ht="18" customHeight="1">
      <c r="M2863" s="66"/>
    </row>
    <row r="2864" ht="18" customHeight="1">
      <c r="M2864" s="66"/>
    </row>
    <row r="2865" ht="18" customHeight="1">
      <c r="M2865" s="66"/>
    </row>
    <row r="2866" ht="18" customHeight="1">
      <c r="M2866" s="66"/>
    </row>
    <row r="2867" ht="18" customHeight="1">
      <c r="M2867" s="66"/>
    </row>
    <row r="2868" ht="18" customHeight="1">
      <c r="M2868" s="66"/>
    </row>
    <row r="2869" ht="18" customHeight="1">
      <c r="M2869" s="66"/>
    </row>
    <row r="2870" ht="18" customHeight="1">
      <c r="M2870" s="66"/>
    </row>
    <row r="2871" ht="18" customHeight="1">
      <c r="M2871" s="66"/>
    </row>
    <row r="2872" ht="18" customHeight="1">
      <c r="M2872" s="66"/>
    </row>
    <row r="2873" ht="18" customHeight="1">
      <c r="M2873" s="66"/>
    </row>
    <row r="2874" ht="18" customHeight="1">
      <c r="M2874" s="66"/>
    </row>
    <row r="2875" ht="18" customHeight="1">
      <c r="M2875" s="66"/>
    </row>
    <row r="2876" ht="18" customHeight="1">
      <c r="M2876" s="66"/>
    </row>
    <row r="2877" ht="18" customHeight="1">
      <c r="M2877" s="66"/>
    </row>
    <row r="2878" ht="18" customHeight="1">
      <c r="M2878" s="66"/>
    </row>
    <row r="2879" ht="18" customHeight="1">
      <c r="M2879" s="66"/>
    </row>
    <row r="2880" ht="18" customHeight="1">
      <c r="M2880" s="66"/>
    </row>
    <row r="2881" ht="18" customHeight="1">
      <c r="M2881" s="66"/>
    </row>
    <row r="2882" ht="18" customHeight="1">
      <c r="M2882" s="66"/>
    </row>
    <row r="2883" ht="18" customHeight="1">
      <c r="M2883" s="66"/>
    </row>
    <row r="2884" ht="18" customHeight="1">
      <c r="M2884" s="66"/>
    </row>
    <row r="2885" ht="18" customHeight="1">
      <c r="M2885" s="66"/>
    </row>
    <row r="2886" ht="18" customHeight="1">
      <c r="M2886" s="66"/>
    </row>
    <row r="2887" ht="18" customHeight="1">
      <c r="M2887" s="66"/>
    </row>
    <row r="2888" ht="18" customHeight="1">
      <c r="M2888" s="66"/>
    </row>
    <row r="2889" ht="18" customHeight="1">
      <c r="M2889" s="66"/>
    </row>
    <row r="2890" ht="18" customHeight="1">
      <c r="M2890" s="66"/>
    </row>
    <row r="2891" ht="18" customHeight="1">
      <c r="M2891" s="66"/>
    </row>
    <row r="2892" ht="18" customHeight="1">
      <c r="M2892" s="66"/>
    </row>
    <row r="2893" ht="18" customHeight="1">
      <c r="M2893" s="66"/>
    </row>
    <row r="2894" ht="18" customHeight="1">
      <c r="M2894" s="66"/>
    </row>
    <row r="2895" ht="18" customHeight="1">
      <c r="M2895" s="66"/>
    </row>
    <row r="2896" ht="18" customHeight="1">
      <c r="M2896" s="66"/>
    </row>
    <row r="2897" ht="18" customHeight="1">
      <c r="M2897" s="66"/>
    </row>
    <row r="2898" ht="18" customHeight="1">
      <c r="M2898" s="66"/>
    </row>
    <row r="2899" ht="18" customHeight="1">
      <c r="M2899" s="66"/>
    </row>
    <row r="2900" ht="18" customHeight="1">
      <c r="M2900" s="66"/>
    </row>
    <row r="2901" ht="18" customHeight="1">
      <c r="M2901" s="66"/>
    </row>
    <row r="2902" ht="18" customHeight="1">
      <c r="M2902" s="66"/>
    </row>
    <row r="2903" ht="18" customHeight="1">
      <c r="M2903" s="66"/>
    </row>
    <row r="2904" ht="18" customHeight="1">
      <c r="M2904" s="66"/>
    </row>
    <row r="2905" ht="18" customHeight="1">
      <c r="M2905" s="66"/>
    </row>
    <row r="2906" ht="18" customHeight="1">
      <c r="M2906" s="66"/>
    </row>
    <row r="2907" ht="18" customHeight="1">
      <c r="M2907" s="66"/>
    </row>
    <row r="2908" ht="18" customHeight="1">
      <c r="M2908" s="66"/>
    </row>
    <row r="2909" ht="18" customHeight="1">
      <c r="M2909" s="66"/>
    </row>
    <row r="2910" ht="18" customHeight="1">
      <c r="M2910" s="66"/>
    </row>
    <row r="2911" ht="18" customHeight="1">
      <c r="M2911" s="66"/>
    </row>
    <row r="2912" ht="18" customHeight="1">
      <c r="M2912" s="66"/>
    </row>
    <row r="2913" ht="18" customHeight="1">
      <c r="M2913" s="66"/>
    </row>
    <row r="2914" ht="18" customHeight="1">
      <c r="M2914" s="66"/>
    </row>
    <row r="2915" ht="18" customHeight="1">
      <c r="M2915" s="66"/>
    </row>
    <row r="2916" ht="18" customHeight="1">
      <c r="M2916" s="66"/>
    </row>
    <row r="2917" ht="18" customHeight="1">
      <c r="M2917" s="66"/>
    </row>
    <row r="2918" ht="18" customHeight="1">
      <c r="M2918" s="66"/>
    </row>
    <row r="2919" ht="18" customHeight="1">
      <c r="M2919" s="66"/>
    </row>
    <row r="2920" ht="18" customHeight="1">
      <c r="M2920" s="66"/>
    </row>
    <row r="2921" ht="18" customHeight="1">
      <c r="M2921" s="66"/>
    </row>
    <row r="2922" ht="18" customHeight="1">
      <c r="M2922" s="66"/>
    </row>
    <row r="2923" ht="18" customHeight="1">
      <c r="M2923" s="66"/>
    </row>
    <row r="2924" ht="18" customHeight="1">
      <c r="M2924" s="66"/>
    </row>
    <row r="2925" ht="18" customHeight="1">
      <c r="M2925" s="66"/>
    </row>
    <row r="2926" ht="18" customHeight="1">
      <c r="M2926" s="66"/>
    </row>
    <row r="2927" ht="18" customHeight="1">
      <c r="M2927" s="66"/>
    </row>
    <row r="2928" ht="18" customHeight="1">
      <c r="M2928" s="66"/>
    </row>
    <row r="2929" ht="18" customHeight="1">
      <c r="M2929" s="66"/>
    </row>
    <row r="2930" ht="18" customHeight="1">
      <c r="M2930" s="66"/>
    </row>
    <row r="2931" ht="18" customHeight="1">
      <c r="M2931" s="66"/>
    </row>
    <row r="2932" ht="18" customHeight="1">
      <c r="M2932" s="66"/>
    </row>
    <row r="2933" ht="18" customHeight="1">
      <c r="M2933" s="66"/>
    </row>
    <row r="2934" ht="18" customHeight="1">
      <c r="M2934" s="66"/>
    </row>
    <row r="2935" ht="18" customHeight="1">
      <c r="M2935" s="66"/>
    </row>
    <row r="2936" ht="18" customHeight="1">
      <c r="M2936" s="66"/>
    </row>
    <row r="2937" ht="18" customHeight="1">
      <c r="M2937" s="66"/>
    </row>
    <row r="2938" ht="18" customHeight="1">
      <c r="M2938" s="66"/>
    </row>
    <row r="2939" ht="18" customHeight="1">
      <c r="M2939" s="66"/>
    </row>
    <row r="2940" ht="18" customHeight="1">
      <c r="M2940" s="66"/>
    </row>
    <row r="2941" ht="18" customHeight="1">
      <c r="M2941" s="66"/>
    </row>
    <row r="2942" ht="18" customHeight="1">
      <c r="M2942" s="66"/>
    </row>
    <row r="2943" ht="18" customHeight="1">
      <c r="M2943" s="66"/>
    </row>
    <row r="2944" ht="18" customHeight="1">
      <c r="M2944" s="66"/>
    </row>
    <row r="2945" ht="18" customHeight="1">
      <c r="M2945" s="66"/>
    </row>
    <row r="2946" ht="18" customHeight="1">
      <c r="M2946" s="66"/>
    </row>
    <row r="2947" ht="18" customHeight="1">
      <c r="M2947" s="66"/>
    </row>
    <row r="2948" ht="18" customHeight="1">
      <c r="M2948" s="66"/>
    </row>
    <row r="2949" ht="18" customHeight="1">
      <c r="M2949" s="66"/>
    </row>
    <row r="2950" ht="18" customHeight="1">
      <c r="M2950" s="66"/>
    </row>
    <row r="2951" ht="18" customHeight="1">
      <c r="M2951" s="66"/>
    </row>
    <row r="2952" ht="18" customHeight="1">
      <c r="M2952" s="66"/>
    </row>
    <row r="2953" ht="18" customHeight="1">
      <c r="M2953" s="66"/>
    </row>
    <row r="2954" ht="18" customHeight="1">
      <c r="M2954" s="66"/>
    </row>
    <row r="2955" ht="18" customHeight="1">
      <c r="M2955" s="66"/>
    </row>
    <row r="2956" ht="18" customHeight="1">
      <c r="M2956" s="66"/>
    </row>
    <row r="2957" ht="18" customHeight="1">
      <c r="M2957" s="66"/>
    </row>
    <row r="2958" ht="18" customHeight="1">
      <c r="M2958" s="66"/>
    </row>
    <row r="2959" ht="18" customHeight="1">
      <c r="M2959" s="66"/>
    </row>
    <row r="2960" ht="18" customHeight="1">
      <c r="M2960" s="66"/>
    </row>
    <row r="2961" ht="18" customHeight="1">
      <c r="M2961" s="66"/>
    </row>
    <row r="2962" ht="18" customHeight="1">
      <c r="M2962" s="66"/>
    </row>
    <row r="2963" ht="18" customHeight="1">
      <c r="M2963" s="66"/>
    </row>
    <row r="2964" ht="18" customHeight="1">
      <c r="M2964" s="66"/>
    </row>
    <row r="2965" ht="18" customHeight="1">
      <c r="M2965" s="66"/>
    </row>
    <row r="2966" ht="18" customHeight="1">
      <c r="M2966" s="66"/>
    </row>
    <row r="2967" ht="18" customHeight="1">
      <c r="M2967" s="66"/>
    </row>
    <row r="2968" ht="18" customHeight="1">
      <c r="M2968" s="66"/>
    </row>
    <row r="2969" ht="18" customHeight="1">
      <c r="M2969" s="66"/>
    </row>
    <row r="2970" ht="18" customHeight="1">
      <c r="M2970" s="66"/>
    </row>
    <row r="2971" ht="18" customHeight="1">
      <c r="M2971" s="66"/>
    </row>
    <row r="2972" ht="18" customHeight="1">
      <c r="M2972" s="66"/>
    </row>
    <row r="2973" ht="18" customHeight="1">
      <c r="M2973" s="66"/>
    </row>
    <row r="2974" ht="18" customHeight="1">
      <c r="M2974" s="66"/>
    </row>
    <row r="2975" ht="18" customHeight="1">
      <c r="M2975" s="66"/>
    </row>
    <row r="2976" ht="18" customHeight="1">
      <c r="M2976" s="66"/>
    </row>
    <row r="2977" ht="18" customHeight="1">
      <c r="M2977" s="66"/>
    </row>
    <row r="2978" ht="18" customHeight="1">
      <c r="M2978" s="66"/>
    </row>
    <row r="2979" ht="18" customHeight="1">
      <c r="M2979" s="66"/>
    </row>
    <row r="2980" ht="18" customHeight="1">
      <c r="M2980" s="66"/>
    </row>
    <row r="2981" ht="18" customHeight="1">
      <c r="M2981" s="66"/>
    </row>
    <row r="2982" ht="18" customHeight="1">
      <c r="M2982" s="66"/>
    </row>
    <row r="2983" ht="18" customHeight="1">
      <c r="M2983" s="66"/>
    </row>
    <row r="2984" ht="18" customHeight="1">
      <c r="M2984" s="66"/>
    </row>
    <row r="2985" ht="18" customHeight="1">
      <c r="M2985" s="66"/>
    </row>
    <row r="2986" ht="18" customHeight="1">
      <c r="M2986" s="66"/>
    </row>
    <row r="2987" ht="18" customHeight="1">
      <c r="M2987" s="66"/>
    </row>
    <row r="2988" ht="18" customHeight="1">
      <c r="M2988" s="66"/>
    </row>
    <row r="2989" ht="18" customHeight="1">
      <c r="M2989" s="66"/>
    </row>
    <row r="2990" ht="18" customHeight="1">
      <c r="M2990" s="66"/>
    </row>
    <row r="2991" ht="18" customHeight="1">
      <c r="M2991" s="66"/>
    </row>
    <row r="2992" ht="18" customHeight="1">
      <c r="M2992" s="66"/>
    </row>
    <row r="2993" ht="18" customHeight="1">
      <c r="M2993" s="66"/>
    </row>
    <row r="2994" ht="18" customHeight="1">
      <c r="M2994" s="66"/>
    </row>
    <row r="2995" ht="18" customHeight="1">
      <c r="M2995" s="66"/>
    </row>
    <row r="2996" ht="18" customHeight="1">
      <c r="M2996" s="66"/>
    </row>
    <row r="2997" ht="18" customHeight="1">
      <c r="M2997" s="66"/>
    </row>
    <row r="2998" ht="18" customHeight="1">
      <c r="M2998" s="66"/>
    </row>
    <row r="2999" ht="18" customHeight="1">
      <c r="M2999" s="66"/>
    </row>
    <row r="3000" ht="18" customHeight="1">
      <c r="M3000" s="66"/>
    </row>
    <row r="3001" ht="18" customHeight="1">
      <c r="M3001" s="66"/>
    </row>
    <row r="3002" ht="18" customHeight="1">
      <c r="M3002" s="66"/>
    </row>
    <row r="3003" ht="18" customHeight="1">
      <c r="M3003" s="66"/>
    </row>
    <row r="3004" ht="18" customHeight="1">
      <c r="M3004" s="66"/>
    </row>
    <row r="3005" ht="18" customHeight="1">
      <c r="M3005" s="66"/>
    </row>
    <row r="3006" ht="18" customHeight="1">
      <c r="M3006" s="66"/>
    </row>
    <row r="3007" ht="18" customHeight="1">
      <c r="M3007" s="66"/>
    </row>
    <row r="3008" ht="18" customHeight="1">
      <c r="M3008" s="66"/>
    </row>
    <row r="3009" ht="18" customHeight="1">
      <c r="M3009" s="66"/>
    </row>
    <row r="3010" ht="18" customHeight="1">
      <c r="M3010" s="66"/>
    </row>
    <row r="3011" ht="18" customHeight="1">
      <c r="M3011" s="66"/>
    </row>
    <row r="3012" ht="18" customHeight="1">
      <c r="M3012" s="66"/>
    </row>
    <row r="3013" ht="18" customHeight="1">
      <c r="M3013" s="66"/>
    </row>
    <row r="3014" ht="18" customHeight="1">
      <c r="M3014" s="66"/>
    </row>
    <row r="3015" ht="18" customHeight="1">
      <c r="M3015" s="66"/>
    </row>
    <row r="3016" ht="18" customHeight="1">
      <c r="M3016" s="66"/>
    </row>
    <row r="3017" ht="18" customHeight="1">
      <c r="M3017" s="66"/>
    </row>
    <row r="3018" ht="18" customHeight="1">
      <c r="M3018" s="66"/>
    </row>
    <row r="3019" ht="18" customHeight="1">
      <c r="M3019" s="66"/>
    </row>
    <row r="3020" ht="18" customHeight="1">
      <c r="M3020" s="66"/>
    </row>
    <row r="3021" ht="18" customHeight="1">
      <c r="M3021" s="66"/>
    </row>
    <row r="3022" ht="18" customHeight="1">
      <c r="M3022" s="66"/>
    </row>
    <row r="3023" ht="18" customHeight="1">
      <c r="M3023" s="66"/>
    </row>
    <row r="3024" ht="18" customHeight="1">
      <c r="M3024" s="66"/>
    </row>
    <row r="3025" ht="18" customHeight="1">
      <c r="M3025" s="66"/>
    </row>
    <row r="3026" ht="18" customHeight="1">
      <c r="M3026" s="66"/>
    </row>
    <row r="3027" ht="18" customHeight="1">
      <c r="M3027" s="66"/>
    </row>
    <row r="3028" ht="18" customHeight="1">
      <c r="M3028" s="66"/>
    </row>
    <row r="3029" ht="18" customHeight="1">
      <c r="M3029" s="66"/>
    </row>
    <row r="3030" ht="18" customHeight="1">
      <c r="M3030" s="66"/>
    </row>
    <row r="3031" ht="18" customHeight="1">
      <c r="M3031" s="66"/>
    </row>
    <row r="3032" ht="18" customHeight="1">
      <c r="M3032" s="66"/>
    </row>
    <row r="3033" ht="18" customHeight="1">
      <c r="M3033" s="66"/>
    </row>
    <row r="3034" ht="18" customHeight="1">
      <c r="M3034" s="66"/>
    </row>
    <row r="3035" ht="18" customHeight="1">
      <c r="M3035" s="66"/>
    </row>
    <row r="3036" ht="18" customHeight="1">
      <c r="M3036" s="66"/>
    </row>
    <row r="3037" ht="18" customHeight="1">
      <c r="M3037" s="66"/>
    </row>
    <row r="3038" ht="18" customHeight="1">
      <c r="M3038" s="66"/>
    </row>
    <row r="3039" ht="18" customHeight="1">
      <c r="M3039" s="66"/>
    </row>
    <row r="3040" ht="18" customHeight="1">
      <c r="M3040" s="66"/>
    </row>
    <row r="3041" ht="18" customHeight="1">
      <c r="M3041" s="66"/>
    </row>
    <row r="3042" ht="18" customHeight="1">
      <c r="M3042" s="66"/>
    </row>
    <row r="3043" ht="18" customHeight="1">
      <c r="M3043" s="66"/>
    </row>
    <row r="3044" ht="18" customHeight="1">
      <c r="M3044" s="66"/>
    </row>
    <row r="3045" ht="18" customHeight="1">
      <c r="M3045" s="66"/>
    </row>
    <row r="3046" ht="18" customHeight="1">
      <c r="M3046" s="66"/>
    </row>
    <row r="3047" ht="18" customHeight="1">
      <c r="M3047" s="66"/>
    </row>
    <row r="3048" ht="18" customHeight="1">
      <c r="M3048" s="66"/>
    </row>
    <row r="3049" ht="18" customHeight="1">
      <c r="M3049" s="66"/>
    </row>
    <row r="3050" ht="18" customHeight="1">
      <c r="M3050" s="66"/>
    </row>
    <row r="3051" ht="18" customHeight="1">
      <c r="M3051" s="66"/>
    </row>
    <row r="3052" ht="18" customHeight="1">
      <c r="M3052" s="66"/>
    </row>
    <row r="3053" ht="18" customHeight="1">
      <c r="M3053" s="66"/>
    </row>
    <row r="3054" ht="18" customHeight="1">
      <c r="M3054" s="66"/>
    </row>
    <row r="3055" ht="18" customHeight="1">
      <c r="M3055" s="66"/>
    </row>
    <row r="3056" ht="18" customHeight="1">
      <c r="M3056" s="66"/>
    </row>
    <row r="3057" ht="18" customHeight="1">
      <c r="M3057" s="66"/>
    </row>
    <row r="3058" ht="18" customHeight="1">
      <c r="M3058" s="66"/>
    </row>
    <row r="3059" ht="18" customHeight="1">
      <c r="M3059" s="66"/>
    </row>
    <row r="3060" ht="18" customHeight="1">
      <c r="M3060" s="66"/>
    </row>
    <row r="3061" ht="18" customHeight="1">
      <c r="M3061" s="66"/>
    </row>
    <row r="3062" ht="18" customHeight="1">
      <c r="M3062" s="66"/>
    </row>
    <row r="3063" ht="18" customHeight="1">
      <c r="M3063" s="66"/>
    </row>
    <row r="3064" ht="18" customHeight="1">
      <c r="M3064" s="66"/>
    </row>
    <row r="3065" ht="18" customHeight="1">
      <c r="M3065" s="66"/>
    </row>
    <row r="3066" ht="18" customHeight="1">
      <c r="M3066" s="66"/>
    </row>
    <row r="3067" ht="18" customHeight="1">
      <c r="M3067" s="66"/>
    </row>
    <row r="3068" ht="18" customHeight="1">
      <c r="M3068" s="66"/>
    </row>
    <row r="3069" ht="18" customHeight="1">
      <c r="M3069" s="66"/>
    </row>
    <row r="3070" ht="18" customHeight="1">
      <c r="M3070" s="66"/>
    </row>
    <row r="3071" ht="18" customHeight="1">
      <c r="M3071" s="66"/>
    </row>
    <row r="3072" ht="18" customHeight="1">
      <c r="M3072" s="66"/>
    </row>
    <row r="3073" ht="18" customHeight="1">
      <c r="M3073" s="66"/>
    </row>
    <row r="3074" ht="18" customHeight="1">
      <c r="M3074" s="66"/>
    </row>
    <row r="3075" ht="18" customHeight="1">
      <c r="M3075" s="66"/>
    </row>
    <row r="3076" ht="18" customHeight="1">
      <c r="M3076" s="66"/>
    </row>
    <row r="3077" ht="18" customHeight="1">
      <c r="M3077" s="66"/>
    </row>
    <row r="3078" ht="18" customHeight="1">
      <c r="M3078" s="66"/>
    </row>
    <row r="3079" ht="18" customHeight="1">
      <c r="M3079" s="66"/>
    </row>
    <row r="3080" ht="18" customHeight="1">
      <c r="M3080" s="66"/>
    </row>
    <row r="3081" ht="18" customHeight="1">
      <c r="M3081" s="66"/>
    </row>
    <row r="3082" ht="18" customHeight="1">
      <c r="M3082" s="66"/>
    </row>
    <row r="3083" ht="18" customHeight="1">
      <c r="M3083" s="66"/>
    </row>
    <row r="3084" ht="18" customHeight="1">
      <c r="M3084" s="66"/>
    </row>
    <row r="3085" ht="18" customHeight="1">
      <c r="M3085" s="66"/>
    </row>
    <row r="3086" ht="18" customHeight="1">
      <c r="M3086" s="66"/>
    </row>
    <row r="3087" ht="18" customHeight="1">
      <c r="M3087" s="66"/>
    </row>
    <row r="3088" ht="18" customHeight="1">
      <c r="M3088" s="66"/>
    </row>
    <row r="3089" ht="18" customHeight="1">
      <c r="M3089" s="66"/>
    </row>
    <row r="3090" ht="18" customHeight="1">
      <c r="M3090" s="66"/>
    </row>
    <row r="3091" ht="18" customHeight="1">
      <c r="M3091" s="66"/>
    </row>
    <row r="3092" ht="18" customHeight="1">
      <c r="M3092" s="66"/>
    </row>
    <row r="3093" ht="18" customHeight="1">
      <c r="M3093" s="66"/>
    </row>
    <row r="3094" ht="18" customHeight="1">
      <c r="M3094" s="66"/>
    </row>
    <row r="3095" ht="18" customHeight="1">
      <c r="M3095" s="66"/>
    </row>
    <row r="3096" ht="18" customHeight="1">
      <c r="M3096" s="66"/>
    </row>
    <row r="3097" ht="18" customHeight="1">
      <c r="M3097" s="66"/>
    </row>
    <row r="3098" ht="18" customHeight="1">
      <c r="M3098" s="66"/>
    </row>
    <row r="3099" ht="18" customHeight="1">
      <c r="M3099" s="66"/>
    </row>
    <row r="3100" ht="18" customHeight="1">
      <c r="M3100" s="66"/>
    </row>
    <row r="3101" ht="18" customHeight="1">
      <c r="M3101" s="66"/>
    </row>
    <row r="3102" ht="18" customHeight="1">
      <c r="M3102" s="66"/>
    </row>
    <row r="3103" ht="18" customHeight="1">
      <c r="M3103" s="66"/>
    </row>
    <row r="3104" ht="18" customHeight="1">
      <c r="M3104" s="66"/>
    </row>
    <row r="3105" ht="18" customHeight="1">
      <c r="M3105" s="66"/>
    </row>
    <row r="3106" ht="18" customHeight="1">
      <c r="M3106" s="66"/>
    </row>
    <row r="3107" ht="18" customHeight="1">
      <c r="M3107" s="66"/>
    </row>
    <row r="3108" ht="18" customHeight="1">
      <c r="M3108" s="66"/>
    </row>
    <row r="3109" ht="18" customHeight="1">
      <c r="M3109" s="66"/>
    </row>
    <row r="3110" ht="18" customHeight="1">
      <c r="M3110" s="66"/>
    </row>
    <row r="3111" ht="18" customHeight="1">
      <c r="M3111" s="66"/>
    </row>
    <row r="3112" ht="18" customHeight="1">
      <c r="M3112" s="66"/>
    </row>
    <row r="3113" ht="18" customHeight="1">
      <c r="M3113" s="66"/>
    </row>
    <row r="3114" ht="18" customHeight="1">
      <c r="M3114" s="66"/>
    </row>
    <row r="3115" ht="18" customHeight="1">
      <c r="M3115" s="66"/>
    </row>
    <row r="3116" ht="18" customHeight="1">
      <c r="M3116" s="66"/>
    </row>
    <row r="3117" ht="18" customHeight="1">
      <c r="M3117" s="66"/>
    </row>
    <row r="3118" ht="18" customHeight="1">
      <c r="M3118" s="66"/>
    </row>
    <row r="3119" ht="18" customHeight="1">
      <c r="M3119" s="66"/>
    </row>
    <row r="3120" ht="18" customHeight="1">
      <c r="M3120" s="66"/>
    </row>
    <row r="3121" ht="18" customHeight="1">
      <c r="M3121" s="66"/>
    </row>
    <row r="3122" ht="18" customHeight="1">
      <c r="M3122" s="66"/>
    </row>
    <row r="3123" ht="18" customHeight="1">
      <c r="M3123" s="66"/>
    </row>
    <row r="3124" ht="18" customHeight="1">
      <c r="M3124" s="66"/>
    </row>
    <row r="3125" ht="18" customHeight="1">
      <c r="M3125" s="66"/>
    </row>
    <row r="3126" ht="18" customHeight="1">
      <c r="M3126" s="66"/>
    </row>
    <row r="3127" ht="18" customHeight="1">
      <c r="M3127" s="66"/>
    </row>
    <row r="3128" ht="18" customHeight="1">
      <c r="M3128" s="66"/>
    </row>
    <row r="3129" ht="18" customHeight="1">
      <c r="M3129" s="66"/>
    </row>
    <row r="3130" ht="18" customHeight="1">
      <c r="M3130" s="66"/>
    </row>
    <row r="3131" ht="18" customHeight="1">
      <c r="M3131" s="66"/>
    </row>
    <row r="3132" ht="18" customHeight="1">
      <c r="M3132" s="66"/>
    </row>
    <row r="3133" ht="18" customHeight="1">
      <c r="M3133" s="66"/>
    </row>
    <row r="3134" ht="18" customHeight="1">
      <c r="M3134" s="66"/>
    </row>
    <row r="3135" ht="18" customHeight="1">
      <c r="M3135" s="66"/>
    </row>
    <row r="3136" ht="18" customHeight="1">
      <c r="M3136" s="66"/>
    </row>
    <row r="3137" ht="18" customHeight="1">
      <c r="M3137" s="66"/>
    </row>
    <row r="3138" ht="18" customHeight="1">
      <c r="M3138" s="66"/>
    </row>
    <row r="3139" ht="18" customHeight="1">
      <c r="M3139" s="66"/>
    </row>
    <row r="3140" ht="18" customHeight="1">
      <c r="M3140" s="66"/>
    </row>
    <row r="3141" ht="18" customHeight="1">
      <c r="M3141" s="66"/>
    </row>
    <row r="3142" ht="18" customHeight="1">
      <c r="M3142" s="66"/>
    </row>
    <row r="3143" ht="18" customHeight="1">
      <c r="M3143" s="66"/>
    </row>
    <row r="3144" ht="18" customHeight="1">
      <c r="M3144" s="66"/>
    </row>
    <row r="3145" ht="18" customHeight="1">
      <c r="M3145" s="66"/>
    </row>
    <row r="3146" ht="18" customHeight="1">
      <c r="M3146" s="66"/>
    </row>
    <row r="3147" ht="18" customHeight="1">
      <c r="M3147" s="66"/>
    </row>
    <row r="3148" ht="18" customHeight="1">
      <c r="M3148" s="66"/>
    </row>
    <row r="3149" ht="18" customHeight="1">
      <c r="M3149" s="66"/>
    </row>
    <row r="3150" ht="18" customHeight="1">
      <c r="M3150" s="66"/>
    </row>
    <row r="3151" ht="18" customHeight="1">
      <c r="M3151" s="66"/>
    </row>
    <row r="3152" ht="18" customHeight="1">
      <c r="M3152" s="66"/>
    </row>
    <row r="3153" ht="18" customHeight="1">
      <c r="M3153" s="66"/>
    </row>
    <row r="3154" ht="18" customHeight="1">
      <c r="M3154" s="66"/>
    </row>
    <row r="3155" ht="18" customHeight="1">
      <c r="M3155" s="66"/>
    </row>
    <row r="3156" ht="18" customHeight="1">
      <c r="M3156" s="66"/>
    </row>
    <row r="3157" ht="18" customHeight="1">
      <c r="M3157" s="66"/>
    </row>
    <row r="3158" ht="18" customHeight="1">
      <c r="M3158" s="66"/>
    </row>
    <row r="3159" ht="18" customHeight="1">
      <c r="M3159" s="66"/>
    </row>
    <row r="3160" ht="18" customHeight="1">
      <c r="M3160" s="66"/>
    </row>
    <row r="3161" ht="18" customHeight="1">
      <c r="M3161" s="66"/>
    </row>
    <row r="3162" ht="18" customHeight="1">
      <c r="M3162" s="66"/>
    </row>
    <row r="3163" ht="18" customHeight="1">
      <c r="M3163" s="66"/>
    </row>
    <row r="3164" ht="18" customHeight="1">
      <c r="M3164" s="66"/>
    </row>
    <row r="3165" ht="18" customHeight="1">
      <c r="M3165" s="66"/>
    </row>
    <row r="3166" ht="18" customHeight="1">
      <c r="M3166" s="66"/>
    </row>
    <row r="3167" ht="18" customHeight="1">
      <c r="M3167" s="66"/>
    </row>
    <row r="3168" ht="18" customHeight="1">
      <c r="M3168" s="66"/>
    </row>
    <row r="3169" ht="18" customHeight="1">
      <c r="M3169" s="66"/>
    </row>
    <row r="3170" ht="18" customHeight="1">
      <c r="M3170" s="66"/>
    </row>
    <row r="3171" ht="18" customHeight="1">
      <c r="M3171" s="66"/>
    </row>
    <row r="3172" ht="18" customHeight="1">
      <c r="M3172" s="66"/>
    </row>
    <row r="3173" ht="18" customHeight="1">
      <c r="M3173" s="66"/>
    </row>
    <row r="3174" ht="18" customHeight="1">
      <c r="M3174" s="66"/>
    </row>
    <row r="3175" ht="18" customHeight="1">
      <c r="M3175" s="66"/>
    </row>
    <row r="3176" ht="18" customHeight="1">
      <c r="M3176" s="66"/>
    </row>
    <row r="3177" ht="18" customHeight="1">
      <c r="M3177" s="66"/>
    </row>
    <row r="3178" ht="18" customHeight="1">
      <c r="M3178" s="66"/>
    </row>
    <row r="3179" ht="18" customHeight="1">
      <c r="M3179" s="66"/>
    </row>
    <row r="3180" ht="18" customHeight="1">
      <c r="M3180" s="66"/>
    </row>
    <row r="3181" ht="18" customHeight="1">
      <c r="M3181" s="66"/>
    </row>
    <row r="3182" ht="18" customHeight="1">
      <c r="M3182" s="66"/>
    </row>
    <row r="3183" ht="18" customHeight="1">
      <c r="M3183" s="66"/>
    </row>
    <row r="3184" ht="18" customHeight="1">
      <c r="M3184" s="66"/>
    </row>
    <row r="3185" ht="18" customHeight="1">
      <c r="M3185" s="66"/>
    </row>
    <row r="3186" ht="18" customHeight="1">
      <c r="M3186" s="66"/>
    </row>
    <row r="3187" ht="18" customHeight="1">
      <c r="M3187" s="66"/>
    </row>
    <row r="3188" ht="18" customHeight="1">
      <c r="M3188" s="66"/>
    </row>
    <row r="3189" ht="18" customHeight="1">
      <c r="M3189" s="66"/>
    </row>
    <row r="3190" ht="18" customHeight="1">
      <c r="M3190" s="66"/>
    </row>
    <row r="3191" ht="18" customHeight="1">
      <c r="M3191" s="66"/>
    </row>
    <row r="3192" ht="18" customHeight="1">
      <c r="M3192" s="66"/>
    </row>
    <row r="3193" ht="18" customHeight="1">
      <c r="M3193" s="66"/>
    </row>
    <row r="3194" ht="18" customHeight="1">
      <c r="M3194" s="66"/>
    </row>
    <row r="3195" ht="18" customHeight="1">
      <c r="M3195" s="66"/>
    </row>
    <row r="3196" ht="18" customHeight="1">
      <c r="M3196" s="66"/>
    </row>
    <row r="3197" ht="18" customHeight="1">
      <c r="M3197" s="66"/>
    </row>
    <row r="3198" ht="18" customHeight="1">
      <c r="M3198" s="66"/>
    </row>
    <row r="3199" ht="18" customHeight="1">
      <c r="M3199" s="66"/>
    </row>
    <row r="3200" ht="18" customHeight="1">
      <c r="M3200" s="66"/>
    </row>
    <row r="3201" ht="18" customHeight="1">
      <c r="M3201" s="66"/>
    </row>
    <row r="3202" ht="18" customHeight="1">
      <c r="M3202" s="66"/>
    </row>
    <row r="3203" ht="18" customHeight="1">
      <c r="M3203" s="66"/>
    </row>
    <row r="3204" ht="18" customHeight="1">
      <c r="M3204" s="66"/>
    </row>
    <row r="3205" ht="18" customHeight="1">
      <c r="M3205" s="66"/>
    </row>
    <row r="3206" ht="18" customHeight="1">
      <c r="M3206" s="66"/>
    </row>
    <row r="3207" ht="18" customHeight="1">
      <c r="M3207" s="66"/>
    </row>
    <row r="3208" ht="18" customHeight="1">
      <c r="M3208" s="66"/>
    </row>
    <row r="3209" ht="18" customHeight="1">
      <c r="M3209" s="66"/>
    </row>
    <row r="3210" ht="18" customHeight="1">
      <c r="M3210" s="66"/>
    </row>
    <row r="3211" ht="18" customHeight="1">
      <c r="M3211" s="66"/>
    </row>
    <row r="3212" ht="18" customHeight="1">
      <c r="M3212" s="66"/>
    </row>
    <row r="3213" ht="18" customHeight="1">
      <c r="M3213" s="66"/>
    </row>
    <row r="3214" ht="18" customHeight="1">
      <c r="M3214" s="66"/>
    </row>
    <row r="3215" ht="18" customHeight="1">
      <c r="M3215" s="66"/>
    </row>
    <row r="3216" ht="18" customHeight="1">
      <c r="M3216" s="66"/>
    </row>
    <row r="3217" ht="18" customHeight="1">
      <c r="M3217" s="66"/>
    </row>
    <row r="3218" ht="18" customHeight="1">
      <c r="M3218" s="66"/>
    </row>
    <row r="3219" ht="18" customHeight="1">
      <c r="M3219" s="66"/>
    </row>
    <row r="3220" ht="18" customHeight="1">
      <c r="M3220" s="66"/>
    </row>
    <row r="3221" ht="18" customHeight="1">
      <c r="M3221" s="66"/>
    </row>
    <row r="3222" ht="18" customHeight="1">
      <c r="M3222" s="66"/>
    </row>
    <row r="3223" ht="18" customHeight="1">
      <c r="M3223" s="66"/>
    </row>
    <row r="3224" ht="18" customHeight="1">
      <c r="M3224" s="66"/>
    </row>
    <row r="3225" ht="18" customHeight="1">
      <c r="M3225" s="66"/>
    </row>
    <row r="3226" ht="18" customHeight="1">
      <c r="M3226" s="66"/>
    </row>
    <row r="3227" ht="18" customHeight="1">
      <c r="M3227" s="66"/>
    </row>
    <row r="3228" ht="18" customHeight="1">
      <c r="M3228" s="66"/>
    </row>
    <row r="3229" ht="18" customHeight="1">
      <c r="M3229" s="66"/>
    </row>
    <row r="3230" ht="18" customHeight="1">
      <c r="M3230" s="66"/>
    </row>
    <row r="3231" ht="18" customHeight="1">
      <c r="M3231" s="66"/>
    </row>
    <row r="3232" ht="18" customHeight="1">
      <c r="M3232" s="66"/>
    </row>
    <row r="3233" ht="18" customHeight="1">
      <c r="M3233" s="66"/>
    </row>
    <row r="3234" ht="18" customHeight="1">
      <c r="M3234" s="66"/>
    </row>
    <row r="3235" ht="18" customHeight="1">
      <c r="M3235" s="66"/>
    </row>
    <row r="3236" ht="18" customHeight="1">
      <c r="M3236" s="66"/>
    </row>
    <row r="3237" ht="18" customHeight="1">
      <c r="M3237" s="66"/>
    </row>
    <row r="3238" ht="18" customHeight="1">
      <c r="M3238" s="66"/>
    </row>
    <row r="3239" ht="18" customHeight="1">
      <c r="M3239" s="66"/>
    </row>
    <row r="3240" ht="18" customHeight="1">
      <c r="M3240" s="66"/>
    </row>
    <row r="3241" ht="18" customHeight="1">
      <c r="M3241" s="66"/>
    </row>
    <row r="3242" ht="18" customHeight="1">
      <c r="M3242" s="66"/>
    </row>
    <row r="3243" ht="18" customHeight="1">
      <c r="M3243" s="66"/>
    </row>
    <row r="3244" ht="18" customHeight="1">
      <c r="M3244" s="66"/>
    </row>
    <row r="3245" ht="18" customHeight="1">
      <c r="M3245" s="66"/>
    </row>
    <row r="3246" ht="18" customHeight="1">
      <c r="M3246" s="66"/>
    </row>
    <row r="3247" ht="18" customHeight="1">
      <c r="M3247" s="66"/>
    </row>
    <row r="3248" ht="18" customHeight="1">
      <c r="M3248" s="66"/>
    </row>
    <row r="3249" ht="18" customHeight="1">
      <c r="M3249" s="66"/>
    </row>
    <row r="3250" ht="18" customHeight="1">
      <c r="M3250" s="66"/>
    </row>
    <row r="3251" ht="18" customHeight="1">
      <c r="M3251" s="66"/>
    </row>
    <row r="3252" ht="18" customHeight="1">
      <c r="M3252" s="66"/>
    </row>
    <row r="3253" ht="18" customHeight="1">
      <c r="M3253" s="66"/>
    </row>
    <row r="3254" ht="18" customHeight="1">
      <c r="M3254" s="66"/>
    </row>
    <row r="3255" ht="18" customHeight="1">
      <c r="M3255" s="66"/>
    </row>
    <row r="3256" ht="18" customHeight="1">
      <c r="M3256" s="66"/>
    </row>
    <row r="3257" ht="18" customHeight="1">
      <c r="M3257" s="66"/>
    </row>
    <row r="3258" ht="18" customHeight="1">
      <c r="M3258" s="66"/>
    </row>
    <row r="3259" ht="18" customHeight="1">
      <c r="M3259" s="66"/>
    </row>
    <row r="3260" ht="18" customHeight="1">
      <c r="M3260" s="66"/>
    </row>
    <row r="3261" ht="18" customHeight="1">
      <c r="M3261" s="66"/>
    </row>
    <row r="3262" ht="18" customHeight="1">
      <c r="M3262" s="66"/>
    </row>
    <row r="3263" ht="18" customHeight="1">
      <c r="M3263" s="66"/>
    </row>
    <row r="3264" ht="18" customHeight="1">
      <c r="M3264" s="66"/>
    </row>
    <row r="3265" ht="18" customHeight="1">
      <c r="M3265" s="66"/>
    </row>
    <row r="3266" ht="18" customHeight="1">
      <c r="M3266" s="66"/>
    </row>
    <row r="3267" ht="18" customHeight="1">
      <c r="M3267" s="66"/>
    </row>
    <row r="3268" ht="18" customHeight="1">
      <c r="M3268" s="66"/>
    </row>
    <row r="3269" ht="18" customHeight="1">
      <c r="M3269" s="66"/>
    </row>
    <row r="3270" ht="18" customHeight="1">
      <c r="M3270" s="66"/>
    </row>
    <row r="3271" ht="18" customHeight="1">
      <c r="M3271" s="66"/>
    </row>
    <row r="3272" ht="18" customHeight="1">
      <c r="M3272" s="66"/>
    </row>
    <row r="3273" ht="18" customHeight="1">
      <c r="M3273" s="66"/>
    </row>
    <row r="3274" ht="18" customHeight="1">
      <c r="M3274" s="66"/>
    </row>
    <row r="3275" ht="18" customHeight="1">
      <c r="M3275" s="66"/>
    </row>
    <row r="3276" ht="18" customHeight="1">
      <c r="M3276" s="66"/>
    </row>
    <row r="3277" ht="18" customHeight="1">
      <c r="M3277" s="66"/>
    </row>
    <row r="3278" ht="18" customHeight="1">
      <c r="M3278" s="66"/>
    </row>
    <row r="3279" ht="18" customHeight="1">
      <c r="M3279" s="66"/>
    </row>
    <row r="3280" ht="18" customHeight="1">
      <c r="M3280" s="66"/>
    </row>
    <row r="3281" ht="18" customHeight="1">
      <c r="M3281" s="66"/>
    </row>
    <row r="3282" ht="18" customHeight="1">
      <c r="M3282" s="66"/>
    </row>
    <row r="3283" ht="18" customHeight="1">
      <c r="M3283" s="66"/>
    </row>
    <row r="3284" ht="18" customHeight="1">
      <c r="M3284" s="66"/>
    </row>
    <row r="3285" ht="18" customHeight="1">
      <c r="M3285" s="66"/>
    </row>
    <row r="3286" ht="18" customHeight="1">
      <c r="M3286" s="66"/>
    </row>
    <row r="3287" ht="18" customHeight="1">
      <c r="M3287" s="66"/>
    </row>
    <row r="3288" ht="18" customHeight="1">
      <c r="M3288" s="66"/>
    </row>
    <row r="3289" ht="18" customHeight="1">
      <c r="M3289" s="66"/>
    </row>
    <row r="3290" ht="18" customHeight="1">
      <c r="M3290" s="66"/>
    </row>
    <row r="3291" ht="18" customHeight="1">
      <c r="M3291" s="66"/>
    </row>
    <row r="3292" ht="18" customHeight="1">
      <c r="M3292" s="66"/>
    </row>
    <row r="3293" ht="18" customHeight="1">
      <c r="M3293" s="66"/>
    </row>
    <row r="3294" ht="18" customHeight="1">
      <c r="M3294" s="66"/>
    </row>
    <row r="3295" ht="18" customHeight="1">
      <c r="M3295" s="66"/>
    </row>
    <row r="3296" ht="18" customHeight="1">
      <c r="M3296" s="66"/>
    </row>
    <row r="3297" ht="18" customHeight="1">
      <c r="M3297" s="66"/>
    </row>
    <row r="3298" ht="18" customHeight="1">
      <c r="M3298" s="66"/>
    </row>
    <row r="3299" ht="18" customHeight="1">
      <c r="M3299" s="66"/>
    </row>
    <row r="3300" ht="18" customHeight="1">
      <c r="M3300" s="66"/>
    </row>
    <row r="3301" ht="18" customHeight="1">
      <c r="M3301" s="66"/>
    </row>
    <row r="3302" ht="18" customHeight="1">
      <c r="M3302" s="66"/>
    </row>
    <row r="3303" ht="18" customHeight="1">
      <c r="M3303" s="66"/>
    </row>
    <row r="3304" ht="18" customHeight="1">
      <c r="M3304" s="66"/>
    </row>
    <row r="3305" ht="18" customHeight="1">
      <c r="M3305" s="66"/>
    </row>
    <row r="3306" ht="18" customHeight="1">
      <c r="M3306" s="66"/>
    </row>
    <row r="3307" ht="18" customHeight="1">
      <c r="M3307" s="66"/>
    </row>
    <row r="3308" ht="18" customHeight="1">
      <c r="M3308" s="66"/>
    </row>
    <row r="3309" ht="18" customHeight="1">
      <c r="M3309" s="66"/>
    </row>
    <row r="3310" ht="18" customHeight="1">
      <c r="M3310" s="66"/>
    </row>
    <row r="3311" ht="18" customHeight="1">
      <c r="M3311" s="66"/>
    </row>
    <row r="3312" ht="18" customHeight="1">
      <c r="M3312" s="66"/>
    </row>
    <row r="3313" ht="18" customHeight="1">
      <c r="M3313" s="66"/>
    </row>
    <row r="3314" ht="18" customHeight="1">
      <c r="M3314" s="66"/>
    </row>
    <row r="3315" ht="18" customHeight="1">
      <c r="M3315" s="66"/>
    </row>
    <row r="3316" ht="18" customHeight="1">
      <c r="M3316" s="66"/>
    </row>
    <row r="3317" ht="18" customHeight="1">
      <c r="M3317" s="66"/>
    </row>
    <row r="3318" ht="18" customHeight="1">
      <c r="M3318" s="66"/>
    </row>
    <row r="3319" ht="18" customHeight="1">
      <c r="M3319" s="66"/>
    </row>
    <row r="3320" ht="18" customHeight="1">
      <c r="M3320" s="66"/>
    </row>
    <row r="3321" ht="18" customHeight="1">
      <c r="M3321" s="66"/>
    </row>
    <row r="3322" ht="18" customHeight="1">
      <c r="M3322" s="66"/>
    </row>
    <row r="3323" ht="18" customHeight="1">
      <c r="M3323" s="66"/>
    </row>
    <row r="3324" ht="18" customHeight="1">
      <c r="M3324" s="66"/>
    </row>
    <row r="3325" ht="18" customHeight="1">
      <c r="M3325" s="66"/>
    </row>
    <row r="3326" ht="18" customHeight="1">
      <c r="M3326" s="66"/>
    </row>
    <row r="3327" ht="18" customHeight="1">
      <c r="M3327" s="66"/>
    </row>
    <row r="3328" ht="18" customHeight="1">
      <c r="M3328" s="66"/>
    </row>
    <row r="3329" ht="18" customHeight="1">
      <c r="M3329" s="66"/>
    </row>
    <row r="3330" ht="18" customHeight="1">
      <c r="M3330" s="66"/>
    </row>
    <row r="3331" ht="18" customHeight="1">
      <c r="M3331" s="66"/>
    </row>
    <row r="3332" ht="18" customHeight="1">
      <c r="M3332" s="66"/>
    </row>
    <row r="3333" ht="18" customHeight="1">
      <c r="M3333" s="66"/>
    </row>
    <row r="3334" ht="18" customHeight="1">
      <c r="M3334" s="66"/>
    </row>
    <row r="3335" ht="18" customHeight="1">
      <c r="M3335" s="66"/>
    </row>
    <row r="3336" ht="18" customHeight="1">
      <c r="M3336" s="66"/>
    </row>
    <row r="3337" ht="18" customHeight="1">
      <c r="M3337" s="66"/>
    </row>
    <row r="3338" ht="18" customHeight="1">
      <c r="M3338" s="66"/>
    </row>
    <row r="3339" ht="18" customHeight="1">
      <c r="M3339" s="66"/>
    </row>
    <row r="3340" ht="18" customHeight="1">
      <c r="M3340" s="66"/>
    </row>
    <row r="3341" ht="18" customHeight="1">
      <c r="M3341" s="66"/>
    </row>
    <row r="3342" ht="18" customHeight="1">
      <c r="M3342" s="66"/>
    </row>
    <row r="3343" ht="18" customHeight="1">
      <c r="M3343" s="66"/>
    </row>
    <row r="3344" ht="18" customHeight="1">
      <c r="M3344" s="66"/>
    </row>
    <row r="3345" ht="18" customHeight="1">
      <c r="M3345" s="66"/>
    </row>
    <row r="3346" ht="18" customHeight="1">
      <c r="M3346" s="66"/>
    </row>
    <row r="3347" ht="18" customHeight="1">
      <c r="M3347" s="66"/>
    </row>
    <row r="3348" ht="18" customHeight="1">
      <c r="M3348" s="66"/>
    </row>
    <row r="3349" ht="18" customHeight="1">
      <c r="M3349" s="66"/>
    </row>
    <row r="3350" ht="18" customHeight="1">
      <c r="M3350" s="66"/>
    </row>
    <row r="3351" ht="18" customHeight="1">
      <c r="M3351" s="66"/>
    </row>
    <row r="3352" ht="18" customHeight="1">
      <c r="M3352" s="66"/>
    </row>
    <row r="3353" ht="18" customHeight="1">
      <c r="M3353" s="66"/>
    </row>
    <row r="3354" ht="18" customHeight="1">
      <c r="M3354" s="66"/>
    </row>
    <row r="3355" ht="18" customHeight="1">
      <c r="M3355" s="66"/>
    </row>
    <row r="3356" ht="18" customHeight="1">
      <c r="M3356" s="66"/>
    </row>
    <row r="3357" ht="18" customHeight="1">
      <c r="M3357" s="66"/>
    </row>
    <row r="3358" ht="18" customHeight="1">
      <c r="M3358" s="66"/>
    </row>
    <row r="3359" ht="18" customHeight="1">
      <c r="M3359" s="66"/>
    </row>
    <row r="3360" ht="18" customHeight="1">
      <c r="M3360" s="66"/>
    </row>
    <row r="3361" ht="18" customHeight="1">
      <c r="M3361" s="66"/>
    </row>
    <row r="3362" ht="18" customHeight="1">
      <c r="M3362" s="66"/>
    </row>
    <row r="3363" ht="18" customHeight="1">
      <c r="M3363" s="66"/>
    </row>
    <row r="3364" ht="18" customHeight="1">
      <c r="M3364" s="66"/>
    </row>
    <row r="3365" ht="18" customHeight="1">
      <c r="M3365" s="66"/>
    </row>
    <row r="3366" ht="18" customHeight="1">
      <c r="M3366" s="66"/>
    </row>
    <row r="3367" ht="18" customHeight="1">
      <c r="M3367" s="66"/>
    </row>
    <row r="3368" ht="18" customHeight="1">
      <c r="M3368" s="66"/>
    </row>
    <row r="3369" ht="18" customHeight="1">
      <c r="M3369" s="66"/>
    </row>
    <row r="3370" ht="18" customHeight="1">
      <c r="M3370" s="66"/>
    </row>
    <row r="3371" ht="18" customHeight="1">
      <c r="M3371" s="66"/>
    </row>
    <row r="3372" ht="18" customHeight="1">
      <c r="M3372" s="66"/>
    </row>
    <row r="3373" ht="18" customHeight="1">
      <c r="M3373" s="66"/>
    </row>
    <row r="3374" ht="18" customHeight="1">
      <c r="M3374" s="66"/>
    </row>
    <row r="3375" ht="18" customHeight="1">
      <c r="M3375" s="66"/>
    </row>
    <row r="3376" ht="18" customHeight="1">
      <c r="M3376" s="66"/>
    </row>
    <row r="3377" ht="18" customHeight="1">
      <c r="M3377" s="66"/>
    </row>
    <row r="3378" ht="18" customHeight="1">
      <c r="M3378" s="66"/>
    </row>
    <row r="3379" ht="18" customHeight="1">
      <c r="M3379" s="66"/>
    </row>
    <row r="3380" ht="18" customHeight="1">
      <c r="M3380" s="66"/>
    </row>
    <row r="3381" ht="18" customHeight="1">
      <c r="M3381" s="66"/>
    </row>
    <row r="3382" ht="18" customHeight="1">
      <c r="M3382" s="66"/>
    </row>
    <row r="3383" ht="18" customHeight="1">
      <c r="M3383" s="66"/>
    </row>
    <row r="3384" ht="18" customHeight="1">
      <c r="M3384" s="66"/>
    </row>
    <row r="3385" ht="18" customHeight="1">
      <c r="M3385" s="66"/>
    </row>
    <row r="3386" ht="18" customHeight="1">
      <c r="M3386" s="66"/>
    </row>
    <row r="3387" ht="18" customHeight="1">
      <c r="M3387" s="66"/>
    </row>
    <row r="3388" ht="18" customHeight="1">
      <c r="M3388" s="66"/>
    </row>
    <row r="3389" ht="18" customHeight="1">
      <c r="M3389" s="66"/>
    </row>
    <row r="3390" ht="18" customHeight="1">
      <c r="M3390" s="66"/>
    </row>
    <row r="3391" ht="18" customHeight="1">
      <c r="M3391" s="66"/>
    </row>
    <row r="3392" ht="18" customHeight="1">
      <c r="M3392" s="66"/>
    </row>
    <row r="3393" ht="18" customHeight="1">
      <c r="M3393" s="66"/>
    </row>
    <row r="3394" ht="18" customHeight="1">
      <c r="M3394" s="66"/>
    </row>
    <row r="3395" ht="18" customHeight="1">
      <c r="M3395" s="66"/>
    </row>
    <row r="3396" ht="18" customHeight="1">
      <c r="M3396" s="66"/>
    </row>
    <row r="3397" ht="18" customHeight="1">
      <c r="M3397" s="66"/>
    </row>
    <row r="3398" ht="18" customHeight="1">
      <c r="M3398" s="66"/>
    </row>
    <row r="3399" ht="18" customHeight="1">
      <c r="M3399" s="66"/>
    </row>
    <row r="3400" ht="18" customHeight="1">
      <c r="M3400" s="66"/>
    </row>
    <row r="3401" ht="18" customHeight="1">
      <c r="M3401" s="66"/>
    </row>
    <row r="3402" ht="18" customHeight="1">
      <c r="M3402" s="66"/>
    </row>
    <row r="3403" ht="18" customHeight="1">
      <c r="M3403" s="66"/>
    </row>
    <row r="3404" ht="18" customHeight="1">
      <c r="M3404" s="66"/>
    </row>
    <row r="3405" ht="18" customHeight="1">
      <c r="M3405" s="66"/>
    </row>
    <row r="3406" ht="18" customHeight="1">
      <c r="M3406" s="66"/>
    </row>
    <row r="3407" ht="18" customHeight="1">
      <c r="M3407" s="66"/>
    </row>
    <row r="3408" ht="18" customHeight="1">
      <c r="M3408" s="66"/>
    </row>
    <row r="3409" ht="18" customHeight="1">
      <c r="M3409" s="66"/>
    </row>
    <row r="3410" ht="18" customHeight="1">
      <c r="M3410" s="66"/>
    </row>
    <row r="3411" ht="18" customHeight="1">
      <c r="M3411" s="66"/>
    </row>
    <row r="3412" ht="18" customHeight="1">
      <c r="M3412" s="66"/>
    </row>
    <row r="3413" ht="18" customHeight="1">
      <c r="M3413" s="66"/>
    </row>
    <row r="3414" ht="18" customHeight="1">
      <c r="M3414" s="66"/>
    </row>
    <row r="3415" ht="18" customHeight="1">
      <c r="M3415" s="66"/>
    </row>
    <row r="3416" ht="18" customHeight="1">
      <c r="M3416" s="66"/>
    </row>
    <row r="3417" ht="18" customHeight="1">
      <c r="M3417" s="66"/>
    </row>
    <row r="3418" ht="18" customHeight="1">
      <c r="M3418" s="66"/>
    </row>
    <row r="3419" ht="18" customHeight="1">
      <c r="M3419" s="66"/>
    </row>
    <row r="3420" ht="18" customHeight="1">
      <c r="M3420" s="66"/>
    </row>
    <row r="3421" ht="18" customHeight="1">
      <c r="M3421" s="66"/>
    </row>
    <row r="3422" ht="18" customHeight="1">
      <c r="M3422" s="66"/>
    </row>
    <row r="3423" ht="18" customHeight="1">
      <c r="M3423" s="66"/>
    </row>
    <row r="3424" ht="18" customHeight="1">
      <c r="M3424" s="66"/>
    </row>
    <row r="3425" ht="18" customHeight="1">
      <c r="M3425" s="66"/>
    </row>
    <row r="3426" ht="18" customHeight="1">
      <c r="M3426" s="66"/>
    </row>
    <row r="3427" ht="18" customHeight="1">
      <c r="M3427" s="66"/>
    </row>
    <row r="3428" ht="18" customHeight="1">
      <c r="M3428" s="66"/>
    </row>
    <row r="3429" ht="18" customHeight="1">
      <c r="M3429" s="66"/>
    </row>
    <row r="3430" ht="18" customHeight="1">
      <c r="M3430" s="66"/>
    </row>
    <row r="3431" ht="18" customHeight="1">
      <c r="M3431" s="66"/>
    </row>
    <row r="3432" ht="18" customHeight="1">
      <c r="M3432" s="66"/>
    </row>
    <row r="3433" ht="18" customHeight="1">
      <c r="M3433" s="66"/>
    </row>
    <row r="3434" ht="18" customHeight="1">
      <c r="M3434" s="66"/>
    </row>
    <row r="3435" ht="18" customHeight="1">
      <c r="M3435" s="66"/>
    </row>
    <row r="3436" ht="18" customHeight="1">
      <c r="M3436" s="66"/>
    </row>
    <row r="3437" ht="18" customHeight="1">
      <c r="M3437" s="66"/>
    </row>
    <row r="3438" ht="18" customHeight="1">
      <c r="M3438" s="66"/>
    </row>
    <row r="3439" ht="18" customHeight="1">
      <c r="M3439" s="66"/>
    </row>
    <row r="3440" ht="18" customHeight="1">
      <c r="M3440" s="66"/>
    </row>
    <row r="3441" ht="18" customHeight="1">
      <c r="M3441" s="66"/>
    </row>
    <row r="3442" ht="18" customHeight="1">
      <c r="M3442" s="66"/>
    </row>
    <row r="3443" ht="18" customHeight="1">
      <c r="M3443" s="66"/>
    </row>
    <row r="3444" ht="18" customHeight="1">
      <c r="M3444" s="66"/>
    </row>
    <row r="3445" ht="18" customHeight="1">
      <c r="M3445" s="66"/>
    </row>
    <row r="3446" ht="18" customHeight="1">
      <c r="M3446" s="66"/>
    </row>
    <row r="3447" ht="18" customHeight="1">
      <c r="M3447" s="66"/>
    </row>
    <row r="3448" ht="18" customHeight="1">
      <c r="M3448" s="66"/>
    </row>
    <row r="3449" ht="18" customHeight="1">
      <c r="M3449" s="66"/>
    </row>
    <row r="3450" ht="18" customHeight="1">
      <c r="M3450" s="66"/>
    </row>
    <row r="3451" ht="18" customHeight="1">
      <c r="M3451" s="66"/>
    </row>
    <row r="3452" ht="18" customHeight="1">
      <c r="M3452" s="66"/>
    </row>
    <row r="3453" ht="18" customHeight="1">
      <c r="M3453" s="66"/>
    </row>
    <row r="3454" ht="18" customHeight="1">
      <c r="M3454" s="66"/>
    </row>
    <row r="3455" ht="18" customHeight="1">
      <c r="M3455" s="66"/>
    </row>
    <row r="3456" ht="18" customHeight="1">
      <c r="M3456" s="66"/>
    </row>
    <row r="3457" ht="18" customHeight="1">
      <c r="M3457" s="66"/>
    </row>
    <row r="3458" ht="18" customHeight="1">
      <c r="M3458" s="66"/>
    </row>
    <row r="3459" ht="18" customHeight="1">
      <c r="M3459" s="66"/>
    </row>
    <row r="3460" ht="18" customHeight="1">
      <c r="M3460" s="66"/>
    </row>
    <row r="3461" ht="18" customHeight="1">
      <c r="M3461" s="66"/>
    </row>
    <row r="3462" ht="18" customHeight="1">
      <c r="M3462" s="66"/>
    </row>
    <row r="3463" ht="18" customHeight="1">
      <c r="M3463" s="66"/>
    </row>
    <row r="3464" ht="18" customHeight="1">
      <c r="M3464" s="66"/>
    </row>
    <row r="3465" ht="18" customHeight="1">
      <c r="M3465" s="66"/>
    </row>
    <row r="3466" ht="18" customHeight="1">
      <c r="M3466" s="66"/>
    </row>
    <row r="3467" ht="18" customHeight="1">
      <c r="M3467" s="66"/>
    </row>
    <row r="3468" ht="18" customHeight="1">
      <c r="M3468" s="66"/>
    </row>
    <row r="3469" ht="18" customHeight="1">
      <c r="M3469" s="66"/>
    </row>
    <row r="3470" ht="18" customHeight="1">
      <c r="M3470" s="66"/>
    </row>
    <row r="3471" ht="18" customHeight="1">
      <c r="M3471" s="66"/>
    </row>
    <row r="3472" ht="18" customHeight="1">
      <c r="M3472" s="66"/>
    </row>
    <row r="3473" ht="18" customHeight="1">
      <c r="M3473" s="66"/>
    </row>
    <row r="3474" ht="18" customHeight="1">
      <c r="M3474" s="66"/>
    </row>
    <row r="3475" ht="18" customHeight="1">
      <c r="M3475" s="66"/>
    </row>
    <row r="3476" ht="18" customHeight="1">
      <c r="M3476" s="66"/>
    </row>
    <row r="3477" ht="18" customHeight="1">
      <c r="M3477" s="66"/>
    </row>
    <row r="3478" ht="18" customHeight="1">
      <c r="M3478" s="66"/>
    </row>
    <row r="3479" ht="18" customHeight="1">
      <c r="M3479" s="66"/>
    </row>
    <row r="3480" ht="18" customHeight="1">
      <c r="M3480" s="66"/>
    </row>
    <row r="3481" ht="18" customHeight="1">
      <c r="M3481" s="66"/>
    </row>
    <row r="3482" ht="18" customHeight="1">
      <c r="M3482" s="66"/>
    </row>
    <row r="3483" ht="18" customHeight="1">
      <c r="M3483" s="66"/>
    </row>
    <row r="3484" ht="18" customHeight="1">
      <c r="M3484" s="66"/>
    </row>
    <row r="3485" ht="18" customHeight="1">
      <c r="M3485" s="66"/>
    </row>
    <row r="3486" ht="18" customHeight="1">
      <c r="M3486" s="66"/>
    </row>
    <row r="3487" ht="18" customHeight="1">
      <c r="M3487" s="66"/>
    </row>
    <row r="3488" ht="18" customHeight="1">
      <c r="M3488" s="66"/>
    </row>
    <row r="3489" ht="18" customHeight="1">
      <c r="M3489" s="66"/>
    </row>
    <row r="3490" ht="18" customHeight="1">
      <c r="M3490" s="66"/>
    </row>
    <row r="3491" ht="18" customHeight="1">
      <c r="M3491" s="66"/>
    </row>
    <row r="3492" ht="18" customHeight="1">
      <c r="M3492" s="66"/>
    </row>
    <row r="3493" ht="18" customHeight="1">
      <c r="M3493" s="66"/>
    </row>
    <row r="3494" ht="18" customHeight="1">
      <c r="M3494" s="66"/>
    </row>
    <row r="3495" ht="18" customHeight="1">
      <c r="M3495" s="66"/>
    </row>
    <row r="3496" ht="18" customHeight="1">
      <c r="M3496" s="66"/>
    </row>
    <row r="3497" ht="18" customHeight="1">
      <c r="M3497" s="66"/>
    </row>
    <row r="3498" ht="18" customHeight="1">
      <c r="M3498" s="66"/>
    </row>
    <row r="3499" ht="18" customHeight="1">
      <c r="M3499" s="66"/>
    </row>
    <row r="3500" ht="18" customHeight="1">
      <c r="M3500" s="66"/>
    </row>
    <row r="3501" ht="18" customHeight="1">
      <c r="M3501" s="66"/>
    </row>
    <row r="3502" ht="18" customHeight="1">
      <c r="M3502" s="66"/>
    </row>
    <row r="3503" ht="18" customHeight="1">
      <c r="M3503" s="66"/>
    </row>
    <row r="3504" ht="18" customHeight="1">
      <c r="M3504" s="66"/>
    </row>
    <row r="3505" ht="18" customHeight="1">
      <c r="M3505" s="66"/>
    </row>
    <row r="3506" ht="18" customHeight="1">
      <c r="M3506" s="66"/>
    </row>
    <row r="3507" ht="18" customHeight="1">
      <c r="M3507" s="66"/>
    </row>
    <row r="3508" ht="18" customHeight="1">
      <c r="M3508" s="66"/>
    </row>
    <row r="3509" ht="18" customHeight="1">
      <c r="M3509" s="66"/>
    </row>
    <row r="3510" ht="18" customHeight="1">
      <c r="M3510" s="66"/>
    </row>
    <row r="3511" ht="18" customHeight="1">
      <c r="M3511" s="66"/>
    </row>
    <row r="3512" ht="18" customHeight="1">
      <c r="M3512" s="66"/>
    </row>
    <row r="3513" ht="18" customHeight="1">
      <c r="M3513" s="66"/>
    </row>
    <row r="3514" ht="18" customHeight="1">
      <c r="M3514" s="66"/>
    </row>
    <row r="3515" ht="18" customHeight="1">
      <c r="M3515" s="66"/>
    </row>
    <row r="3516" ht="18" customHeight="1">
      <c r="M3516" s="66"/>
    </row>
    <row r="3517" ht="18" customHeight="1">
      <c r="M3517" s="66"/>
    </row>
    <row r="3518" ht="18" customHeight="1">
      <c r="M3518" s="66"/>
    </row>
    <row r="3519" ht="18" customHeight="1">
      <c r="M3519" s="66"/>
    </row>
    <row r="3520" ht="18" customHeight="1">
      <c r="M3520" s="66"/>
    </row>
    <row r="3521" ht="18" customHeight="1">
      <c r="M3521" s="66"/>
    </row>
    <row r="3522" ht="18" customHeight="1">
      <c r="M3522" s="66"/>
    </row>
    <row r="3523" ht="18" customHeight="1">
      <c r="M3523" s="66"/>
    </row>
    <row r="3524" ht="18" customHeight="1">
      <c r="M3524" s="66"/>
    </row>
    <row r="3525" ht="18" customHeight="1">
      <c r="M3525" s="66"/>
    </row>
    <row r="3526" ht="18" customHeight="1">
      <c r="M3526" s="66"/>
    </row>
    <row r="3527" ht="18" customHeight="1">
      <c r="M3527" s="66"/>
    </row>
    <row r="3528" ht="18" customHeight="1">
      <c r="M3528" s="66"/>
    </row>
    <row r="3529" ht="18" customHeight="1">
      <c r="M3529" s="66"/>
    </row>
    <row r="3530" ht="18" customHeight="1">
      <c r="M3530" s="66"/>
    </row>
    <row r="3531" ht="18" customHeight="1">
      <c r="M3531" s="66"/>
    </row>
    <row r="3532" ht="18" customHeight="1">
      <c r="M3532" s="66"/>
    </row>
    <row r="3533" ht="18" customHeight="1">
      <c r="M3533" s="66"/>
    </row>
    <row r="3534" ht="18" customHeight="1">
      <c r="M3534" s="66"/>
    </row>
    <row r="3535" ht="18" customHeight="1">
      <c r="M3535" s="66"/>
    </row>
    <row r="3536" ht="18" customHeight="1">
      <c r="M3536" s="66"/>
    </row>
    <row r="3537" ht="18" customHeight="1">
      <c r="M3537" s="66"/>
    </row>
    <row r="3538" ht="18" customHeight="1">
      <c r="M3538" s="66"/>
    </row>
    <row r="3539" ht="18" customHeight="1">
      <c r="M3539" s="66"/>
    </row>
    <row r="3540" ht="18" customHeight="1">
      <c r="M3540" s="66"/>
    </row>
    <row r="3541" ht="18" customHeight="1">
      <c r="M3541" s="66"/>
    </row>
    <row r="3542" ht="18" customHeight="1">
      <c r="M3542" s="66"/>
    </row>
    <row r="3543" ht="18" customHeight="1">
      <c r="M3543" s="66"/>
    </row>
    <row r="3544" ht="18" customHeight="1">
      <c r="M3544" s="66"/>
    </row>
    <row r="3545" ht="18" customHeight="1">
      <c r="M3545" s="66"/>
    </row>
    <row r="3546" ht="18" customHeight="1">
      <c r="M3546" s="66"/>
    </row>
    <row r="3547" ht="18" customHeight="1">
      <c r="M3547" s="66"/>
    </row>
    <row r="3548" ht="18" customHeight="1">
      <c r="M3548" s="66"/>
    </row>
    <row r="3549" ht="18" customHeight="1">
      <c r="M3549" s="66"/>
    </row>
    <row r="3550" ht="18" customHeight="1">
      <c r="M3550" s="66"/>
    </row>
    <row r="3551" ht="18" customHeight="1">
      <c r="M3551" s="66"/>
    </row>
    <row r="3552" ht="18" customHeight="1">
      <c r="M3552" s="66"/>
    </row>
    <row r="3553" ht="18" customHeight="1">
      <c r="M3553" s="66"/>
    </row>
    <row r="3554" ht="18" customHeight="1">
      <c r="M3554" s="66"/>
    </row>
    <row r="3555" ht="18" customHeight="1">
      <c r="M3555" s="66"/>
    </row>
    <row r="3556" ht="18" customHeight="1">
      <c r="M3556" s="66"/>
    </row>
    <row r="3557" ht="18" customHeight="1">
      <c r="M3557" s="66"/>
    </row>
    <row r="3558" ht="18" customHeight="1">
      <c r="M3558" s="66"/>
    </row>
    <row r="3559" ht="18" customHeight="1">
      <c r="M3559" s="66"/>
    </row>
    <row r="3560" ht="18" customHeight="1">
      <c r="M3560" s="66"/>
    </row>
    <row r="3561" ht="18" customHeight="1">
      <c r="M3561" s="66"/>
    </row>
    <row r="3562" ht="18" customHeight="1">
      <c r="M3562" s="66"/>
    </row>
    <row r="3563" ht="18" customHeight="1">
      <c r="M3563" s="66"/>
    </row>
    <row r="3564" ht="18" customHeight="1">
      <c r="M3564" s="66"/>
    </row>
    <row r="3565" ht="18" customHeight="1">
      <c r="M3565" s="66"/>
    </row>
    <row r="3566" ht="18" customHeight="1">
      <c r="M3566" s="66"/>
    </row>
    <row r="3567" ht="18" customHeight="1">
      <c r="M3567" s="66"/>
    </row>
    <row r="3568" ht="18" customHeight="1">
      <c r="M3568" s="66"/>
    </row>
    <row r="3569" ht="18" customHeight="1">
      <c r="M3569" s="66"/>
    </row>
    <row r="3570" ht="18" customHeight="1">
      <c r="M3570" s="66"/>
    </row>
    <row r="3571" ht="18" customHeight="1">
      <c r="M3571" s="66"/>
    </row>
    <row r="3572" ht="18" customHeight="1">
      <c r="M3572" s="66"/>
    </row>
    <row r="3573" ht="18" customHeight="1">
      <c r="M3573" s="66"/>
    </row>
    <row r="3574" ht="18" customHeight="1">
      <c r="M3574" s="66"/>
    </row>
    <row r="3575" ht="18" customHeight="1">
      <c r="M3575" s="66"/>
    </row>
    <row r="3576" ht="18" customHeight="1">
      <c r="M3576" s="66"/>
    </row>
    <row r="3577" ht="18" customHeight="1">
      <c r="M3577" s="66"/>
    </row>
    <row r="3578" ht="18" customHeight="1">
      <c r="M3578" s="66"/>
    </row>
    <row r="3579" ht="18" customHeight="1">
      <c r="M3579" s="66"/>
    </row>
    <row r="3580" ht="18" customHeight="1">
      <c r="M3580" s="66"/>
    </row>
    <row r="3581" ht="18" customHeight="1">
      <c r="M3581" s="66"/>
    </row>
    <row r="3582" ht="18" customHeight="1">
      <c r="M3582" s="66"/>
    </row>
    <row r="3583" ht="18" customHeight="1">
      <c r="M3583" s="66"/>
    </row>
    <row r="3584" ht="18" customHeight="1">
      <c r="M3584" s="66"/>
    </row>
    <row r="3585" ht="18" customHeight="1">
      <c r="M3585" s="66"/>
    </row>
    <row r="3586" ht="18" customHeight="1">
      <c r="M3586" s="66"/>
    </row>
    <row r="3587" ht="18" customHeight="1">
      <c r="M3587" s="66"/>
    </row>
    <row r="3588" ht="18" customHeight="1">
      <c r="M3588" s="66"/>
    </row>
    <row r="3589" ht="18" customHeight="1">
      <c r="M3589" s="66"/>
    </row>
    <row r="3590" ht="18" customHeight="1">
      <c r="M3590" s="66"/>
    </row>
    <row r="3591" ht="18" customHeight="1">
      <c r="M3591" s="66"/>
    </row>
    <row r="3592" ht="18" customHeight="1">
      <c r="M3592" s="66"/>
    </row>
    <row r="3593" ht="18" customHeight="1">
      <c r="M3593" s="66"/>
    </row>
    <row r="3594" ht="18" customHeight="1">
      <c r="M3594" s="66"/>
    </row>
    <row r="3595" ht="18" customHeight="1">
      <c r="M3595" s="66"/>
    </row>
    <row r="3596" ht="18" customHeight="1">
      <c r="M3596" s="66"/>
    </row>
    <row r="3597" ht="18" customHeight="1">
      <c r="M3597" s="66"/>
    </row>
    <row r="3598" ht="18" customHeight="1">
      <c r="M3598" s="66"/>
    </row>
    <row r="3599" ht="18" customHeight="1">
      <c r="M3599" s="66"/>
    </row>
    <row r="3600" ht="18" customHeight="1">
      <c r="M3600" s="66"/>
    </row>
    <row r="3601" ht="18" customHeight="1">
      <c r="M3601" s="66"/>
    </row>
    <row r="3602" ht="18" customHeight="1">
      <c r="M3602" s="66"/>
    </row>
    <row r="3603" ht="18" customHeight="1">
      <c r="M3603" s="66"/>
    </row>
    <row r="3604" ht="18" customHeight="1">
      <c r="M3604" s="66"/>
    </row>
    <row r="3605" ht="18" customHeight="1">
      <c r="M3605" s="66"/>
    </row>
    <row r="3606" ht="18" customHeight="1">
      <c r="M3606" s="66"/>
    </row>
    <row r="3607" ht="18" customHeight="1">
      <c r="M3607" s="66"/>
    </row>
    <row r="3608" ht="18" customHeight="1">
      <c r="M3608" s="66"/>
    </row>
    <row r="3609" ht="18" customHeight="1">
      <c r="M3609" s="66"/>
    </row>
    <row r="3610" ht="18" customHeight="1">
      <c r="M3610" s="66"/>
    </row>
    <row r="3611" ht="18" customHeight="1">
      <c r="M3611" s="66"/>
    </row>
    <row r="3612" ht="18" customHeight="1">
      <c r="M3612" s="66"/>
    </row>
    <row r="3613" ht="18" customHeight="1">
      <c r="M3613" s="66"/>
    </row>
    <row r="3614" ht="18" customHeight="1">
      <c r="M3614" s="66"/>
    </row>
    <row r="3615" ht="18" customHeight="1">
      <c r="M3615" s="66"/>
    </row>
    <row r="3616" ht="18" customHeight="1">
      <c r="M3616" s="66"/>
    </row>
    <row r="3617" ht="18" customHeight="1">
      <c r="M3617" s="66"/>
    </row>
    <row r="3618" ht="18" customHeight="1">
      <c r="M3618" s="66"/>
    </row>
    <row r="3619" ht="18" customHeight="1">
      <c r="M3619" s="66"/>
    </row>
    <row r="3620" ht="18" customHeight="1">
      <c r="M3620" s="66"/>
    </row>
    <row r="3621" ht="18" customHeight="1">
      <c r="M3621" s="66"/>
    </row>
    <row r="3622" ht="18" customHeight="1">
      <c r="M3622" s="66"/>
    </row>
    <row r="3623" ht="18" customHeight="1">
      <c r="M3623" s="66"/>
    </row>
    <row r="3624" ht="18" customHeight="1">
      <c r="M3624" s="66"/>
    </row>
    <row r="3625" ht="18" customHeight="1">
      <c r="M3625" s="66"/>
    </row>
    <row r="3626" ht="18" customHeight="1">
      <c r="M3626" s="66"/>
    </row>
    <row r="3627" ht="18" customHeight="1">
      <c r="M3627" s="66"/>
    </row>
    <row r="3628" ht="18" customHeight="1">
      <c r="M3628" s="66"/>
    </row>
    <row r="3629" ht="18" customHeight="1">
      <c r="M3629" s="66"/>
    </row>
    <row r="3630" ht="18" customHeight="1">
      <c r="M3630" s="66"/>
    </row>
    <row r="3631" ht="18" customHeight="1">
      <c r="M3631" s="66"/>
    </row>
    <row r="3632" ht="18" customHeight="1">
      <c r="M3632" s="66"/>
    </row>
    <row r="3633" ht="18" customHeight="1">
      <c r="M3633" s="66"/>
    </row>
    <row r="3634" ht="18" customHeight="1">
      <c r="M3634" s="66"/>
    </row>
    <row r="3635" ht="18" customHeight="1">
      <c r="M3635" s="66"/>
    </row>
    <row r="3636" ht="18" customHeight="1">
      <c r="M3636" s="66"/>
    </row>
    <row r="3637" ht="18" customHeight="1">
      <c r="M3637" s="66"/>
    </row>
    <row r="3638" ht="18" customHeight="1">
      <c r="M3638" s="66"/>
    </row>
    <row r="3639" ht="18" customHeight="1">
      <c r="M3639" s="66"/>
    </row>
    <row r="3640" ht="18" customHeight="1">
      <c r="M3640" s="66"/>
    </row>
    <row r="3641" ht="18" customHeight="1">
      <c r="M3641" s="66"/>
    </row>
    <row r="3642" ht="18" customHeight="1">
      <c r="M3642" s="66"/>
    </row>
    <row r="3643" ht="18" customHeight="1">
      <c r="M3643" s="66"/>
    </row>
    <row r="3644" ht="18" customHeight="1">
      <c r="M3644" s="66"/>
    </row>
    <row r="3645" ht="18" customHeight="1">
      <c r="M3645" s="66"/>
    </row>
    <row r="3646" ht="18" customHeight="1">
      <c r="M3646" s="66"/>
    </row>
    <row r="3647" ht="18" customHeight="1">
      <c r="M3647" s="66"/>
    </row>
    <row r="3648" ht="18" customHeight="1">
      <c r="M3648" s="66"/>
    </row>
    <row r="3649" ht="18" customHeight="1">
      <c r="M3649" s="66"/>
    </row>
    <row r="3650" ht="18" customHeight="1">
      <c r="M3650" s="66"/>
    </row>
    <row r="3651" ht="18" customHeight="1">
      <c r="M3651" s="66"/>
    </row>
    <row r="3652" ht="18" customHeight="1">
      <c r="M3652" s="66"/>
    </row>
    <row r="3653" ht="18" customHeight="1">
      <c r="M3653" s="66"/>
    </row>
    <row r="3654" ht="18" customHeight="1">
      <c r="M3654" s="66"/>
    </row>
    <row r="3655" ht="18" customHeight="1">
      <c r="M3655" s="66"/>
    </row>
    <row r="3656" ht="18" customHeight="1">
      <c r="M3656" s="66"/>
    </row>
    <row r="3657" ht="18" customHeight="1">
      <c r="M3657" s="66"/>
    </row>
    <row r="3658" ht="18" customHeight="1">
      <c r="M3658" s="66"/>
    </row>
    <row r="3659" ht="18" customHeight="1">
      <c r="M3659" s="66"/>
    </row>
    <row r="3660" ht="18" customHeight="1">
      <c r="M3660" s="66"/>
    </row>
    <row r="3661" ht="18" customHeight="1">
      <c r="M3661" s="66"/>
    </row>
    <row r="3662" ht="18" customHeight="1">
      <c r="M3662" s="66"/>
    </row>
    <row r="3663" ht="18" customHeight="1">
      <c r="M3663" s="66"/>
    </row>
    <row r="3664" ht="18" customHeight="1">
      <c r="M3664" s="66"/>
    </row>
    <row r="3665" ht="18" customHeight="1">
      <c r="M3665" s="66"/>
    </row>
    <row r="3666" ht="18" customHeight="1">
      <c r="M3666" s="66"/>
    </row>
    <row r="3667" ht="18" customHeight="1">
      <c r="M3667" s="66"/>
    </row>
    <row r="3668" ht="18" customHeight="1">
      <c r="M3668" s="66"/>
    </row>
    <row r="3669" ht="18" customHeight="1">
      <c r="M3669" s="66"/>
    </row>
    <row r="3670" ht="18" customHeight="1">
      <c r="M3670" s="66"/>
    </row>
    <row r="3671" ht="18" customHeight="1">
      <c r="M3671" s="66"/>
    </row>
    <row r="3672" ht="18" customHeight="1">
      <c r="M3672" s="66"/>
    </row>
    <row r="3673" ht="18" customHeight="1">
      <c r="M3673" s="66"/>
    </row>
    <row r="3674" ht="18" customHeight="1">
      <c r="M3674" s="66"/>
    </row>
    <row r="3675" ht="18" customHeight="1">
      <c r="M3675" s="66"/>
    </row>
    <row r="3676" ht="18" customHeight="1">
      <c r="M3676" s="66"/>
    </row>
    <row r="3677" ht="18" customHeight="1">
      <c r="M3677" s="66"/>
    </row>
    <row r="3678" ht="18" customHeight="1">
      <c r="M3678" s="66"/>
    </row>
    <row r="3679" ht="18" customHeight="1">
      <c r="M3679" s="66"/>
    </row>
    <row r="3680" ht="18" customHeight="1">
      <c r="M3680" s="66"/>
    </row>
    <row r="3681" ht="18" customHeight="1">
      <c r="M3681" s="66"/>
    </row>
    <row r="3682" ht="18" customHeight="1">
      <c r="M3682" s="66"/>
    </row>
    <row r="3683" ht="18" customHeight="1">
      <c r="M3683" s="66"/>
    </row>
    <row r="3684" ht="18" customHeight="1">
      <c r="M3684" s="66"/>
    </row>
    <row r="3685" ht="18" customHeight="1">
      <c r="M3685" s="66"/>
    </row>
    <row r="3686" ht="18" customHeight="1">
      <c r="M3686" s="66"/>
    </row>
    <row r="3687" ht="18" customHeight="1">
      <c r="M3687" s="66"/>
    </row>
    <row r="3688" ht="18" customHeight="1">
      <c r="M3688" s="66"/>
    </row>
    <row r="3689" ht="18" customHeight="1">
      <c r="M3689" s="66"/>
    </row>
    <row r="3690" ht="18" customHeight="1">
      <c r="M3690" s="66"/>
    </row>
    <row r="3691" ht="18" customHeight="1">
      <c r="M3691" s="66"/>
    </row>
    <row r="3692" ht="18" customHeight="1">
      <c r="M3692" s="66"/>
    </row>
    <row r="3693" ht="18" customHeight="1">
      <c r="M3693" s="66"/>
    </row>
    <row r="3694" ht="18" customHeight="1">
      <c r="M3694" s="66"/>
    </row>
    <row r="3695" ht="18" customHeight="1">
      <c r="M3695" s="66"/>
    </row>
    <row r="3696" ht="18" customHeight="1">
      <c r="M3696" s="66"/>
    </row>
    <row r="3697" ht="18" customHeight="1">
      <c r="M3697" s="66"/>
    </row>
    <row r="3698" ht="18" customHeight="1">
      <c r="M3698" s="66"/>
    </row>
    <row r="3699" ht="18" customHeight="1">
      <c r="M3699" s="66"/>
    </row>
    <row r="3700" ht="18" customHeight="1">
      <c r="M3700" s="66"/>
    </row>
    <row r="3701" ht="18" customHeight="1">
      <c r="M3701" s="66"/>
    </row>
    <row r="3702" ht="18" customHeight="1">
      <c r="M3702" s="66"/>
    </row>
    <row r="3703" ht="18" customHeight="1">
      <c r="M3703" s="66"/>
    </row>
    <row r="3704" ht="18" customHeight="1">
      <c r="M3704" s="66"/>
    </row>
    <row r="3705" ht="18" customHeight="1">
      <c r="M3705" s="66"/>
    </row>
    <row r="3706" ht="18" customHeight="1">
      <c r="M3706" s="66"/>
    </row>
    <row r="3707" ht="18" customHeight="1">
      <c r="M3707" s="66"/>
    </row>
    <row r="3708" ht="18" customHeight="1">
      <c r="M3708" s="66"/>
    </row>
    <row r="3709" ht="18" customHeight="1">
      <c r="M3709" s="66"/>
    </row>
    <row r="3710" ht="18" customHeight="1">
      <c r="M3710" s="66"/>
    </row>
    <row r="3711" ht="18" customHeight="1">
      <c r="M3711" s="66"/>
    </row>
    <row r="3712" ht="18" customHeight="1">
      <c r="M3712" s="66"/>
    </row>
    <row r="3713" ht="18" customHeight="1">
      <c r="M3713" s="66"/>
    </row>
    <row r="3714" ht="18" customHeight="1">
      <c r="M3714" s="66"/>
    </row>
    <row r="3715" ht="18" customHeight="1">
      <c r="M3715" s="66"/>
    </row>
    <row r="3716" ht="18" customHeight="1">
      <c r="M3716" s="66"/>
    </row>
    <row r="3717" ht="18" customHeight="1">
      <c r="M3717" s="66"/>
    </row>
    <row r="3718" ht="18" customHeight="1">
      <c r="M3718" s="66"/>
    </row>
    <row r="3719" ht="18" customHeight="1">
      <c r="M3719" s="66"/>
    </row>
    <row r="3720" ht="18" customHeight="1">
      <c r="M3720" s="66"/>
    </row>
    <row r="3721" ht="18" customHeight="1">
      <c r="M3721" s="66"/>
    </row>
    <row r="3722" ht="18" customHeight="1">
      <c r="M3722" s="66"/>
    </row>
    <row r="3723" ht="18" customHeight="1">
      <c r="M3723" s="66"/>
    </row>
    <row r="3724" ht="18" customHeight="1">
      <c r="M3724" s="66"/>
    </row>
    <row r="3725" ht="18" customHeight="1">
      <c r="M3725" s="66"/>
    </row>
    <row r="3726" ht="18" customHeight="1">
      <c r="M3726" s="66"/>
    </row>
    <row r="3727" ht="18" customHeight="1">
      <c r="M3727" s="66"/>
    </row>
    <row r="3728" ht="18" customHeight="1">
      <c r="M3728" s="66"/>
    </row>
    <row r="3729" ht="18" customHeight="1">
      <c r="M3729" s="66"/>
    </row>
    <row r="3730" ht="18" customHeight="1">
      <c r="M3730" s="66"/>
    </row>
    <row r="3731" ht="18" customHeight="1">
      <c r="M3731" s="66"/>
    </row>
    <row r="3732" ht="18" customHeight="1">
      <c r="M3732" s="66"/>
    </row>
    <row r="3733" ht="18" customHeight="1">
      <c r="M3733" s="66"/>
    </row>
    <row r="3734" ht="18" customHeight="1">
      <c r="M3734" s="66"/>
    </row>
    <row r="3735" ht="18" customHeight="1">
      <c r="M3735" s="66"/>
    </row>
    <row r="3736" ht="18" customHeight="1">
      <c r="M3736" s="66"/>
    </row>
    <row r="3737" ht="18" customHeight="1">
      <c r="M3737" s="66"/>
    </row>
    <row r="3738" ht="18" customHeight="1">
      <c r="M3738" s="66"/>
    </row>
    <row r="3739" ht="18" customHeight="1">
      <c r="M3739" s="66"/>
    </row>
    <row r="3740" ht="18" customHeight="1">
      <c r="M3740" s="66"/>
    </row>
    <row r="3741" ht="18" customHeight="1">
      <c r="M3741" s="66"/>
    </row>
    <row r="3742" ht="18" customHeight="1">
      <c r="M3742" s="66"/>
    </row>
    <row r="3743" ht="18" customHeight="1">
      <c r="M3743" s="66"/>
    </row>
    <row r="3744" ht="18" customHeight="1">
      <c r="M3744" s="66"/>
    </row>
    <row r="3745" ht="18" customHeight="1">
      <c r="M3745" s="66"/>
    </row>
    <row r="3746" ht="18" customHeight="1">
      <c r="M3746" s="66"/>
    </row>
    <row r="3747" ht="18" customHeight="1">
      <c r="M3747" s="66"/>
    </row>
    <row r="3748" ht="18" customHeight="1">
      <c r="M3748" s="66"/>
    </row>
    <row r="3749" ht="18" customHeight="1">
      <c r="M3749" s="66"/>
    </row>
    <row r="3750" ht="18" customHeight="1">
      <c r="M3750" s="66"/>
    </row>
    <row r="3751" ht="18" customHeight="1">
      <c r="M3751" s="66"/>
    </row>
    <row r="3752" ht="18" customHeight="1">
      <c r="M3752" s="66"/>
    </row>
    <row r="3753" ht="18" customHeight="1">
      <c r="M3753" s="66"/>
    </row>
    <row r="3754" ht="18" customHeight="1">
      <c r="M3754" s="66"/>
    </row>
    <row r="3755" ht="18" customHeight="1">
      <c r="M3755" s="66"/>
    </row>
    <row r="3756" ht="18" customHeight="1">
      <c r="M3756" s="66"/>
    </row>
    <row r="3757" ht="18" customHeight="1">
      <c r="M3757" s="66"/>
    </row>
    <row r="3758" ht="18" customHeight="1">
      <c r="M3758" s="66"/>
    </row>
    <row r="3759" ht="18" customHeight="1">
      <c r="M3759" s="66"/>
    </row>
    <row r="3760" ht="18" customHeight="1">
      <c r="M3760" s="66"/>
    </row>
    <row r="3761" ht="18" customHeight="1">
      <c r="M3761" s="66"/>
    </row>
    <row r="3762" ht="18" customHeight="1">
      <c r="M3762" s="66"/>
    </row>
    <row r="3763" ht="18" customHeight="1">
      <c r="M3763" s="66"/>
    </row>
    <row r="3764" ht="18" customHeight="1">
      <c r="M3764" s="66"/>
    </row>
    <row r="3765" ht="18" customHeight="1">
      <c r="M3765" s="66"/>
    </row>
    <row r="3766" ht="18" customHeight="1">
      <c r="M3766" s="66"/>
    </row>
    <row r="3767" ht="18" customHeight="1">
      <c r="M3767" s="66"/>
    </row>
    <row r="3768" ht="18" customHeight="1">
      <c r="M3768" s="66"/>
    </row>
    <row r="3769" ht="18" customHeight="1">
      <c r="M3769" s="66"/>
    </row>
    <row r="3770" ht="18" customHeight="1">
      <c r="M3770" s="66"/>
    </row>
    <row r="3771" ht="18" customHeight="1">
      <c r="M3771" s="66"/>
    </row>
    <row r="3772" ht="18" customHeight="1">
      <c r="M3772" s="66"/>
    </row>
    <row r="3773" ht="18" customHeight="1">
      <c r="M3773" s="66"/>
    </row>
    <row r="3774" ht="18" customHeight="1">
      <c r="M3774" s="66"/>
    </row>
    <row r="3775" ht="18" customHeight="1">
      <c r="M3775" s="66"/>
    </row>
    <row r="3776" ht="18" customHeight="1">
      <c r="M3776" s="66"/>
    </row>
    <row r="3777" ht="18" customHeight="1">
      <c r="M3777" s="66"/>
    </row>
    <row r="3778" ht="18" customHeight="1">
      <c r="M3778" s="66"/>
    </row>
    <row r="3779" ht="18" customHeight="1">
      <c r="M3779" s="66"/>
    </row>
    <row r="3780" ht="18" customHeight="1">
      <c r="M3780" s="66"/>
    </row>
    <row r="3781" ht="18" customHeight="1">
      <c r="M3781" s="66"/>
    </row>
    <row r="3782" ht="18" customHeight="1">
      <c r="M3782" s="66"/>
    </row>
    <row r="3783" ht="18" customHeight="1">
      <c r="M3783" s="66"/>
    </row>
    <row r="3784" ht="18" customHeight="1">
      <c r="M3784" s="66"/>
    </row>
    <row r="3785" ht="18" customHeight="1">
      <c r="M3785" s="66"/>
    </row>
    <row r="3786" ht="18" customHeight="1">
      <c r="M3786" s="66"/>
    </row>
    <row r="3787" ht="18" customHeight="1">
      <c r="M3787" s="66"/>
    </row>
    <row r="3788" ht="18" customHeight="1">
      <c r="M3788" s="66"/>
    </row>
    <row r="3789" ht="18" customHeight="1">
      <c r="M3789" s="66"/>
    </row>
    <row r="3790" ht="18" customHeight="1">
      <c r="M3790" s="66"/>
    </row>
    <row r="3791" ht="18" customHeight="1">
      <c r="M3791" s="66"/>
    </row>
    <row r="3792" ht="18" customHeight="1">
      <c r="M3792" s="66"/>
    </row>
    <row r="3793" ht="18" customHeight="1">
      <c r="M3793" s="66"/>
    </row>
    <row r="3794" ht="18" customHeight="1">
      <c r="M3794" s="66"/>
    </row>
    <row r="3795" ht="18" customHeight="1">
      <c r="M3795" s="66"/>
    </row>
    <row r="3796" ht="18" customHeight="1">
      <c r="M3796" s="66"/>
    </row>
    <row r="3797" ht="18" customHeight="1">
      <c r="M3797" s="66"/>
    </row>
    <row r="3798" ht="18" customHeight="1">
      <c r="M3798" s="66"/>
    </row>
    <row r="3799" ht="18" customHeight="1">
      <c r="M3799" s="66"/>
    </row>
    <row r="3800" ht="18" customHeight="1">
      <c r="M3800" s="66"/>
    </row>
    <row r="3801" ht="18" customHeight="1">
      <c r="M3801" s="66"/>
    </row>
    <row r="3802" ht="18" customHeight="1">
      <c r="M3802" s="66"/>
    </row>
    <row r="3803" ht="18" customHeight="1">
      <c r="M3803" s="66"/>
    </row>
    <row r="3804" ht="18" customHeight="1">
      <c r="M3804" s="66"/>
    </row>
    <row r="3805" ht="18" customHeight="1">
      <c r="M3805" s="66"/>
    </row>
    <row r="3806" ht="18" customHeight="1">
      <c r="M3806" s="66"/>
    </row>
    <row r="3807" ht="18" customHeight="1">
      <c r="M3807" s="66"/>
    </row>
    <row r="3808" ht="18" customHeight="1">
      <c r="M3808" s="66"/>
    </row>
    <row r="3809" ht="18" customHeight="1">
      <c r="M3809" s="66"/>
    </row>
    <row r="3810" ht="18" customHeight="1">
      <c r="M3810" s="66"/>
    </row>
    <row r="3811" ht="18" customHeight="1">
      <c r="M3811" s="66"/>
    </row>
    <row r="3812" ht="18" customHeight="1">
      <c r="M3812" s="66"/>
    </row>
    <row r="3813" ht="18" customHeight="1">
      <c r="M3813" s="66"/>
    </row>
    <row r="3814" ht="18" customHeight="1">
      <c r="M3814" s="66"/>
    </row>
    <row r="3815" ht="18" customHeight="1">
      <c r="M3815" s="66"/>
    </row>
    <row r="3816" ht="18" customHeight="1">
      <c r="M3816" s="66"/>
    </row>
    <row r="3817" ht="18" customHeight="1">
      <c r="M3817" s="66"/>
    </row>
    <row r="3818" ht="18" customHeight="1">
      <c r="M3818" s="66"/>
    </row>
    <row r="3819" ht="18" customHeight="1">
      <c r="M3819" s="66"/>
    </row>
    <row r="3820" ht="18" customHeight="1">
      <c r="M3820" s="66"/>
    </row>
    <row r="3821" ht="18" customHeight="1">
      <c r="M3821" s="66"/>
    </row>
    <row r="3822" ht="18" customHeight="1">
      <c r="M3822" s="66"/>
    </row>
    <row r="3823" ht="18" customHeight="1">
      <c r="M3823" s="66"/>
    </row>
    <row r="3824" ht="18" customHeight="1">
      <c r="M3824" s="66"/>
    </row>
    <row r="3825" ht="18" customHeight="1">
      <c r="M3825" s="66"/>
    </row>
    <row r="3826" ht="18" customHeight="1">
      <c r="M3826" s="66"/>
    </row>
    <row r="3827" ht="18" customHeight="1">
      <c r="M3827" s="66"/>
    </row>
    <row r="3828" ht="18" customHeight="1">
      <c r="M3828" s="66"/>
    </row>
    <row r="3829" ht="18" customHeight="1">
      <c r="M3829" s="66"/>
    </row>
    <row r="3830" ht="18" customHeight="1">
      <c r="M3830" s="66"/>
    </row>
    <row r="3831" ht="18" customHeight="1">
      <c r="M3831" s="66"/>
    </row>
    <row r="3832" ht="18" customHeight="1">
      <c r="M3832" s="66"/>
    </row>
    <row r="3833" ht="18" customHeight="1">
      <c r="M3833" s="66"/>
    </row>
    <row r="3834" ht="18" customHeight="1">
      <c r="M3834" s="66"/>
    </row>
    <row r="3835" ht="18" customHeight="1">
      <c r="M3835" s="66"/>
    </row>
    <row r="3836" ht="18" customHeight="1">
      <c r="M3836" s="66"/>
    </row>
    <row r="3837" ht="18" customHeight="1">
      <c r="M3837" s="66"/>
    </row>
    <row r="3838" ht="18" customHeight="1">
      <c r="M3838" s="66"/>
    </row>
    <row r="3839" ht="18" customHeight="1">
      <c r="M3839" s="66"/>
    </row>
    <row r="3840" ht="18" customHeight="1">
      <c r="M3840" s="66"/>
    </row>
    <row r="3841" ht="18" customHeight="1">
      <c r="M3841" s="66"/>
    </row>
    <row r="3842" ht="18" customHeight="1">
      <c r="M3842" s="66"/>
    </row>
    <row r="3843" ht="18" customHeight="1">
      <c r="M3843" s="66"/>
    </row>
    <row r="3844" ht="18" customHeight="1">
      <c r="M3844" s="66"/>
    </row>
    <row r="3845" ht="18" customHeight="1">
      <c r="M3845" s="66"/>
    </row>
    <row r="3846" ht="18" customHeight="1">
      <c r="M3846" s="66"/>
    </row>
    <row r="3847" ht="18" customHeight="1">
      <c r="M3847" s="66"/>
    </row>
    <row r="3848" ht="18" customHeight="1">
      <c r="M3848" s="66"/>
    </row>
    <row r="3849" ht="18" customHeight="1">
      <c r="M3849" s="66"/>
    </row>
    <row r="3850" ht="18" customHeight="1">
      <c r="M3850" s="66"/>
    </row>
    <row r="3851" ht="18" customHeight="1">
      <c r="M3851" s="66"/>
    </row>
    <row r="3852" ht="18" customHeight="1">
      <c r="M3852" s="66"/>
    </row>
    <row r="3853" ht="18" customHeight="1">
      <c r="M3853" s="66"/>
    </row>
    <row r="3854" ht="18" customHeight="1">
      <c r="M3854" s="66"/>
    </row>
    <row r="3855" ht="18" customHeight="1">
      <c r="M3855" s="66"/>
    </row>
    <row r="3856" ht="18" customHeight="1">
      <c r="M3856" s="66"/>
    </row>
    <row r="3857" ht="18" customHeight="1">
      <c r="M3857" s="66"/>
    </row>
    <row r="3858" ht="18" customHeight="1">
      <c r="M3858" s="66"/>
    </row>
    <row r="3859" ht="18" customHeight="1">
      <c r="M3859" s="66"/>
    </row>
    <row r="3860" ht="18" customHeight="1">
      <c r="M3860" s="66"/>
    </row>
    <row r="3861" ht="18" customHeight="1">
      <c r="M3861" s="66"/>
    </row>
    <row r="3862" ht="18" customHeight="1">
      <c r="M3862" s="66"/>
    </row>
    <row r="3863" ht="18" customHeight="1">
      <c r="M3863" s="66"/>
    </row>
    <row r="3864" ht="18" customHeight="1">
      <c r="M3864" s="66"/>
    </row>
    <row r="3865" ht="18" customHeight="1">
      <c r="M3865" s="66"/>
    </row>
    <row r="3866" ht="18" customHeight="1">
      <c r="M3866" s="66"/>
    </row>
    <row r="3867" ht="18" customHeight="1">
      <c r="M3867" s="66"/>
    </row>
    <row r="3868" ht="18" customHeight="1">
      <c r="M3868" s="66"/>
    </row>
    <row r="3869" ht="18" customHeight="1">
      <c r="M3869" s="66"/>
    </row>
    <row r="3870" ht="18" customHeight="1">
      <c r="M3870" s="66"/>
    </row>
    <row r="3871" ht="18" customHeight="1">
      <c r="M3871" s="66"/>
    </row>
    <row r="3872" ht="18" customHeight="1">
      <c r="M3872" s="66"/>
    </row>
    <row r="3873" ht="18" customHeight="1">
      <c r="M3873" s="66"/>
    </row>
    <row r="3874" ht="18" customHeight="1">
      <c r="M3874" s="66"/>
    </row>
    <row r="3875" ht="18" customHeight="1">
      <c r="M3875" s="66"/>
    </row>
    <row r="3876" ht="18" customHeight="1">
      <c r="M3876" s="66"/>
    </row>
    <row r="3877" ht="18" customHeight="1">
      <c r="M3877" s="66"/>
    </row>
    <row r="3878" ht="18" customHeight="1">
      <c r="M3878" s="66"/>
    </row>
    <row r="3879" ht="18" customHeight="1">
      <c r="M3879" s="66"/>
    </row>
    <row r="3880" ht="18" customHeight="1">
      <c r="M3880" s="66"/>
    </row>
    <row r="3881" ht="18" customHeight="1">
      <c r="M3881" s="66"/>
    </row>
    <row r="3882" ht="18" customHeight="1">
      <c r="M3882" s="66"/>
    </row>
    <row r="3883" ht="18" customHeight="1">
      <c r="M3883" s="66"/>
    </row>
    <row r="3884" ht="18" customHeight="1">
      <c r="M3884" s="66"/>
    </row>
    <row r="3885" ht="18" customHeight="1">
      <c r="M3885" s="66"/>
    </row>
    <row r="3886" ht="18" customHeight="1">
      <c r="M3886" s="66"/>
    </row>
    <row r="3887" ht="18" customHeight="1">
      <c r="M3887" s="66"/>
    </row>
    <row r="3888" ht="18" customHeight="1">
      <c r="M3888" s="66"/>
    </row>
    <row r="3889" ht="18" customHeight="1">
      <c r="M3889" s="66"/>
    </row>
    <row r="3890" ht="18" customHeight="1">
      <c r="M3890" s="66"/>
    </row>
    <row r="3891" ht="18" customHeight="1">
      <c r="M3891" s="66"/>
    </row>
    <row r="3892" ht="18" customHeight="1">
      <c r="M3892" s="66"/>
    </row>
    <row r="3893" ht="18" customHeight="1">
      <c r="M3893" s="66"/>
    </row>
    <row r="3894" ht="18" customHeight="1">
      <c r="M3894" s="66"/>
    </row>
    <row r="3895" ht="18" customHeight="1">
      <c r="M3895" s="66"/>
    </row>
    <row r="3896" ht="18" customHeight="1">
      <c r="M3896" s="66"/>
    </row>
    <row r="3897" ht="18" customHeight="1">
      <c r="M3897" s="66"/>
    </row>
    <row r="3898" ht="18" customHeight="1">
      <c r="M3898" s="66"/>
    </row>
    <row r="3899" ht="18" customHeight="1">
      <c r="M3899" s="66"/>
    </row>
    <row r="3900" ht="18" customHeight="1">
      <c r="M3900" s="66"/>
    </row>
    <row r="3901" ht="18" customHeight="1">
      <c r="M3901" s="66"/>
    </row>
    <row r="3902" ht="18" customHeight="1">
      <c r="M3902" s="66"/>
    </row>
    <row r="3903" ht="18" customHeight="1">
      <c r="M3903" s="66"/>
    </row>
    <row r="3904" ht="18" customHeight="1">
      <c r="M3904" s="66"/>
    </row>
    <row r="3905" ht="18" customHeight="1">
      <c r="M3905" s="66"/>
    </row>
    <row r="3906" ht="18" customHeight="1">
      <c r="M3906" s="66"/>
    </row>
    <row r="3907" ht="18" customHeight="1">
      <c r="M3907" s="66"/>
    </row>
    <row r="3908" ht="18" customHeight="1">
      <c r="M3908" s="66"/>
    </row>
    <row r="3909" ht="18" customHeight="1">
      <c r="M3909" s="66"/>
    </row>
    <row r="3910" ht="18" customHeight="1">
      <c r="M3910" s="66"/>
    </row>
    <row r="3911" ht="18" customHeight="1">
      <c r="M3911" s="66"/>
    </row>
    <row r="3912" ht="18" customHeight="1">
      <c r="M3912" s="66"/>
    </row>
    <row r="3913" ht="18" customHeight="1">
      <c r="M3913" s="66"/>
    </row>
    <row r="3914" ht="18" customHeight="1">
      <c r="M3914" s="66"/>
    </row>
    <row r="3915" ht="18" customHeight="1">
      <c r="M3915" s="66"/>
    </row>
    <row r="3916" ht="18" customHeight="1">
      <c r="M3916" s="66"/>
    </row>
    <row r="3917" ht="18" customHeight="1">
      <c r="M3917" s="66"/>
    </row>
    <row r="3918" ht="18" customHeight="1">
      <c r="M3918" s="66"/>
    </row>
    <row r="3919" ht="18" customHeight="1">
      <c r="M3919" s="66"/>
    </row>
    <row r="3920" ht="18" customHeight="1">
      <c r="M3920" s="66"/>
    </row>
    <row r="3921" ht="18" customHeight="1">
      <c r="M3921" s="66"/>
    </row>
    <row r="3922" ht="18" customHeight="1">
      <c r="M3922" s="66"/>
    </row>
    <row r="3923" ht="18" customHeight="1">
      <c r="M3923" s="66"/>
    </row>
    <row r="3924" ht="18" customHeight="1">
      <c r="M3924" s="66"/>
    </row>
    <row r="3925" ht="18" customHeight="1">
      <c r="M3925" s="66"/>
    </row>
    <row r="3926" ht="18" customHeight="1">
      <c r="M3926" s="66"/>
    </row>
    <row r="3927" ht="18" customHeight="1">
      <c r="M3927" s="66"/>
    </row>
    <row r="3928" ht="18" customHeight="1">
      <c r="M3928" s="66"/>
    </row>
    <row r="3929" ht="18" customHeight="1">
      <c r="M3929" s="66"/>
    </row>
    <row r="3930" ht="18" customHeight="1">
      <c r="M3930" s="66"/>
    </row>
    <row r="3931" ht="18" customHeight="1">
      <c r="M3931" s="66"/>
    </row>
    <row r="3932" ht="18" customHeight="1">
      <c r="M3932" s="66"/>
    </row>
    <row r="3933" ht="18" customHeight="1">
      <c r="M3933" s="66"/>
    </row>
    <row r="3934" ht="18" customHeight="1">
      <c r="M3934" s="66"/>
    </row>
    <row r="3935" ht="18" customHeight="1">
      <c r="M3935" s="66"/>
    </row>
    <row r="3936" ht="18" customHeight="1">
      <c r="M3936" s="66"/>
    </row>
    <row r="3937" ht="18" customHeight="1">
      <c r="M3937" s="66"/>
    </row>
    <row r="3938" ht="18" customHeight="1">
      <c r="M3938" s="66"/>
    </row>
    <row r="3939" ht="18" customHeight="1">
      <c r="M3939" s="66"/>
    </row>
    <row r="3940" ht="18" customHeight="1">
      <c r="M3940" s="66"/>
    </row>
    <row r="3941" ht="18" customHeight="1">
      <c r="M3941" s="66"/>
    </row>
    <row r="3942" ht="18" customHeight="1">
      <c r="M3942" s="66"/>
    </row>
    <row r="3943" ht="18" customHeight="1">
      <c r="M3943" s="66"/>
    </row>
    <row r="3944" ht="18" customHeight="1">
      <c r="M3944" s="66"/>
    </row>
    <row r="3945" ht="18" customHeight="1">
      <c r="M3945" s="66"/>
    </row>
    <row r="3946" ht="18" customHeight="1">
      <c r="M3946" s="66"/>
    </row>
    <row r="3947" ht="18" customHeight="1">
      <c r="M3947" s="66"/>
    </row>
    <row r="3948" ht="18" customHeight="1">
      <c r="M3948" s="66"/>
    </row>
    <row r="3949" ht="18" customHeight="1">
      <c r="M3949" s="66"/>
    </row>
    <row r="3950" ht="18" customHeight="1">
      <c r="M3950" s="66"/>
    </row>
    <row r="3951" ht="18" customHeight="1">
      <c r="M3951" s="66"/>
    </row>
    <row r="3952" ht="18" customHeight="1">
      <c r="M3952" s="66"/>
    </row>
    <row r="3953" ht="18" customHeight="1">
      <c r="M3953" s="66"/>
    </row>
    <row r="3954" ht="18" customHeight="1">
      <c r="M3954" s="66"/>
    </row>
    <row r="3955" ht="18" customHeight="1">
      <c r="M3955" s="66"/>
    </row>
    <row r="3956" ht="18" customHeight="1">
      <c r="M3956" s="66"/>
    </row>
    <row r="3957" ht="18" customHeight="1">
      <c r="M3957" s="66"/>
    </row>
    <row r="3958" ht="18" customHeight="1">
      <c r="M3958" s="66"/>
    </row>
    <row r="3959" ht="18" customHeight="1">
      <c r="M3959" s="66"/>
    </row>
    <row r="3960" ht="18" customHeight="1">
      <c r="M3960" s="66"/>
    </row>
    <row r="3961" ht="18" customHeight="1">
      <c r="M3961" s="66"/>
    </row>
    <row r="3962" ht="18" customHeight="1">
      <c r="M3962" s="66"/>
    </row>
    <row r="3963" ht="18" customHeight="1">
      <c r="M3963" s="66"/>
    </row>
    <row r="3964" ht="18" customHeight="1">
      <c r="M3964" s="66"/>
    </row>
    <row r="3965" ht="18" customHeight="1">
      <c r="M3965" s="66"/>
    </row>
    <row r="3966" ht="18" customHeight="1">
      <c r="M3966" s="66"/>
    </row>
    <row r="3967" ht="18" customHeight="1">
      <c r="M3967" s="66"/>
    </row>
    <row r="3968" ht="18" customHeight="1">
      <c r="M3968" s="66"/>
    </row>
    <row r="3969" ht="18" customHeight="1">
      <c r="M3969" s="66"/>
    </row>
    <row r="3970" ht="18" customHeight="1">
      <c r="M3970" s="66"/>
    </row>
    <row r="3971" ht="18" customHeight="1">
      <c r="M3971" s="66"/>
    </row>
    <row r="3972" ht="18" customHeight="1">
      <c r="M3972" s="66"/>
    </row>
    <row r="3973" ht="18" customHeight="1">
      <c r="M3973" s="66"/>
    </row>
    <row r="3974" ht="18" customHeight="1">
      <c r="M3974" s="66"/>
    </row>
    <row r="3975" ht="18" customHeight="1">
      <c r="M3975" s="66"/>
    </row>
    <row r="3976" ht="18" customHeight="1">
      <c r="M3976" s="66"/>
    </row>
    <row r="3977" ht="18" customHeight="1">
      <c r="M3977" s="66"/>
    </row>
    <row r="3978" ht="18" customHeight="1">
      <c r="M3978" s="66"/>
    </row>
    <row r="3979" ht="18" customHeight="1">
      <c r="M3979" s="66"/>
    </row>
    <row r="3980" ht="18" customHeight="1">
      <c r="M3980" s="66"/>
    </row>
    <row r="3981" ht="18" customHeight="1">
      <c r="M3981" s="66"/>
    </row>
    <row r="3982" ht="18" customHeight="1">
      <c r="M3982" s="66"/>
    </row>
    <row r="3983" ht="18" customHeight="1">
      <c r="M3983" s="66"/>
    </row>
    <row r="3984" ht="18" customHeight="1">
      <c r="M3984" s="66"/>
    </row>
    <row r="3985" ht="18" customHeight="1">
      <c r="M3985" s="66"/>
    </row>
    <row r="3986" ht="18" customHeight="1">
      <c r="M3986" s="66"/>
    </row>
    <row r="3987" ht="18" customHeight="1">
      <c r="M3987" s="66"/>
    </row>
    <row r="3988" ht="18" customHeight="1">
      <c r="M3988" s="66"/>
    </row>
    <row r="3989" ht="18" customHeight="1">
      <c r="M3989" s="66"/>
    </row>
    <row r="3990" ht="18" customHeight="1">
      <c r="M3990" s="66"/>
    </row>
    <row r="3991" ht="18" customHeight="1">
      <c r="M3991" s="66"/>
    </row>
    <row r="3992" ht="18" customHeight="1">
      <c r="M3992" s="66"/>
    </row>
    <row r="3993" ht="18" customHeight="1">
      <c r="M3993" s="66"/>
    </row>
    <row r="3994" ht="18" customHeight="1">
      <c r="M3994" s="66"/>
    </row>
    <row r="3995" ht="18" customHeight="1">
      <c r="M3995" s="66"/>
    </row>
    <row r="3996" ht="18" customHeight="1">
      <c r="M3996" s="66"/>
    </row>
    <row r="3997" ht="18" customHeight="1">
      <c r="M3997" s="66"/>
    </row>
    <row r="3998" ht="18" customHeight="1">
      <c r="M3998" s="66"/>
    </row>
    <row r="3999" ht="18" customHeight="1">
      <c r="M3999" s="66"/>
    </row>
    <row r="4000" ht="18" customHeight="1">
      <c r="M4000" s="66"/>
    </row>
    <row r="4001" ht="18" customHeight="1">
      <c r="M4001" s="66"/>
    </row>
    <row r="4002" ht="18" customHeight="1">
      <c r="M4002" s="66"/>
    </row>
    <row r="4003" ht="18" customHeight="1">
      <c r="M4003" s="66"/>
    </row>
    <row r="4004" ht="18" customHeight="1">
      <c r="M4004" s="66"/>
    </row>
    <row r="4005" ht="18" customHeight="1">
      <c r="M4005" s="66"/>
    </row>
    <row r="4006" ht="18" customHeight="1">
      <c r="M4006" s="66"/>
    </row>
    <row r="4007" ht="18" customHeight="1">
      <c r="M4007" s="66"/>
    </row>
    <row r="4008" ht="18" customHeight="1">
      <c r="M4008" s="66"/>
    </row>
    <row r="4009" ht="18" customHeight="1">
      <c r="M4009" s="66"/>
    </row>
    <row r="4010" ht="18" customHeight="1">
      <c r="M4010" s="66"/>
    </row>
    <row r="4011" ht="18" customHeight="1">
      <c r="M4011" s="66"/>
    </row>
    <row r="4012" ht="18" customHeight="1">
      <c r="M4012" s="66"/>
    </row>
    <row r="4013" ht="18" customHeight="1">
      <c r="M4013" s="66"/>
    </row>
    <row r="4014" ht="18" customHeight="1">
      <c r="M4014" s="66"/>
    </row>
    <row r="4015" ht="18" customHeight="1">
      <c r="M4015" s="66"/>
    </row>
    <row r="4016" ht="18" customHeight="1">
      <c r="M4016" s="66"/>
    </row>
    <row r="4017" ht="18" customHeight="1">
      <c r="M4017" s="66"/>
    </row>
    <row r="4018" ht="18" customHeight="1">
      <c r="M4018" s="66"/>
    </row>
    <row r="4019" ht="18" customHeight="1">
      <c r="M4019" s="66"/>
    </row>
    <row r="4020" ht="18" customHeight="1">
      <c r="M4020" s="66"/>
    </row>
    <row r="4021" ht="18" customHeight="1">
      <c r="M4021" s="66"/>
    </row>
    <row r="4022" ht="18" customHeight="1">
      <c r="M4022" s="66"/>
    </row>
    <row r="4023" ht="18" customHeight="1">
      <c r="M4023" s="66"/>
    </row>
    <row r="4024" ht="18" customHeight="1">
      <c r="M4024" s="66"/>
    </row>
    <row r="4025" ht="18" customHeight="1">
      <c r="M4025" s="66"/>
    </row>
    <row r="4026" ht="18" customHeight="1">
      <c r="M4026" s="66"/>
    </row>
    <row r="4027" ht="18" customHeight="1">
      <c r="M4027" s="66"/>
    </row>
    <row r="4028" ht="18" customHeight="1">
      <c r="M4028" s="66"/>
    </row>
    <row r="4029" ht="18" customHeight="1">
      <c r="M4029" s="66"/>
    </row>
    <row r="4030" ht="18" customHeight="1">
      <c r="M4030" s="66"/>
    </row>
    <row r="4031" ht="18" customHeight="1">
      <c r="M4031" s="66"/>
    </row>
    <row r="4032" ht="18" customHeight="1">
      <c r="M4032" s="66"/>
    </row>
    <row r="4033" ht="18" customHeight="1">
      <c r="M4033" s="66"/>
    </row>
    <row r="4034" ht="18" customHeight="1">
      <c r="M4034" s="66"/>
    </row>
    <row r="4035" ht="18" customHeight="1">
      <c r="M4035" s="66"/>
    </row>
    <row r="4036" ht="18" customHeight="1">
      <c r="M4036" s="66"/>
    </row>
    <row r="4037" ht="18" customHeight="1">
      <c r="M4037" s="66"/>
    </row>
    <row r="4038" ht="18" customHeight="1">
      <c r="M4038" s="66"/>
    </row>
    <row r="4039" ht="18" customHeight="1">
      <c r="M4039" s="66"/>
    </row>
    <row r="4040" ht="18" customHeight="1">
      <c r="M4040" s="66"/>
    </row>
    <row r="4041" ht="18" customHeight="1">
      <c r="M4041" s="66"/>
    </row>
    <row r="4042" ht="18" customHeight="1">
      <c r="M4042" s="66"/>
    </row>
    <row r="4043" ht="18" customHeight="1">
      <c r="M4043" s="66"/>
    </row>
    <row r="4044" ht="18" customHeight="1">
      <c r="M4044" s="66"/>
    </row>
    <row r="4045" ht="18" customHeight="1">
      <c r="M4045" s="66"/>
    </row>
    <row r="4046" ht="18" customHeight="1">
      <c r="M4046" s="66"/>
    </row>
    <row r="4047" ht="18" customHeight="1">
      <c r="M4047" s="66"/>
    </row>
    <row r="4048" ht="18" customHeight="1">
      <c r="M4048" s="66"/>
    </row>
    <row r="4049" ht="18" customHeight="1">
      <c r="M4049" s="66"/>
    </row>
    <row r="4050" ht="18" customHeight="1">
      <c r="M4050" s="66"/>
    </row>
    <row r="4051" ht="18" customHeight="1">
      <c r="M4051" s="66"/>
    </row>
    <row r="4052" ht="18" customHeight="1">
      <c r="M4052" s="66"/>
    </row>
    <row r="4053" ht="18" customHeight="1">
      <c r="M4053" s="66"/>
    </row>
    <row r="4054" ht="18" customHeight="1">
      <c r="M4054" s="66"/>
    </row>
    <row r="4055" ht="18" customHeight="1">
      <c r="M4055" s="66"/>
    </row>
    <row r="4056" ht="18" customHeight="1">
      <c r="M4056" s="66"/>
    </row>
    <row r="4057" ht="18" customHeight="1">
      <c r="M4057" s="66"/>
    </row>
    <row r="4058" ht="18" customHeight="1">
      <c r="M4058" s="66"/>
    </row>
    <row r="4059" ht="18" customHeight="1">
      <c r="M4059" s="66"/>
    </row>
    <row r="4060" ht="18" customHeight="1">
      <c r="M4060" s="66"/>
    </row>
    <row r="4061" ht="18" customHeight="1">
      <c r="M4061" s="66"/>
    </row>
    <row r="4062" ht="18" customHeight="1">
      <c r="M4062" s="66"/>
    </row>
    <row r="4063" ht="18" customHeight="1">
      <c r="M4063" s="66"/>
    </row>
    <row r="4064" ht="18" customHeight="1">
      <c r="M4064" s="66"/>
    </row>
    <row r="4065" ht="18" customHeight="1">
      <c r="M4065" s="66"/>
    </row>
    <row r="4066" ht="18" customHeight="1">
      <c r="M4066" s="66"/>
    </row>
    <row r="4067" ht="18" customHeight="1">
      <c r="M4067" s="66"/>
    </row>
    <row r="4068" ht="18" customHeight="1">
      <c r="M4068" s="66"/>
    </row>
    <row r="4069" ht="18" customHeight="1">
      <c r="M4069" s="66"/>
    </row>
    <row r="4070" ht="18" customHeight="1">
      <c r="M4070" s="66"/>
    </row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6" spans="3:10" ht="12.75">
      <c r="C4256" s="66">
        <f>SUBTOTAL(9,C51:C4254)</f>
        <v>1386191519</v>
      </c>
      <c r="D4256" s="66">
        <f aca="true" t="shared" si="308" ref="D4256:I4256">SUBTOTAL(9,D51:D4254)</f>
        <v>257442170</v>
      </c>
      <c r="E4256" s="66">
        <f t="shared" si="308"/>
        <v>1643633689</v>
      </c>
      <c r="F4256" s="1">
        <f t="shared" si="308"/>
        <v>568058930.7800001</v>
      </c>
      <c r="G4256" s="1">
        <f t="shared" si="308"/>
        <v>123757077.82999995</v>
      </c>
      <c r="H4256" s="1">
        <f t="shared" si="308"/>
        <v>691816008.6099999</v>
      </c>
      <c r="I4256" s="1">
        <f t="shared" si="308"/>
        <v>26123696.050000012</v>
      </c>
      <c r="J4256" s="1"/>
    </row>
    <row r="4257" spans="1:12" s="71" customFormat="1" ht="12.75">
      <c r="A4257" s="70"/>
      <c r="B4257" s="70"/>
      <c r="C4257" s="72"/>
      <c r="D4257" s="72"/>
      <c r="E4257" s="72"/>
      <c r="F4257" s="70"/>
      <c r="G4257" s="70"/>
      <c r="H4257" s="70"/>
      <c r="I4257" s="70"/>
      <c r="J4257" s="70"/>
      <c r="K4257" s="70"/>
      <c r="L4257" s="70"/>
    </row>
    <row r="4259" spans="3:8" ht="12.75">
      <c r="C4259" s="66">
        <f aca="true" t="shared" si="309" ref="C4259:H4259">SUBTOTAL(9,C112:C1711)</f>
        <v>1329894781</v>
      </c>
      <c r="D4259" s="66">
        <f t="shared" si="309"/>
        <v>256692170</v>
      </c>
      <c r="E4259" s="66">
        <f t="shared" si="309"/>
        <v>1586586951</v>
      </c>
      <c r="F4259" s="1">
        <f t="shared" si="309"/>
        <v>549116491.53</v>
      </c>
      <c r="G4259" s="1">
        <f t="shared" si="309"/>
        <v>123757077.82999995</v>
      </c>
      <c r="H4259" s="1">
        <f t="shared" si="309"/>
        <v>672873569.3599995</v>
      </c>
    </row>
    <row r="4261" spans="3:8" ht="12.75">
      <c r="C4261" s="66">
        <f>SUBTOTAL(9,C414:C1710)</f>
        <v>928923931</v>
      </c>
      <c r="D4261" s="66">
        <f>SUBTOTAL(9,D414:D1710)</f>
        <v>246815068</v>
      </c>
      <c r="E4261" s="66">
        <f>SUBTOTAL(9,E414:E1710)</f>
        <v>1175738999</v>
      </c>
      <c r="H4261" s="1">
        <f>SUBTOTAL(9,H1018:H1663)</f>
        <v>164400561.59000003</v>
      </c>
    </row>
    <row r="4263" ht="12.75">
      <c r="E4263" s="66">
        <v>4738251</v>
      </c>
    </row>
    <row r="4265" ht="12.75">
      <c r="E4265" s="66">
        <f>E4263-E4261</f>
        <v>-1171000748</v>
      </c>
    </row>
    <row r="4269" spans="5:10" ht="12.75">
      <c r="E4269" s="66">
        <f aca="true" t="shared" si="310" ref="E4269:J4269">SUBTOTAL(9,E39:E992)</f>
        <v>1117695795.82</v>
      </c>
      <c r="F4269" s="1">
        <f t="shared" si="310"/>
        <v>365954528.2900001</v>
      </c>
      <c r="G4269" s="1">
        <f t="shared" si="310"/>
        <v>70441702.97000001</v>
      </c>
      <c r="H4269" s="1">
        <f t="shared" si="310"/>
        <v>436396231.26000005</v>
      </c>
      <c r="I4269" s="1">
        <f t="shared" si="310"/>
        <v>17416678.199999984</v>
      </c>
      <c r="J4269" s="1">
        <f t="shared" si="310"/>
        <v>0</v>
      </c>
    </row>
    <row r="4271" spans="5:10" ht="12.75">
      <c r="E4271" s="66">
        <f>SUBTOTAL(9,E1059)</f>
        <v>4000</v>
      </c>
      <c r="F4271" s="1">
        <f>SUBTOTAL(9,F1059)</f>
        <v>260</v>
      </c>
      <c r="G4271" s="1">
        <f>SUBTOTAL(9,G1059)</f>
        <v>0</v>
      </c>
      <c r="H4271" s="1">
        <f>SUBTOTAL(9,H1059)</f>
        <v>260</v>
      </c>
      <c r="I4271" s="1">
        <f>SUBTOTAL(9,I1059)</f>
        <v>0</v>
      </c>
      <c r="J4271" s="1">
        <f>SUBTOTAL(9,J1006:J1685)</f>
        <v>67550</v>
      </c>
    </row>
    <row r="4273" spans="5:9" ht="12.75">
      <c r="E4273" s="66">
        <f>SUBTOTAL(9,E42:E4271)</f>
        <v>538896954</v>
      </c>
      <c r="F4273" s="1">
        <f>SUBTOTAL(9,F42:F4271)</f>
        <v>590381506.72</v>
      </c>
      <c r="G4273" s="1">
        <f>SUBTOTAL(9,G42:G4271)</f>
        <v>123757077.82999995</v>
      </c>
      <c r="H4273" s="1">
        <f>SUBTOTAL(9,H42:H4271)</f>
        <v>714138584.5500003</v>
      </c>
      <c r="I4273" s="1">
        <f>SUBTOTAL(9,I42:I4271)</f>
        <v>26364671.87000001</v>
      </c>
    </row>
    <row r="4279" spans="8:9" ht="12.75">
      <c r="H4279" s="72">
        <f>SUBTOTAL(9,H24:H992)</f>
        <v>436435696.90000004</v>
      </c>
      <c r="I4279" s="73" t="s">
        <v>274</v>
      </c>
    </row>
    <row r="4280" spans="8:9" ht="12.75">
      <c r="H4280" s="72">
        <f>SUBTOTAL(9,H993:H1715)</f>
        <v>277746823.2</v>
      </c>
      <c r="I4280" s="73" t="s">
        <v>275</v>
      </c>
    </row>
    <row r="4281" spans="3:5" ht="12.75">
      <c r="C4281" s="66">
        <f>SUBTOTAL(9,E39:E992)</f>
        <v>1117695795.82</v>
      </c>
      <c r="E4281" s="66">
        <f>SUBTOTAL(9,E35:E4277)</f>
        <v>538917041.02</v>
      </c>
    </row>
    <row r="4285" spans="5:8" ht="12.75">
      <c r="E4285" s="66">
        <f>SUBTOTAL(9,E51:E948)</f>
        <v>1044878668</v>
      </c>
      <c r="H4285" s="66">
        <f>SUBTOTAL(9,H35:H986)</f>
        <v>436022933.94</v>
      </c>
    </row>
    <row r="4286" ht="12.75">
      <c r="H4286" s="66">
        <f>SUBTOTAL(9,H1020:H1644)</f>
        <v>164190781.90000007</v>
      </c>
    </row>
    <row r="4288" spans="5:8" ht="12.75">
      <c r="E4288" s="66">
        <f>SUBTOTAL(9,E52:E949)</f>
        <v>1044745168</v>
      </c>
      <c r="H4288" s="66">
        <f>SUBTOTAL(9,H36:H986)</f>
        <v>436022933.94</v>
      </c>
    </row>
    <row r="4289" ht="12.75">
      <c r="H4289" s="66">
        <f>SUBTOTAL(9,H1021:H1645)</f>
        <v>164184186.01000008</v>
      </c>
    </row>
    <row r="4290" ht="12.75">
      <c r="E4290" s="66">
        <f>SUBTOTAL(9,E35:E986)</f>
        <v>1116987137.02</v>
      </c>
    </row>
    <row r="4293" ht="12.75">
      <c r="E4293" s="66">
        <f>SUBTOTAL(9,E1020:E1644)</f>
        <v>341776481</v>
      </c>
    </row>
    <row r="4295" ht="12.75">
      <c r="E4295" s="66">
        <f>SUBTOTAL(9,E36:E986)</f>
        <v>1116984935.02</v>
      </c>
    </row>
    <row r="4300" spans="6:7" ht="12.75">
      <c r="F4300" s="1">
        <f>SUBTOTAL(9,E35:E986)</f>
        <v>1116987137.02</v>
      </c>
      <c r="G4300" s="1">
        <f>SUBTOTAL(9,E36:E986)</f>
        <v>1116984935.02</v>
      </c>
    </row>
    <row r="4301" spans="6:7" ht="12.75">
      <c r="F4301" s="1">
        <f>SUBTOTAL(9,E1020:E1644)</f>
        <v>341776481</v>
      </c>
      <c r="G4301" s="1">
        <f>SUBTOTAL(9,E1021:E1645)</f>
        <v>341750901</v>
      </c>
    </row>
    <row r="4304" spans="3:8" ht="12.75">
      <c r="C4304" s="66">
        <f>SUBTOTAL(9,E57:E955)</f>
        <v>1046991741</v>
      </c>
      <c r="E4304" s="74">
        <f>SUBTOTAL(9,E24:E992)</f>
        <v>1117840380.1</v>
      </c>
      <c r="H4304" s="74">
        <f>SUBTOTAL(9,H51:H948)</f>
        <v>408458829.8699998</v>
      </c>
    </row>
    <row r="4305" spans="3:8" ht="12.75">
      <c r="C4305" s="66">
        <f>SUBTOTAL(9,E1024:E1685)</f>
        <v>345299634</v>
      </c>
      <c r="E4305" s="75">
        <f>SUBTOTAL(9,E993:E1687)</f>
        <v>563428126</v>
      </c>
      <c r="H4305" s="75">
        <f>SUBTOTAL(9,H1018:H1642)</f>
        <v>164226270.40000007</v>
      </c>
    </row>
    <row r="4306" spans="5:8" ht="12.75">
      <c r="E4306" s="75"/>
      <c r="H4306" s="75"/>
    </row>
    <row r="4307" spans="3:8" ht="12.75">
      <c r="C4307" s="66">
        <f>E4304+E4305</f>
        <v>1681268506.1</v>
      </c>
      <c r="E4307" s="88">
        <f>44746325+25322291</f>
        <v>70068616</v>
      </c>
      <c r="H4307" s="1">
        <f>H4304+H4305</f>
        <v>572685100.2699999</v>
      </c>
    </row>
    <row r="4308" ht="12.75">
      <c r="E4308" s="89"/>
    </row>
  </sheetData>
  <mergeCells count="10">
    <mergeCell ref="A14:M14"/>
    <mergeCell ref="A993:M993"/>
    <mergeCell ref="A1732:M1732"/>
    <mergeCell ref="A2:M2"/>
    <mergeCell ref="A3:A4"/>
    <mergeCell ref="B3:B4"/>
    <mergeCell ref="C3:E3"/>
    <mergeCell ref="F3:H3"/>
    <mergeCell ref="I3:J3"/>
    <mergeCell ref="K3:M3"/>
  </mergeCells>
  <printOptions/>
  <pageMargins left="0" right="0" top="0.35433070866141736" bottom="0.3937007874015748" header="0.5905511811023623" footer="0.15748031496062992"/>
  <pageSetup horizontalDpi="600" verticalDpi="600" orientation="landscape" paperSize="9" scale="83" r:id="rId1"/>
  <headerFooter alignWithMargins="0">
    <oddFooter>&amp;CStrona &amp;P</oddFooter>
  </headerFooter>
  <rowBreaks count="1" manualBreakCount="1">
    <brk id="9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4-0259</dc:creator>
  <cp:keywords/>
  <dc:description/>
  <cp:lastModifiedBy>4-0259</cp:lastModifiedBy>
  <cp:lastPrinted>2008-09-15T07:02:10Z</cp:lastPrinted>
  <dcterms:created xsi:type="dcterms:W3CDTF">2006-08-01T06:10:58Z</dcterms:created>
  <dcterms:modified xsi:type="dcterms:W3CDTF">2008-09-15T07:07:38Z</dcterms:modified>
  <cp:category/>
  <cp:version/>
  <cp:contentType/>
  <cp:contentStatus/>
</cp:coreProperties>
</file>