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tabRatio="937" activeTab="4"/>
  </bookViews>
  <sheets>
    <sheet name="Inwestycje do wydruk str.3" sheetId="1" r:id="rId1"/>
    <sheet name="wyd. wg waż. działów do wydr.wy" sheetId="2" r:id="rId2"/>
    <sheet name="wydatki do wydruku strona 2 wyk" sheetId="3" r:id="rId3"/>
    <sheet name="dochody do wydruku strona 3" sheetId="4" r:id="rId4"/>
    <sheet name="doch. do wydruku sam wykr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<sst xmlns="http://schemas.openxmlformats.org/spreadsheetml/2006/main" count="73" uniqueCount="54">
  <si>
    <t>Transport i łączność</t>
  </si>
  <si>
    <t>Gospodarka mieszkaniowa oraz działalność usługowa</t>
  </si>
  <si>
    <t>Oświata i wychowanie, szkolnictwo wyższe oraz edukacyjna opieka wychowawcza</t>
  </si>
  <si>
    <t>Ochrona zdrowia i pomoc społeczna</t>
  </si>
  <si>
    <t>Gospodarka komunalna i ochrona środowiska</t>
  </si>
  <si>
    <t>Rolnictwo, łowiectwo i leśnictwo</t>
  </si>
  <si>
    <t>Kultura, kultura fizyczna i sport oraz turystyka</t>
  </si>
  <si>
    <t>Bezpieczeństwo publiczne i ochrona przeciwpożarowa</t>
  </si>
  <si>
    <t>dotacje</t>
  </si>
  <si>
    <t>wydatki rzeczowe bieżące</t>
  </si>
  <si>
    <t>wydatki na obsługę długu</t>
  </si>
  <si>
    <t>wydatki majątkowe</t>
  </si>
  <si>
    <t>płace i pochodne</t>
  </si>
  <si>
    <t>TREŚĆ</t>
  </si>
  <si>
    <t>DOCHODY  OGÓŁEM ( I + II )</t>
  </si>
  <si>
    <t>1. Dochody własne</t>
  </si>
  <si>
    <t>I. DOCHODY  GMINY</t>
  </si>
  <si>
    <t>II. DOCHODY  POWIATU</t>
  </si>
  <si>
    <t>UE</t>
  </si>
  <si>
    <t>1. płace i pochodne</t>
  </si>
  <si>
    <t>2. dotacje</t>
  </si>
  <si>
    <t>5. wydatki majątkowe</t>
  </si>
  <si>
    <t>3. wydatki rzeczowe bieżące</t>
  </si>
  <si>
    <t>4. wydatki na obsługę długu</t>
  </si>
  <si>
    <t>1. na drogi i transport</t>
  </si>
  <si>
    <t>2. na gospodarkę mieszkaniową</t>
  </si>
  <si>
    <t>3. na bezpieczeństwo</t>
  </si>
  <si>
    <t>4. na oświatę</t>
  </si>
  <si>
    <t>5. na zdrowie i opiekę społeczną</t>
  </si>
  <si>
    <t>7. na administrację i działalność usługową</t>
  </si>
  <si>
    <t>8. na kulturę i kulturę fizyczną</t>
  </si>
  <si>
    <t>4. udziały w podatkach</t>
  </si>
  <si>
    <t>7. dotacje</t>
  </si>
  <si>
    <t>8. subwencje</t>
  </si>
  <si>
    <t>9. środki UE</t>
  </si>
  <si>
    <t>Urzędy naczelnych organów władzy państwowej, wydatki związane z poborem dochodów, różne rozliczenia oraz obsługa długu publicznego</t>
  </si>
  <si>
    <t>Administracja publiczna</t>
  </si>
  <si>
    <t>subwencje</t>
  </si>
  <si>
    <t>udziały w podatkach</t>
  </si>
  <si>
    <t>wpływy z podatków i opłat lokalnych</t>
  </si>
  <si>
    <t xml:space="preserve">dochody z majątku </t>
  </si>
  <si>
    <t>dochody z realizacji zadań z zakresu administarcji rządowej</t>
  </si>
  <si>
    <t>środki UE</t>
  </si>
  <si>
    <t>2. Subwencja ogólna</t>
  </si>
  <si>
    <t>3. Dotacje celowe</t>
  </si>
  <si>
    <t>Pozyskane środki budżetowe</t>
  </si>
  <si>
    <t>dochody jednostek budżetowych</t>
  </si>
  <si>
    <t>Środki własne</t>
  </si>
  <si>
    <t>6. rolnictwo i gospodarka komunalna</t>
  </si>
  <si>
    <t>Wykonanie za 2007 r.</t>
  </si>
  <si>
    <t>4. Środki z Unii Europejskiej</t>
  </si>
  <si>
    <t>RAZEM</t>
  </si>
  <si>
    <t>ŚRODKI WŁASNE</t>
  </si>
  <si>
    <t>POZYSKANE ŚRODKI BUDŻETOWE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</si>
</sst>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#,##0.000"/>
    <numFmt numFmtId="172" formatCode="#,##0.0"/>
  </numFmts>
  <fonts count="2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10.25"/>
      <name val="Arial"/>
      <family val="0"/>
    </font>
    <font>
      <sz val="8.25"/>
      <name val="Arial"/>
      <family val="0"/>
    </font>
    <font>
      <sz val="10.75"/>
      <name val="Arial"/>
      <family val="0"/>
    </font>
    <font>
      <b/>
      <sz val="12"/>
      <name val="Arial"/>
      <family val="2"/>
    </font>
    <font>
      <sz val="15"/>
      <name val="Arial"/>
      <family val="0"/>
    </font>
    <font>
      <b/>
      <sz val="11.75"/>
      <name val="Arial"/>
      <family val="0"/>
    </font>
    <font>
      <sz val="17.25"/>
      <name val="Arial"/>
      <family val="0"/>
    </font>
    <font>
      <sz val="8.5"/>
      <name val="Arial"/>
      <family val="2"/>
    </font>
    <font>
      <sz val="9.75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.75"/>
      <name val="Arial"/>
      <family val="0"/>
    </font>
    <font>
      <sz val="9.25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13" fillId="0" borderId="2" xfId="0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/>
    </xf>
    <xf numFmtId="0" fontId="14" fillId="0" borderId="4" xfId="0" applyFont="1" applyFill="1" applyBorder="1" applyAlignment="1">
      <alignment horizontal="centerContinuous" vertical="center"/>
    </xf>
    <xf numFmtId="0" fontId="13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18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8" fillId="0" borderId="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4" fontId="1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3" fillId="0" borderId="6" xfId="0" applyFont="1" applyFill="1" applyBorder="1" applyAlignment="1">
      <alignment horizontal="centerContinuous" vertical="center" wrapText="1"/>
    </xf>
    <xf numFmtId="4" fontId="15" fillId="0" borderId="0" xfId="0" applyNumberFormat="1" applyFont="1" applyAlignment="1">
      <alignment vertical="center"/>
    </xf>
    <xf numFmtId="0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NAKŁADY NA INWESTYCJE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10025"/>
          <c:y val="0.33175"/>
          <c:w val="0.80575"/>
          <c:h val="0.51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'Inwestycje do wydruk str.3'!$A$2:$A$3</c:f>
              <c:strCache>
                <c:ptCount val="2"/>
                <c:pt idx="0">
                  <c:v>Środki własne</c:v>
                </c:pt>
                <c:pt idx="1">
                  <c:v>Pozyskane środki budżetowe</c:v>
                </c:pt>
              </c:strCache>
            </c:strRef>
          </c:cat>
          <c:val>
            <c:numRef>
              <c:f>'Inwestycje do wydruk str.3'!$B$2:$B$3</c:f>
              <c:numCache>
                <c:ptCount val="2"/>
                <c:pt idx="0">
                  <c:v>28070187.66</c:v>
                </c:pt>
                <c:pt idx="1">
                  <c:v>11518704.55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175"/>
          <c:y val="0.932"/>
          <c:w val="0.56525"/>
          <c:h val="0.05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DOCHODY POWIATU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25"/>
          <c:y val="0.2795"/>
          <c:w val="0.8015"/>
          <c:h val="0.4382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'dochody do wydruku strona 3'!$A$16:$A$19</c:f>
              <c:strCache>
                <c:ptCount val="4"/>
                <c:pt idx="0">
                  <c:v>1. Dochody własne</c:v>
                </c:pt>
                <c:pt idx="1">
                  <c:v>2. Subwencja ogólna</c:v>
                </c:pt>
                <c:pt idx="2">
                  <c:v>3. Dotacje celowe</c:v>
                </c:pt>
                <c:pt idx="3">
                  <c:v>4. Środki z Unii Europejskiej</c:v>
                </c:pt>
              </c:strCache>
            </c:strRef>
          </c:cat>
          <c:val>
            <c:numRef>
              <c:f>'dochody do wydruku strona 3'!$B$16:$B$19</c:f>
              <c:numCache>
                <c:ptCount val="4"/>
                <c:pt idx="0">
                  <c:v>18617630.12</c:v>
                </c:pt>
                <c:pt idx="1">
                  <c:v>41513398.04</c:v>
                </c:pt>
                <c:pt idx="2">
                  <c:v>9894597.99</c:v>
                </c:pt>
                <c:pt idx="3">
                  <c:v>5289325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DOCHODY BUDŻETOWE - WYKONANIE WG ŹRÓDEŁ ZA 2007 ROK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20"/>
      <c:rAngAx val="1"/>
    </c:view3D>
    <c:plotArea>
      <c:layout>
        <c:manualLayout>
          <c:xMode val="edge"/>
          <c:yMode val="edge"/>
          <c:x val="0"/>
          <c:y val="0.11975"/>
          <c:w val="0.998"/>
          <c:h val="0.8595"/>
        </c:manualLayout>
      </c:layout>
      <c:bar3DChart>
        <c:barDir val="col"/>
        <c:grouping val="stack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FF99CC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'doch. do wydruku sam wykres'!$A$2:$A$9</c:f>
              <c:strCache>
                <c:ptCount val="8"/>
                <c:pt idx="0">
                  <c:v>subwencje</c:v>
                </c:pt>
                <c:pt idx="1">
                  <c:v>udziały w podatkach</c:v>
                </c:pt>
                <c:pt idx="2">
                  <c:v>wpływy z podatków i opłat lokalnych</c:v>
                </c:pt>
                <c:pt idx="3">
                  <c:v>dotacje</c:v>
                </c:pt>
                <c:pt idx="4">
                  <c:v>dochody z majątku </c:v>
                </c:pt>
                <c:pt idx="5">
                  <c:v>dochody jednostek budżetowych</c:v>
                </c:pt>
                <c:pt idx="6">
                  <c:v>dochody z realizacji zadań z zakresu administarcji rządowej</c:v>
                </c:pt>
                <c:pt idx="7">
                  <c:v>środki UE</c:v>
                </c:pt>
              </c:strCache>
            </c:strRef>
          </c:cat>
          <c:val>
            <c:numRef>
              <c:f>'doch. do wydruku sam wykres'!$B$2:$B$9</c:f>
              <c:numCache>
                <c:ptCount val="8"/>
                <c:pt idx="0">
                  <c:v>68173749.03999999</c:v>
                </c:pt>
                <c:pt idx="1">
                  <c:v>63253896.150000006</c:v>
                </c:pt>
                <c:pt idx="2">
                  <c:v>41316753.63</c:v>
                </c:pt>
                <c:pt idx="3">
                  <c:v>38986546.44</c:v>
                </c:pt>
                <c:pt idx="4">
                  <c:v>12700756.7</c:v>
                </c:pt>
                <c:pt idx="5">
                  <c:v>10403451.540000001</c:v>
                </c:pt>
                <c:pt idx="6">
                  <c:v>583299.56</c:v>
                </c:pt>
                <c:pt idx="7">
                  <c:v>7265312.39</c:v>
                </c:pt>
              </c:numCache>
            </c:numRef>
          </c:val>
          <c:shape val="cylinder"/>
        </c:ser>
        <c:overlap val="100"/>
        <c:gapWidth val="20"/>
        <c:gapDepth val="20"/>
        <c:shape val="cylinder"/>
        <c:axId val="25319864"/>
        <c:axId val="26552185"/>
      </c:bar3D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0725"/>
          <c:y val="0.147"/>
          <c:w val="0.7695"/>
          <c:h val="0.424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'Inwestycje do wydruk str.3'!$A$6:$A$13</c:f>
              <c:strCache>
                <c:ptCount val="8"/>
                <c:pt idx="0">
                  <c:v>1. na drogi i transport</c:v>
                </c:pt>
                <c:pt idx="1">
                  <c:v>2. na gospodarkę mieszkaniową</c:v>
                </c:pt>
                <c:pt idx="2">
                  <c:v>3. na bezpieczeństwo</c:v>
                </c:pt>
                <c:pt idx="3">
                  <c:v>4. na oświatę</c:v>
                </c:pt>
                <c:pt idx="4">
                  <c:v>5. na zdrowie i opiekę społeczną</c:v>
                </c:pt>
                <c:pt idx="5">
                  <c:v>6. rolnictwo i gospodarka komunalna</c:v>
                </c:pt>
                <c:pt idx="6">
                  <c:v>7. na administrację i działalność usługową</c:v>
                </c:pt>
                <c:pt idx="7">
                  <c:v>8. na kulturę i kulturę fizyczną</c:v>
                </c:pt>
              </c:strCache>
            </c:strRef>
          </c:cat>
          <c:val>
            <c:numRef>
              <c:f>'Inwestycje do wydruk str.3'!$B$6:$B$13</c:f>
              <c:numCache>
                <c:ptCount val="8"/>
                <c:pt idx="0">
                  <c:v>22764649.28</c:v>
                </c:pt>
                <c:pt idx="1">
                  <c:v>2764020.21</c:v>
                </c:pt>
                <c:pt idx="2">
                  <c:v>212150.75</c:v>
                </c:pt>
                <c:pt idx="3">
                  <c:v>4140871.29</c:v>
                </c:pt>
                <c:pt idx="4">
                  <c:v>659587.62</c:v>
                </c:pt>
                <c:pt idx="5">
                  <c:v>3728605.26</c:v>
                </c:pt>
                <c:pt idx="6">
                  <c:v>1513387.6199999999</c:v>
                </c:pt>
                <c:pt idx="7">
                  <c:v>3805620.18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legend>
      <c:legendPos val="b"/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6"/>
          <c:y val="0.75325"/>
          <c:w val="0.8495"/>
          <c:h val="0.24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NAKŁADY NA INWESTYCJE</a:t>
            </a:r>
          </a:p>
        </c:rich>
      </c:tx>
      <c:layout>
        <c:manualLayout>
          <c:xMode val="factor"/>
          <c:yMode val="factor"/>
          <c:x val="0.00825"/>
          <c:y val="-0.0025"/>
        </c:manualLayout>
      </c:layout>
      <c:spPr>
        <a:noFill/>
        <a:ln>
          <a:noFill/>
        </a:ln>
      </c:spPr>
    </c:title>
    <c:view3D>
      <c:rotX val="15"/>
      <c:rotY val="35"/>
      <c:depthPercent val="80"/>
      <c:rAngAx val="1"/>
    </c:view3D>
    <c:plotArea>
      <c:layout>
        <c:manualLayout>
          <c:xMode val="edge"/>
          <c:yMode val="edge"/>
          <c:x val="0.0165"/>
          <c:y val="0.14175"/>
          <c:w val="0.9245"/>
          <c:h val="0.82325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'Inwestycje do wydruk str.3'!$A$2:$A$4</c:f>
              <c:strCache>
                <c:ptCount val="3"/>
                <c:pt idx="0">
                  <c:v>Środki własne</c:v>
                </c:pt>
                <c:pt idx="1">
                  <c:v>Pozyskane środki budżetowe</c:v>
                </c:pt>
              </c:strCache>
            </c:strRef>
          </c:cat>
          <c:val>
            <c:numRef>
              <c:f>'Inwestycje do wydruk str.3'!$B$2:$B$4</c:f>
              <c:numCache>
                <c:ptCount val="3"/>
                <c:pt idx="0">
                  <c:v>28070187.66</c:v>
                </c:pt>
                <c:pt idx="1">
                  <c:v>11518704.55</c:v>
                </c:pt>
              </c:numCache>
            </c:numRef>
          </c:val>
          <c:shape val="box"/>
        </c:ser>
        <c:gapWidth val="30"/>
        <c:gapDepth val="50"/>
        <c:shape val="box"/>
        <c:axId val="26996740"/>
        <c:axId val="41644069"/>
      </c:bar3D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967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WYKONANIE WYDATKÓW OGÓŁEM  W 2007 r. - według ważniejszych działów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620"/>
      <c:rAngAx val="1"/>
    </c:view3D>
    <c:plotArea>
      <c:layout>
        <c:manualLayout>
          <c:xMode val="edge"/>
          <c:yMode val="edge"/>
          <c:x val="0"/>
          <c:y val="0.0975"/>
          <c:w val="0.8215"/>
          <c:h val="0.88925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99CC00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'wyd. wg waż. działów do wydr.wy'!$A$1:$A$10</c:f>
              <c:strCache>
                <c:ptCount val="10"/>
                <c:pt idx="0">
                  <c:v>Rolnictwo, łowiectwo i leśnictwo</c:v>
                </c:pt>
                <c:pt idx="1">
                  <c:v>Transport i łączność</c:v>
                </c:pt>
                <c:pt idx="2">
                  <c:v>Gospodarka mieszkaniowa oraz działalność usługowa</c:v>
                </c:pt>
                <c:pt idx="3">
                  <c:v>Bezpieczeństwo publiczne i ochrona przeciwpożarowa</c:v>
                </c:pt>
                <c:pt idx="4">
                  <c:v>Urzędy naczelnych organów władzy państwowej, wydatki związane z poborem dochodów, różne rozliczenia oraz obsługa długu publicznego</c:v>
                </c:pt>
                <c:pt idx="5">
                  <c:v>Administracja publiczna</c:v>
                </c:pt>
                <c:pt idx="6">
                  <c:v>Oświata i wychowanie, szkolnictwo wyższe oraz edukacyjna opieka wychowawcza</c:v>
                </c:pt>
                <c:pt idx="7">
                  <c:v>Ochrona zdrowia i pomoc społeczna</c:v>
                </c:pt>
                <c:pt idx="8">
                  <c:v>Gospodarka komunalna i ochrona środowiska</c:v>
                </c:pt>
                <c:pt idx="9">
                  <c:v>Kultura, kultura fizyczna i sport oraz turystyka</c:v>
                </c:pt>
              </c:strCache>
            </c:strRef>
          </c:cat>
          <c:val>
            <c:numRef>
              <c:f>'wyd. wg waż. działów do wydr.wy'!$B$1:$B$10</c:f>
              <c:numCache>
                <c:ptCount val="10"/>
                <c:pt idx="0">
                  <c:v>56270.67</c:v>
                </c:pt>
                <c:pt idx="1">
                  <c:v>41748233.28</c:v>
                </c:pt>
                <c:pt idx="2">
                  <c:v>9479205.239999998</c:v>
                </c:pt>
                <c:pt idx="3">
                  <c:v>7812081.43</c:v>
                </c:pt>
                <c:pt idx="4">
                  <c:v>3533479.83</c:v>
                </c:pt>
                <c:pt idx="5">
                  <c:v>18459080.36</c:v>
                </c:pt>
                <c:pt idx="6">
                  <c:v>96162932.3</c:v>
                </c:pt>
                <c:pt idx="7">
                  <c:v>50129103.980000004</c:v>
                </c:pt>
                <c:pt idx="8">
                  <c:v>11002574.83</c:v>
                </c:pt>
                <c:pt idx="9">
                  <c:v>16904745.82</c:v>
                </c:pt>
              </c:numCache>
            </c:numRef>
          </c:val>
          <c:shape val="cylinder"/>
        </c:ser>
        <c:gapWidth val="90"/>
        <c:gapDepth val="0"/>
        <c:shape val="box"/>
        <c:axId val="39252302"/>
        <c:axId val="17726399"/>
      </c:bar3DChart>
      <c:catAx>
        <c:axId val="39252302"/>
        <c:scaling>
          <c:orientation val="minMax"/>
        </c:scaling>
        <c:axPos val="b"/>
        <c:delete val="1"/>
        <c:majorTickMark val="out"/>
        <c:minorTickMark val="none"/>
        <c:tickLblPos val="low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2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"/>
          <c:w val="0.16525"/>
          <c:h val="0.98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WYDATKI OGÓŁEM - wg grup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25"/>
          <c:y val="0.23575"/>
          <c:w val="0.815"/>
          <c:h val="0.622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'wydatki do wydruku strona 2 wyk'!$A$1:$A$5</c:f>
              <c:strCache>
                <c:ptCount val="5"/>
                <c:pt idx="0">
                  <c:v>płace i pochodne</c:v>
                </c:pt>
                <c:pt idx="1">
                  <c:v>dotacje</c:v>
                </c:pt>
                <c:pt idx="2">
                  <c:v>wydatki rzeczowe bieżące</c:v>
                </c:pt>
                <c:pt idx="3">
                  <c:v>wydatki na obsługę długu</c:v>
                </c:pt>
                <c:pt idx="4">
                  <c:v>wydatki majątkowe</c:v>
                </c:pt>
              </c:strCache>
            </c:strRef>
          </c:cat>
          <c:val>
            <c:numRef>
              <c:f>'wydatki do wydruku strona 2 wyk'!$B$1:$B$5</c:f>
              <c:numCache>
                <c:ptCount val="5"/>
                <c:pt idx="0">
                  <c:v>104154587.33</c:v>
                </c:pt>
                <c:pt idx="1">
                  <c:v>15168094.87</c:v>
                </c:pt>
                <c:pt idx="2">
                  <c:v>91076196.64</c:v>
                </c:pt>
                <c:pt idx="3">
                  <c:v>3111936.69</c:v>
                </c:pt>
                <c:pt idx="4">
                  <c:v>41776892.21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WYDATKI GMINY - wg grup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75"/>
          <c:y val="0.2305"/>
          <c:w val="0.789"/>
          <c:h val="0.617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'wydatki do wydruku strona 2 wyk'!$A$7:$A$11</c:f>
              <c:strCache>
                <c:ptCount val="5"/>
                <c:pt idx="0">
                  <c:v>płace i pochodne</c:v>
                </c:pt>
                <c:pt idx="1">
                  <c:v>dotacje</c:v>
                </c:pt>
                <c:pt idx="2">
                  <c:v>wydatki rzeczowe bieżące</c:v>
                </c:pt>
                <c:pt idx="3">
                  <c:v>wydatki na obsługę długu</c:v>
                </c:pt>
                <c:pt idx="4">
                  <c:v>wydatki majątkowe</c:v>
                </c:pt>
              </c:strCache>
            </c:strRef>
          </c:cat>
          <c:val>
            <c:numRef>
              <c:f>'wydatki do wydruku strona 2 wyk'!$B$7:$B$11</c:f>
              <c:numCache>
                <c:ptCount val="5"/>
                <c:pt idx="0">
                  <c:v>64117592.53</c:v>
                </c:pt>
                <c:pt idx="1">
                  <c:v>5316967.4</c:v>
                </c:pt>
                <c:pt idx="2">
                  <c:v>75702261.27</c:v>
                </c:pt>
                <c:pt idx="3">
                  <c:v>3111936.69</c:v>
                </c:pt>
                <c:pt idx="4">
                  <c:v>25430436.13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WYDATKI POWIATU - wg grup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75"/>
          <c:y val="0.24375"/>
          <c:w val="0.78925"/>
          <c:h val="0.4852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'wydatki do wydruku strona 2 wyk'!$A$13:$A$17</c:f>
              <c:strCache>
                <c:ptCount val="5"/>
                <c:pt idx="0">
                  <c:v>płace i pochodne</c:v>
                </c:pt>
                <c:pt idx="1">
                  <c:v>dotacje</c:v>
                </c:pt>
                <c:pt idx="2">
                  <c:v>wydatki rzeczowe bieżące</c:v>
                </c:pt>
                <c:pt idx="3">
                  <c:v>wydatki na obsługę długu</c:v>
                </c:pt>
                <c:pt idx="4">
                  <c:v>wydatki majątkowe</c:v>
                </c:pt>
              </c:strCache>
            </c:strRef>
          </c:cat>
          <c:val>
            <c:numRef>
              <c:f>'wydatki do wydruku strona 2 wyk'!$B$13:$B$17</c:f>
              <c:numCache>
                <c:ptCount val="5"/>
                <c:pt idx="0">
                  <c:v>40036994.8</c:v>
                </c:pt>
                <c:pt idx="1">
                  <c:v>9851127.47</c:v>
                </c:pt>
                <c:pt idx="2">
                  <c:v>15373935.37</c:v>
                </c:pt>
                <c:pt idx="3">
                  <c:v>0</c:v>
                </c:pt>
                <c:pt idx="4">
                  <c:v>16346456.08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745"/>
          <c:w val="0.8455"/>
          <c:h val="0.09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DOCHODY OGÓŁEM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23"/>
          <c:w val="0.76375"/>
          <c:h val="0.495"/>
        </c:manualLayout>
      </c:layout>
      <c:pie3D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'dochody do wydruku strona 3'!$A$6:$A$9</c:f>
              <c:strCache>
                <c:ptCount val="4"/>
                <c:pt idx="0">
                  <c:v>1. Dochody własne</c:v>
                </c:pt>
                <c:pt idx="1">
                  <c:v>2. Subwencja ogólna</c:v>
                </c:pt>
                <c:pt idx="2">
                  <c:v>3. Dotacje celowe</c:v>
                </c:pt>
                <c:pt idx="3">
                  <c:v>4. Środki z Unii Europejskiej</c:v>
                </c:pt>
              </c:strCache>
            </c:strRef>
          </c:cat>
          <c:val>
            <c:numRef>
              <c:f>'dochody do wydruku strona 3'!$B$6:$B$9</c:f>
              <c:numCache>
                <c:ptCount val="4"/>
                <c:pt idx="0">
                  <c:v>128258157.58</c:v>
                </c:pt>
                <c:pt idx="1">
                  <c:v>68173749.03999999</c:v>
                </c:pt>
                <c:pt idx="2">
                  <c:v>38986546.44</c:v>
                </c:pt>
                <c:pt idx="3">
                  <c:v>7265312.39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DOCHODY GMINY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141"/>
          <c:y val="0.23975"/>
          <c:w val="0.7765"/>
          <c:h val="0.526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'dochody do wydruku strona 3'!$A$11:$A$14</c:f>
              <c:strCache>
                <c:ptCount val="4"/>
                <c:pt idx="0">
                  <c:v>1. Dochody własne</c:v>
                </c:pt>
                <c:pt idx="1">
                  <c:v>2. Subwencja ogólna</c:v>
                </c:pt>
                <c:pt idx="2">
                  <c:v>3. Dotacje celowe</c:v>
                </c:pt>
                <c:pt idx="3">
                  <c:v>4. Środki z Unii Europejskiej</c:v>
                </c:pt>
              </c:strCache>
            </c:strRef>
          </c:cat>
          <c:val>
            <c:numRef>
              <c:f>'dochody do wydruku strona 3'!$B$11:$B$14</c:f>
              <c:numCache>
                <c:ptCount val="4"/>
                <c:pt idx="0">
                  <c:v>109640527.46</c:v>
                </c:pt>
                <c:pt idx="1">
                  <c:v>26660351</c:v>
                </c:pt>
                <c:pt idx="2">
                  <c:v>29091948.45</c:v>
                </c:pt>
                <c:pt idx="3">
                  <c:v>1975987.39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0.126</cdr:y>
    </cdr:from>
    <cdr:to>
      <cdr:x>0.26625</cdr:x>
      <cdr:y>0.20175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85775"/>
          <a:ext cx="1352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* źródła finansowania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0.41325</cdr:x>
      <cdr:y>0.46575</cdr:y>
    </cdr:from>
    <cdr:to>
      <cdr:x>0.6935</cdr:x>
      <cdr:y>0.54725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781175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subwencja ogólna</a:t>
          </a:r>
        </a:p>
      </cdr:txBody>
    </cdr:sp>
  </cdr:relSizeAnchor>
  <cdr:relSizeAnchor xmlns:cdr="http://schemas.openxmlformats.org/drawingml/2006/chartDrawing">
    <cdr:from>
      <cdr:x>0.535</cdr:x>
      <cdr:y>0.32625</cdr:y>
    </cdr:from>
    <cdr:to>
      <cdr:x>0.74775</cdr:x>
      <cdr:y>0.40225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809875" y="1247775"/>
          <a:ext cx="1123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dochody własne</a:t>
          </a:r>
        </a:p>
      </cdr:txBody>
    </cdr:sp>
  </cdr:relSizeAnchor>
  <cdr:relSizeAnchor xmlns:cdr="http://schemas.openxmlformats.org/drawingml/2006/chartDrawing">
    <cdr:from>
      <cdr:x>0.22075</cdr:x>
      <cdr:y>0.32625</cdr:y>
    </cdr:from>
    <cdr:to>
      <cdr:x>0.3265</cdr:x>
      <cdr:y>0.40375</cdr:y>
    </cdr:to>
    <cdr:sp>
      <cdr:nvSpPr>
        <cdr:cNvPr id="3" name="TextBox 3"/>
        <cdr:cNvSpPr txBox="1">
          <a:spLocks noChangeArrowheads="1"/>
        </cdr:cNvSpPr>
      </cdr:nvSpPr>
      <cdr:spPr>
        <a:xfrm>
          <a:off x="1162050" y="1247775"/>
          <a:ext cx="552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dotacje celowe</a:t>
          </a:r>
        </a:p>
      </cdr:txBody>
    </cdr:sp>
  </cdr:relSizeAnchor>
  <cdr:relSizeAnchor xmlns:cdr="http://schemas.openxmlformats.org/drawingml/2006/chartDrawing">
    <cdr:from>
      <cdr:x>0.395</cdr:x>
      <cdr:y>0.29025</cdr:y>
    </cdr:from>
    <cdr:to>
      <cdr:x>0.4745</cdr:x>
      <cdr:y>0.3805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11049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środki  z UE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200025</xdr:rowOff>
    </xdr:from>
    <xdr:to>
      <xdr:col>6</xdr:col>
      <xdr:colOff>628650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4448175" y="200025"/>
        <a:ext cx="5324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15</xdr:row>
      <xdr:rowOff>95250</xdr:rowOff>
    </xdr:from>
    <xdr:to>
      <xdr:col>6</xdr:col>
      <xdr:colOff>609600</xdr:colOff>
      <xdr:row>29</xdr:row>
      <xdr:rowOff>76200</xdr:rowOff>
    </xdr:to>
    <xdr:graphicFrame>
      <xdr:nvGraphicFramePr>
        <xdr:cNvPr id="2" name="Chart 2"/>
        <xdr:cNvGraphicFramePr/>
      </xdr:nvGraphicFramePr>
      <xdr:xfrm>
        <a:off x="4467225" y="3524250"/>
        <a:ext cx="52863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29</xdr:row>
      <xdr:rowOff>28575</xdr:rowOff>
    </xdr:from>
    <xdr:to>
      <xdr:col>6</xdr:col>
      <xdr:colOff>581025</xdr:colOff>
      <xdr:row>45</xdr:row>
      <xdr:rowOff>200025</xdr:rowOff>
    </xdr:to>
    <xdr:graphicFrame>
      <xdr:nvGraphicFramePr>
        <xdr:cNvPr id="3" name="Chart 3"/>
        <xdr:cNvGraphicFramePr/>
      </xdr:nvGraphicFramePr>
      <xdr:xfrm>
        <a:off x="4457700" y="6657975"/>
        <a:ext cx="52673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2524125</xdr:colOff>
      <xdr:row>19</xdr:row>
      <xdr:rowOff>190500</xdr:rowOff>
    </xdr:from>
    <xdr:to>
      <xdr:col>4</xdr:col>
      <xdr:colOff>1362075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2524125" y="4895850"/>
        <a:ext cx="98393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161925</xdr:rowOff>
    </xdr:from>
    <xdr:to>
      <xdr:col>14</xdr:col>
      <xdr:colOff>581025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6419850" y="619125"/>
        <a:ext cx="6067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22</xdr:row>
      <xdr:rowOff>209550</xdr:rowOff>
    </xdr:from>
    <xdr:to>
      <xdr:col>14</xdr:col>
      <xdr:colOff>561975</xdr:colOff>
      <xdr:row>42</xdr:row>
      <xdr:rowOff>9525</xdr:rowOff>
    </xdr:to>
    <xdr:graphicFrame>
      <xdr:nvGraphicFramePr>
        <xdr:cNvPr id="2" name="Chart 4"/>
        <xdr:cNvGraphicFramePr/>
      </xdr:nvGraphicFramePr>
      <xdr:xfrm>
        <a:off x="6429375" y="5238750"/>
        <a:ext cx="60388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819150</xdr:colOff>
      <xdr:row>48</xdr:row>
      <xdr:rowOff>104775</xdr:rowOff>
    </xdr:from>
    <xdr:to>
      <xdr:col>14</xdr:col>
      <xdr:colOff>361950</xdr:colOff>
      <xdr:row>65</xdr:row>
      <xdr:rowOff>0</xdr:rowOff>
    </xdr:to>
    <xdr:graphicFrame>
      <xdr:nvGraphicFramePr>
        <xdr:cNvPr id="3" name="Chart 5"/>
        <xdr:cNvGraphicFramePr/>
      </xdr:nvGraphicFramePr>
      <xdr:xfrm>
        <a:off x="6410325" y="11077575"/>
        <a:ext cx="58578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219075</xdr:colOff>
      <xdr:row>23</xdr:row>
      <xdr:rowOff>219075</xdr:rowOff>
    </xdr:from>
    <xdr:to>
      <xdr:col>8</xdr:col>
      <xdr:colOff>19050</xdr:colOff>
      <xdr:row>25</xdr:row>
      <xdr:rowOff>38100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638925" y="5476875"/>
          <a:ext cx="1628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*przeznaczenie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180975</xdr:rowOff>
    </xdr:from>
    <xdr:to>
      <xdr:col>12</xdr:col>
      <xdr:colOff>352425</xdr:colOff>
      <xdr:row>41</xdr:row>
      <xdr:rowOff>85725</xdr:rowOff>
    </xdr:to>
    <xdr:graphicFrame>
      <xdr:nvGraphicFramePr>
        <xdr:cNvPr id="1" name="Chart 6"/>
        <xdr:cNvGraphicFramePr/>
      </xdr:nvGraphicFramePr>
      <xdr:xfrm>
        <a:off x="266700" y="3457575"/>
        <a:ext cx="116776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0.49475</cdr:y>
    </cdr:from>
    <cdr:to>
      <cdr:x>0.472</cdr:x>
      <cdr:y>0.58275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552575"/>
          <a:ext cx="1533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wydatki rzeczowe bieżące</a:t>
          </a:r>
        </a:p>
      </cdr:txBody>
    </cdr:sp>
  </cdr:relSizeAnchor>
  <cdr:relSizeAnchor xmlns:cdr="http://schemas.openxmlformats.org/drawingml/2006/chartDrawing">
    <cdr:from>
      <cdr:x>0.56025</cdr:x>
      <cdr:y>0.54625</cdr:y>
    </cdr:from>
    <cdr:to>
      <cdr:x>0.64375</cdr:x>
      <cdr:y>0.6225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714500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dotacje</a:t>
          </a:r>
        </a:p>
      </cdr:txBody>
    </cdr:sp>
  </cdr:relSizeAnchor>
  <cdr:relSizeAnchor xmlns:cdr="http://schemas.openxmlformats.org/drawingml/2006/chartDrawing">
    <cdr:from>
      <cdr:x>0.305</cdr:x>
      <cdr:y>0.2895</cdr:y>
    </cdr:from>
    <cdr:to>
      <cdr:x>0.4985</cdr:x>
      <cdr:y>0.37875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28800" y="904875"/>
          <a:ext cx="1162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wydatki majątkowe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0.4975</cdr:y>
    </cdr:from>
    <cdr:to>
      <cdr:x>0.55925</cdr:x>
      <cdr:y>0.57425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1562100"/>
          <a:ext cx="1609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wydatki rzeczowe bieżące</a:t>
          </a:r>
        </a:p>
      </cdr:txBody>
    </cdr:sp>
  </cdr:relSizeAnchor>
  <cdr:relSizeAnchor xmlns:cdr="http://schemas.openxmlformats.org/drawingml/2006/chartDrawing">
    <cdr:from>
      <cdr:x>0.2925</cdr:x>
      <cdr:y>0.284</cdr:y>
    </cdr:from>
    <cdr:to>
      <cdr:x>0.507</cdr:x>
      <cdr:y>0.33975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885825"/>
          <a:ext cx="1295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wydatki majątkowe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0.5955</cdr:x>
      <cdr:y>0.37175</cdr:y>
    </cdr:from>
    <cdr:to>
      <cdr:x>0.7645</cdr:x>
      <cdr:y>0.42775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1466850"/>
          <a:ext cx="1028700" cy="219075"/>
        </a:xfrm>
        <a:prstGeom prst="rect">
          <a:avLst/>
        </a:prstGeom>
        <a:solidFill>
          <a:srgbClr val="99CC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płace i pochodne</a:t>
          </a:r>
        </a:p>
      </cdr:txBody>
    </cdr:sp>
  </cdr:relSizeAnchor>
  <cdr:relSizeAnchor xmlns:cdr="http://schemas.openxmlformats.org/drawingml/2006/chartDrawing">
    <cdr:from>
      <cdr:x>0.14625</cdr:x>
      <cdr:y>0.40425</cdr:y>
    </cdr:from>
    <cdr:to>
      <cdr:x>0.38475</cdr:x>
      <cdr:y>0.4465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1590675"/>
          <a:ext cx="1447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wydatki rzeczowe bieżące</a:t>
          </a:r>
        </a:p>
      </cdr:txBody>
    </cdr:sp>
  </cdr:relSizeAnchor>
  <cdr:relSizeAnchor xmlns:cdr="http://schemas.openxmlformats.org/drawingml/2006/chartDrawing">
    <cdr:from>
      <cdr:x>0.357</cdr:x>
      <cdr:y>0.48725</cdr:y>
    </cdr:from>
    <cdr:to>
      <cdr:x>0.481</cdr:x>
      <cdr:y>0.54025</cdr:y>
    </cdr:to>
    <cdr:sp>
      <cdr:nvSpPr>
        <cdr:cNvPr id="3" name="TextBox 3"/>
        <cdr:cNvSpPr txBox="1">
          <a:spLocks noChangeArrowheads="1"/>
        </cdr:cNvSpPr>
      </cdr:nvSpPr>
      <cdr:spPr>
        <a:xfrm>
          <a:off x="2162175" y="19240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dotacje</a:t>
          </a:r>
        </a:p>
      </cdr:txBody>
    </cdr:sp>
  </cdr:relSizeAnchor>
  <cdr:relSizeAnchor xmlns:cdr="http://schemas.openxmlformats.org/drawingml/2006/chartDrawing">
    <cdr:from>
      <cdr:x>0.26925</cdr:x>
      <cdr:y>0.29225</cdr:y>
    </cdr:from>
    <cdr:to>
      <cdr:x>0.48025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628775" y="1152525"/>
          <a:ext cx="1276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wydatki majątkowe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228600</xdr:rowOff>
    </xdr:from>
    <xdr:to>
      <xdr:col>15</xdr:col>
      <xdr:colOff>581025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6515100" y="228600"/>
        <a:ext cx="6019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14</xdr:row>
      <xdr:rowOff>28575</xdr:rowOff>
    </xdr:from>
    <xdr:to>
      <xdr:col>15</xdr:col>
      <xdr:colOff>571500</xdr:colOff>
      <xdr:row>27</xdr:row>
      <xdr:rowOff>76200</xdr:rowOff>
    </xdr:to>
    <xdr:graphicFrame>
      <xdr:nvGraphicFramePr>
        <xdr:cNvPr id="2" name="Chart 3"/>
        <xdr:cNvGraphicFramePr/>
      </xdr:nvGraphicFramePr>
      <xdr:xfrm>
        <a:off x="6477000" y="3362325"/>
        <a:ext cx="60483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27</xdr:row>
      <xdr:rowOff>85725</xdr:rowOff>
    </xdr:from>
    <xdr:to>
      <xdr:col>15</xdr:col>
      <xdr:colOff>600075</xdr:colOff>
      <xdr:row>43</xdr:row>
      <xdr:rowOff>228600</xdr:rowOff>
    </xdr:to>
    <xdr:graphicFrame>
      <xdr:nvGraphicFramePr>
        <xdr:cNvPr id="3" name="Chart 4"/>
        <xdr:cNvGraphicFramePr/>
      </xdr:nvGraphicFramePr>
      <xdr:xfrm>
        <a:off x="6486525" y="6515100"/>
        <a:ext cx="60674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180975</xdr:colOff>
      <xdr:row>5</xdr:row>
      <xdr:rowOff>209550</xdr:rowOff>
    </xdr:from>
    <xdr:to>
      <xdr:col>13</xdr:col>
      <xdr:colOff>533400</xdr:colOff>
      <xdr:row>6</xdr:row>
      <xdr:rowOff>190500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306050" y="1400175"/>
          <a:ext cx="962025" cy="2190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płace i pochodne</a:t>
          </a:r>
        </a:p>
      </xdr:txBody>
    </xdr:sp>
    <xdr:clientData/>
  </xdr:twoCellAnchor>
  <xdr:twoCellAnchor>
    <xdr:from>
      <xdr:col>12</xdr:col>
      <xdr:colOff>95250</xdr:colOff>
      <xdr:row>18</xdr:row>
      <xdr:rowOff>180975</xdr:rowOff>
    </xdr:from>
    <xdr:to>
      <xdr:col>13</xdr:col>
      <xdr:colOff>447675</xdr:colOff>
      <xdr:row>19</xdr:row>
      <xdr:rowOff>209550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0220325" y="4467225"/>
          <a:ext cx="962025" cy="2667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płace i pochodne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0.4425</cdr:y>
    </cdr:from>
    <cdr:to>
      <cdr:x>0.971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1466850"/>
          <a:ext cx="2028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dochody własne</a:t>
          </a:r>
        </a:p>
      </cdr:txBody>
    </cdr:sp>
  </cdr:relSizeAnchor>
  <cdr:relSizeAnchor xmlns:cdr="http://schemas.openxmlformats.org/drawingml/2006/chartDrawing">
    <cdr:from>
      <cdr:x>0.2615</cdr:x>
      <cdr:y>0.516</cdr:y>
    </cdr:from>
    <cdr:to>
      <cdr:x>0.4395</cdr:x>
      <cdr:y>0.57825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171450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subwencja ogólna</a:t>
          </a:r>
        </a:p>
      </cdr:txBody>
    </cdr:sp>
  </cdr:relSizeAnchor>
  <cdr:relSizeAnchor xmlns:cdr="http://schemas.openxmlformats.org/drawingml/2006/chartDrawing">
    <cdr:from>
      <cdr:x>0.2615</cdr:x>
      <cdr:y>0.369</cdr:y>
    </cdr:from>
    <cdr:to>
      <cdr:x>0.502</cdr:x>
      <cdr:y>0.42875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1228725"/>
          <a:ext cx="1276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dotacje celowe</a:t>
          </a:r>
        </a:p>
      </cdr:txBody>
    </cdr:sp>
  </cdr:relSizeAnchor>
  <cdr:relSizeAnchor xmlns:cdr="http://schemas.openxmlformats.org/drawingml/2006/chartDrawing">
    <cdr:from>
      <cdr:x>0.43625</cdr:x>
      <cdr:y>0.328</cdr:y>
    </cdr:from>
    <cdr:to>
      <cdr:x>0.518</cdr:x>
      <cdr:y>0.42725</cdr:y>
    </cdr:to>
    <cdr:sp>
      <cdr:nvSpPr>
        <cdr:cNvPr id="4" name="TextBox 4"/>
        <cdr:cNvSpPr txBox="1">
          <a:spLocks noChangeArrowheads="1"/>
        </cdr:cNvSpPr>
      </cdr:nvSpPr>
      <cdr:spPr>
        <a:xfrm>
          <a:off x="2314575" y="1085850"/>
          <a:ext cx="438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środki  z UE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0.3075</cdr:y>
    </cdr:from>
    <cdr:to>
      <cdr:x>0.76675</cdr:x>
      <cdr:y>0.41975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971550"/>
          <a:ext cx="876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dochody własne</a:t>
          </a:r>
        </a:p>
      </cdr:txBody>
    </cdr:sp>
  </cdr:relSizeAnchor>
  <cdr:relSizeAnchor xmlns:cdr="http://schemas.openxmlformats.org/drawingml/2006/chartDrawing">
    <cdr:from>
      <cdr:x>0.32975</cdr:x>
      <cdr:y>0.48575</cdr:y>
    </cdr:from>
    <cdr:to>
      <cdr:x>0.53225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1743075" y="154305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subwencja ogólna</a:t>
          </a:r>
        </a:p>
      </cdr:txBody>
    </cdr:sp>
  </cdr:relSizeAnchor>
  <cdr:relSizeAnchor xmlns:cdr="http://schemas.openxmlformats.org/drawingml/2006/chartDrawing">
    <cdr:from>
      <cdr:x>0.19225</cdr:x>
      <cdr:y>0.37875</cdr:y>
    </cdr:from>
    <cdr:to>
      <cdr:x>0.33975</cdr:x>
      <cdr:y>0.503</cdr:y>
    </cdr:to>
    <cdr:sp>
      <cdr:nvSpPr>
        <cdr:cNvPr id="3" name="TextBox 3"/>
        <cdr:cNvSpPr txBox="1">
          <a:spLocks noChangeArrowheads="1"/>
        </cdr:cNvSpPr>
      </cdr:nvSpPr>
      <cdr:spPr>
        <a:xfrm>
          <a:off x="1009650" y="1200150"/>
          <a:ext cx="781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dotacje celowa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WITCZA~1\USTAWI~1\Temp\wykonanie%202006%20inwestyc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styczeń"/>
      <sheetName val="Wyk za I kw."/>
      <sheetName val="WYK. ZA 2006 r."/>
    </sheetNames>
    <sheetDataSet>
      <sheetData sheetId="3">
        <row r="10">
          <cell r="J10">
            <v>4207522.39</v>
          </cell>
          <cell r="K10">
            <v>33885528.31</v>
          </cell>
          <cell r="L10">
            <v>3365500.14</v>
          </cell>
          <cell r="M10">
            <v>2521483.44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4">
      <selection activeCell="D17" sqref="D17"/>
    </sheetView>
  </sheetViews>
  <sheetFormatPr defaultColWidth="9.140625" defaultRowHeight="18" customHeight="1"/>
  <cols>
    <col min="1" max="1" width="47.421875" style="1" customWidth="1"/>
    <col min="2" max="2" width="12.7109375" style="2" bestFit="1" customWidth="1"/>
    <col min="3" max="3" width="10.140625" style="2" bestFit="1" customWidth="1"/>
    <col min="4" max="4" width="13.57421875" style="1" customWidth="1"/>
    <col min="5" max="5" width="12.421875" style="1" customWidth="1"/>
    <col min="6" max="16384" width="9.140625" style="1" customWidth="1"/>
  </cols>
  <sheetData>
    <row r="1" spans="6:14" ht="18" customHeight="1">
      <c r="F1" s="44">
        <v>104</v>
      </c>
      <c r="G1" s="44"/>
      <c r="H1" s="44"/>
      <c r="I1" s="44"/>
      <c r="J1" s="44"/>
      <c r="K1" s="44"/>
      <c r="L1" s="44"/>
      <c r="M1" s="44"/>
      <c r="N1" s="44"/>
    </row>
    <row r="2" spans="1:2" ht="18" customHeight="1">
      <c r="A2" s="3" t="s">
        <v>47</v>
      </c>
      <c r="B2" s="43">
        <f>4343625.06+23726562.6</f>
        <v>28070187.66</v>
      </c>
    </row>
    <row r="3" spans="1:2" ht="18" customHeight="1">
      <c r="A3" s="5" t="s">
        <v>45</v>
      </c>
      <c r="B3" s="43">
        <f>5988936.5+5529768.05</f>
        <v>11518704.55</v>
      </c>
    </row>
    <row r="4" spans="1:4" ht="18" customHeight="1">
      <c r="A4" s="3"/>
      <c r="B4" s="23"/>
      <c r="D4" s="24">
        <f>SUM(B2:B4)</f>
        <v>39588892.21</v>
      </c>
    </row>
    <row r="5" ht="18" customHeight="1">
      <c r="B5" s="24"/>
    </row>
    <row r="6" spans="1:2" ht="18" customHeight="1">
      <c r="A6" s="3" t="s">
        <v>24</v>
      </c>
      <c r="B6" s="23">
        <f>71594.48+9230771.27+13462283.53</f>
        <v>22764649.28</v>
      </c>
    </row>
    <row r="7" spans="1:4" ht="18" customHeight="1">
      <c r="A7" s="3" t="s">
        <v>25</v>
      </c>
      <c r="B7" s="23">
        <f>354728.97+2409291.24</f>
        <v>2764020.21</v>
      </c>
      <c r="D7" s="24">
        <f>SUM(B2:B4)</f>
        <v>39588892.21</v>
      </c>
    </row>
    <row r="8" spans="1:2" ht="18" customHeight="1">
      <c r="A8" s="3" t="s">
        <v>26</v>
      </c>
      <c r="B8" s="23">
        <f>21615.96+3950+57899.95+30744+97940.84</f>
        <v>212150.75</v>
      </c>
    </row>
    <row r="9" spans="1:2" ht="18" customHeight="1">
      <c r="A9" s="3" t="s">
        <v>27</v>
      </c>
      <c r="B9" s="23">
        <f>1895596.66+1507078.51+42305.65+3132+594713.32+88410.16+9634.99</f>
        <v>4140871.29</v>
      </c>
    </row>
    <row r="10" spans="1:2" ht="18" customHeight="1">
      <c r="A10" s="3" t="s">
        <v>28</v>
      </c>
      <c r="B10" s="23">
        <f>16792.88+92963+16000.89+45000+34142.84+370000+60888.01+8800+15000</f>
        <v>659587.62</v>
      </c>
    </row>
    <row r="11" spans="1:2" ht="18" customHeight="1">
      <c r="A11" s="3" t="s">
        <v>48</v>
      </c>
      <c r="B11" s="23">
        <f>6980.5+166959.14+37852.5+2274814.88+1241998.24</f>
        <v>3728605.26</v>
      </c>
    </row>
    <row r="12" spans="1:2" ht="18" customHeight="1">
      <c r="A12" s="3" t="s">
        <v>29</v>
      </c>
      <c r="B12" s="23">
        <f>103717.76+1389696.28+12584.18+3989.4+3400</f>
        <v>1513387.6199999999</v>
      </c>
    </row>
    <row r="13" spans="1:2" ht="18" customHeight="1">
      <c r="A13" s="3" t="s">
        <v>30</v>
      </c>
      <c r="B13" s="23">
        <f>360070.03+710140.68+775589.19+529836.5+1063282.87+4000+8645.41+338135.5+15920</f>
        <v>3805620.18</v>
      </c>
    </row>
    <row r="14" spans="1:2" ht="18" customHeight="1">
      <c r="A14" s="40" t="s">
        <v>51</v>
      </c>
      <c r="B14" s="41">
        <f>SUM(B6:B13)</f>
        <v>39588892.21</v>
      </c>
    </row>
    <row r="15" spans="1:2" ht="18" customHeight="1">
      <c r="A15" s="42" t="s">
        <v>52</v>
      </c>
      <c r="B15" s="43">
        <f>4343625.06+23726562.6</f>
        <v>28070187.66</v>
      </c>
    </row>
    <row r="16" spans="1:2" ht="18" customHeight="1">
      <c r="A16" s="42" t="s">
        <v>53</v>
      </c>
      <c r="B16" s="43">
        <f>5988936.5+5529768.05</f>
        <v>11518704.55</v>
      </c>
    </row>
    <row r="17" ht="18" customHeight="1">
      <c r="B17" s="24">
        <f>SUM(B15:B16)</f>
        <v>39588892.21</v>
      </c>
    </row>
    <row r="19" ht="18" customHeight="1">
      <c r="A19" s="24">
        <f>SUM('[1]WYK. ZA 2006 r.'!$J$10:$K$10)</f>
        <v>38093050.7</v>
      </c>
    </row>
    <row r="20" ht="18" customHeight="1">
      <c r="A20" s="24">
        <f>SUM('[1]WYK. ZA 2006 r.'!$L$10:$M$10)</f>
        <v>5886983.58</v>
      </c>
    </row>
  </sheetData>
  <mergeCells count="1">
    <mergeCell ref="F1:N1"/>
  </mergeCells>
  <printOptions/>
  <pageMargins left="0.75" right="0.75" top="0.38" bottom="1" header="0.2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G55" sqref="G55"/>
    </sheetView>
  </sheetViews>
  <sheetFormatPr defaultColWidth="9.140625" defaultRowHeight="18" customHeight="1"/>
  <cols>
    <col min="1" max="1" width="54.7109375" style="6" customWidth="1"/>
    <col min="2" max="2" width="14.8515625" style="2" customWidth="1"/>
    <col min="3" max="3" width="13.8515625" style="6" bestFit="1" customWidth="1"/>
    <col min="4" max="4" width="17.28125" style="6" customWidth="1"/>
    <col min="5" max="16384" width="9.140625" style="6" customWidth="1"/>
  </cols>
  <sheetData>
    <row r="1" spans="1:2" ht="18" customHeight="1">
      <c r="A1" s="34" t="s">
        <v>5</v>
      </c>
      <c r="B1" s="35">
        <f>48878.43+6980.5+411.74</f>
        <v>56270.67</v>
      </c>
    </row>
    <row r="2" spans="1:2" ht="18" customHeight="1">
      <c r="A2" s="34" t="s">
        <v>0</v>
      </c>
      <c r="B2" s="35">
        <f>26421315.32+15326917.96</f>
        <v>41748233.28</v>
      </c>
    </row>
    <row r="3" spans="1:2" ht="18" customHeight="1">
      <c r="A3" s="34" t="s">
        <v>1</v>
      </c>
      <c r="B3" s="35">
        <f>7214799.34+1658431.43+26042.12+469658.03+110274.32</f>
        <v>9479205.239999998</v>
      </c>
    </row>
    <row r="4" spans="1:2" ht="18" customHeight="1">
      <c r="A4" s="34" t="s">
        <v>7</v>
      </c>
      <c r="B4" s="35">
        <f>5594220.06+2216504.94+1356.43</f>
        <v>7812081.43</v>
      </c>
    </row>
    <row r="5" spans="1:2" ht="42" customHeight="1">
      <c r="A5" s="36" t="s">
        <v>35</v>
      </c>
      <c r="B5" s="35">
        <f>122164.26+68413.25+222843.04+3113642.19+6417.09+0</f>
        <v>3533479.83</v>
      </c>
    </row>
    <row r="6" spans="1:2" ht="25.5" customHeight="1">
      <c r="A6" s="36" t="s">
        <v>36</v>
      </c>
      <c r="B6" s="35">
        <f>17067803.34+1391277.02</f>
        <v>18459080.36</v>
      </c>
    </row>
    <row r="7" spans="1:2" ht="28.5" customHeight="1">
      <c r="A7" s="36" t="s">
        <v>2</v>
      </c>
      <c r="B7" s="35">
        <f>49562225.85+3889587.59+35583581.36+7077047.5+50490</f>
        <v>96162932.3</v>
      </c>
    </row>
    <row r="8" spans="1:2" ht="18" customHeight="1">
      <c r="A8" s="34" t="s">
        <v>3</v>
      </c>
      <c r="B8" s="35">
        <f>1076600.96+37349086.24+817161.98+431420.7+9176433.54+1278400.56</f>
        <v>50129103.980000004</v>
      </c>
    </row>
    <row r="9" spans="1:2" ht="18" customHeight="1">
      <c r="A9" s="34" t="s">
        <v>4</v>
      </c>
      <c r="B9" s="35">
        <f>9318026.15+1684548.68</f>
        <v>11002574.83</v>
      </c>
    </row>
    <row r="10" spans="1:2" ht="18" customHeight="1">
      <c r="A10" s="34" t="s">
        <v>6</v>
      </c>
      <c r="B10" s="35">
        <f>3832812.55+9783692.36+3288240.91</f>
        <v>16904745.82</v>
      </c>
    </row>
    <row r="11" spans="2:4" ht="18" customHeight="1">
      <c r="B11" s="33">
        <f>SUM(B1:B10)</f>
        <v>255287707.74000004</v>
      </c>
      <c r="C11" s="24">
        <f>SUM(B1:B10)</f>
        <v>255287707.74000004</v>
      </c>
      <c r="D11" s="6">
        <v>242927357.12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C1">
      <selection activeCell="I49" sqref="I49"/>
    </sheetView>
  </sheetViews>
  <sheetFormatPr defaultColWidth="9.140625" defaultRowHeight="18.75" customHeight="1"/>
  <cols>
    <col min="1" max="1" width="36.8515625" style="1" customWidth="1"/>
    <col min="2" max="2" width="14.8515625" style="2" customWidth="1"/>
    <col min="3" max="3" width="11.140625" style="1" bestFit="1" customWidth="1"/>
    <col min="4" max="4" width="13.8515625" style="1" bestFit="1" customWidth="1"/>
    <col min="5" max="5" width="11.140625" style="1" bestFit="1" customWidth="1"/>
    <col min="6" max="16384" width="9.140625" style="1" customWidth="1"/>
  </cols>
  <sheetData>
    <row r="1" spans="1:17" ht="18.75" customHeight="1">
      <c r="A1" s="3" t="s">
        <v>12</v>
      </c>
      <c r="B1" s="23">
        <v>104154587.33</v>
      </c>
      <c r="G1" s="44">
        <v>34</v>
      </c>
      <c r="H1" s="44"/>
      <c r="I1" s="44"/>
      <c r="J1" s="44"/>
      <c r="K1" s="44"/>
      <c r="L1" s="44"/>
      <c r="M1" s="44"/>
      <c r="N1" s="44"/>
      <c r="O1" s="44"/>
      <c r="P1" s="44"/>
      <c r="Q1" s="20"/>
    </row>
    <row r="2" spans="1:2" ht="18.75" customHeight="1">
      <c r="A2" s="3" t="s">
        <v>8</v>
      </c>
      <c r="B2" s="23">
        <v>15168094.87</v>
      </c>
    </row>
    <row r="3" spans="1:2" ht="18.75" customHeight="1">
      <c r="A3" s="3" t="s">
        <v>9</v>
      </c>
      <c r="B3" s="23">
        <v>91076196.64</v>
      </c>
    </row>
    <row r="4" spans="1:4" ht="18.75" customHeight="1">
      <c r="A4" s="3" t="s">
        <v>10</v>
      </c>
      <c r="B4" s="23">
        <v>3111936.69</v>
      </c>
      <c r="D4" s="24">
        <f>SUM(B1:B5)</f>
        <v>255287707.74</v>
      </c>
    </row>
    <row r="5" spans="1:4" ht="18.75" customHeight="1">
      <c r="A5" s="3" t="s">
        <v>11</v>
      </c>
      <c r="B5" s="23">
        <v>41776892.21</v>
      </c>
      <c r="D5" s="2"/>
    </row>
    <row r="7" spans="1:2" ht="18.75" customHeight="1">
      <c r="A7" s="3" t="s">
        <v>12</v>
      </c>
      <c r="B7" s="23">
        <v>64117592.53</v>
      </c>
    </row>
    <row r="8" spans="1:2" ht="18.75" customHeight="1">
      <c r="A8" s="3" t="s">
        <v>8</v>
      </c>
      <c r="B8" s="23">
        <v>5316967.4</v>
      </c>
    </row>
    <row r="9" spans="1:4" ht="18.75" customHeight="1">
      <c r="A9" s="3" t="s">
        <v>9</v>
      </c>
      <c r="B9" s="23">
        <v>75702261.27</v>
      </c>
      <c r="D9" s="24">
        <f>SUM(B7:B11)</f>
        <v>173679194.01999998</v>
      </c>
    </row>
    <row r="10" spans="1:4" ht="18.75" customHeight="1">
      <c r="A10" s="3" t="s">
        <v>10</v>
      </c>
      <c r="B10" s="23">
        <v>3111936.69</v>
      </c>
      <c r="D10" s="24">
        <f>SUM(B13:B17)</f>
        <v>81608513.72</v>
      </c>
    </row>
    <row r="11" spans="1:4" ht="18.75" customHeight="1">
      <c r="A11" s="3" t="s">
        <v>11</v>
      </c>
      <c r="B11" s="23">
        <v>25430436.13</v>
      </c>
      <c r="C11" s="2"/>
      <c r="D11" s="24">
        <f>SUM(D9:D10)</f>
        <v>255287707.73999998</v>
      </c>
    </row>
    <row r="12" ht="18.75" customHeight="1">
      <c r="B12" s="24"/>
    </row>
    <row r="13" spans="1:5" ht="18.75" customHeight="1">
      <c r="A13" s="3" t="s">
        <v>12</v>
      </c>
      <c r="B13" s="23">
        <v>40036994.8</v>
      </c>
      <c r="E13" s="2"/>
    </row>
    <row r="14" spans="1:2" ht="18.75" customHeight="1">
      <c r="A14" s="3" t="s">
        <v>8</v>
      </c>
      <c r="B14" s="23">
        <v>9851127.47</v>
      </c>
    </row>
    <row r="15" spans="1:4" ht="18.75" customHeight="1">
      <c r="A15" s="3" t="s">
        <v>9</v>
      </c>
      <c r="B15" s="23">
        <v>15373935.37</v>
      </c>
      <c r="D15" s="24"/>
    </row>
    <row r="16" spans="1:2" ht="18.75" customHeight="1">
      <c r="A16" s="3" t="s">
        <v>10</v>
      </c>
      <c r="B16" s="23">
        <v>0</v>
      </c>
    </row>
    <row r="17" spans="1:2" ht="18.75" customHeight="1">
      <c r="A17" s="3" t="s">
        <v>11</v>
      </c>
      <c r="B17" s="23">
        <v>16346456.08</v>
      </c>
    </row>
    <row r="24" ht="18.75" customHeight="1">
      <c r="A24" s="1">
        <v>59688618.859999985</v>
      </c>
    </row>
    <row r="25" ht="18.75" customHeight="1">
      <c r="A25" s="1">
        <v>4472765.2</v>
      </c>
    </row>
    <row r="26" ht="18.75" customHeight="1">
      <c r="A26" s="1">
        <v>68543461.73</v>
      </c>
    </row>
    <row r="27" ht="18.75" customHeight="1">
      <c r="A27" s="1">
        <v>31655201.64</v>
      </c>
    </row>
    <row r="28" ht="18.75" customHeight="1">
      <c r="A28" s="1">
        <v>2057510.17</v>
      </c>
    </row>
    <row r="29" ht="18.75" customHeight="1">
      <c r="A29" s="1">
        <v>0</v>
      </c>
    </row>
    <row r="31" ht="18.75" customHeight="1">
      <c r="A31" s="1">
        <v>37695704.769999996</v>
      </c>
    </row>
    <row r="32" ht="18.75" customHeight="1">
      <c r="A32" s="1">
        <v>9590987.27</v>
      </c>
    </row>
    <row r="33" ht="18.75" customHeight="1">
      <c r="A33" s="1">
        <v>16147594.840000002</v>
      </c>
    </row>
    <row r="34" ht="18.75" customHeight="1">
      <c r="A34" s="1">
        <v>13075512.639999997</v>
      </c>
    </row>
  </sheetData>
  <mergeCells count="1">
    <mergeCell ref="G1:P1"/>
  </mergeCells>
  <printOptions/>
  <pageMargins left="0" right="1.1811023622047245" top="0.1968503937007874" bottom="0.1968503937007874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1" sqref="D1:F1"/>
    </sheetView>
  </sheetViews>
  <sheetFormatPr defaultColWidth="9.140625" defaultRowHeight="18" customHeight="1"/>
  <cols>
    <col min="1" max="1" width="32.28125" style="1" customWidth="1"/>
    <col min="2" max="2" width="28.00390625" style="1" customWidth="1"/>
    <col min="3" max="3" width="6.140625" style="1" customWidth="1"/>
    <col min="4" max="16384" width="23.57421875" style="1" customWidth="1"/>
  </cols>
  <sheetData>
    <row r="1" spans="4:6" ht="18" customHeight="1">
      <c r="D1" s="45">
        <v>11</v>
      </c>
      <c r="E1" s="45"/>
      <c r="F1" s="45"/>
    </row>
    <row r="2" ht="18" customHeight="1" thickBot="1"/>
    <row r="3" spans="1:3" ht="18" customHeight="1">
      <c r="A3" s="7" t="s">
        <v>13</v>
      </c>
      <c r="B3" s="32" t="s">
        <v>49</v>
      </c>
      <c r="C3" s="28"/>
    </row>
    <row r="4" spans="1:3" ht="18" customHeight="1">
      <c r="A4" s="8">
        <v>1</v>
      </c>
      <c r="B4" s="9">
        <v>2</v>
      </c>
      <c r="C4" s="29"/>
    </row>
    <row r="5" spans="1:3" ht="18" customHeight="1">
      <c r="A5" s="10" t="s">
        <v>14</v>
      </c>
      <c r="B5" s="25">
        <f>SUM(B6:B9)</f>
        <v>242683765.45</v>
      </c>
      <c r="C5" s="30"/>
    </row>
    <row r="6" spans="1:3" ht="18" customHeight="1">
      <c r="A6" s="11" t="s">
        <v>15</v>
      </c>
      <c r="B6" s="26">
        <f>B11+B16</f>
        <v>128258157.58</v>
      </c>
      <c r="C6" s="31"/>
    </row>
    <row r="7" spans="1:3" ht="18" customHeight="1">
      <c r="A7" s="11" t="s">
        <v>43</v>
      </c>
      <c r="B7" s="26">
        <f>B12+B17</f>
        <v>68173749.03999999</v>
      </c>
      <c r="C7" s="31"/>
    </row>
    <row r="8" spans="1:3" ht="18" customHeight="1">
      <c r="A8" s="11" t="s">
        <v>44</v>
      </c>
      <c r="B8" s="26">
        <f>B13+B18</f>
        <v>38986546.44</v>
      </c>
      <c r="C8" s="31"/>
    </row>
    <row r="9" spans="1:3" ht="18" customHeight="1">
      <c r="A9" s="11" t="s">
        <v>50</v>
      </c>
      <c r="B9" s="26">
        <f>B14+B19</f>
        <v>7265312.39</v>
      </c>
      <c r="C9" s="31"/>
    </row>
    <row r="10" spans="1:3" ht="18" customHeight="1">
      <c r="A10" s="10" t="s">
        <v>16</v>
      </c>
      <c r="B10" s="25">
        <f>SUM(B11:B13)</f>
        <v>165392826.90999997</v>
      </c>
      <c r="C10" s="30"/>
    </row>
    <row r="11" spans="1:3" ht="18" customHeight="1">
      <c r="A11" s="11" t="s">
        <v>15</v>
      </c>
      <c r="B11" s="26">
        <v>109640527.46</v>
      </c>
      <c r="C11" s="31"/>
    </row>
    <row r="12" spans="1:3" ht="18" customHeight="1">
      <c r="A12" s="11" t="s">
        <v>43</v>
      </c>
      <c r="B12" s="26">
        <v>26660351</v>
      </c>
      <c r="C12" s="31"/>
    </row>
    <row r="13" spans="1:3" ht="18" customHeight="1">
      <c r="A13" s="11" t="s">
        <v>44</v>
      </c>
      <c r="B13" s="26">
        <f>29091948.45</f>
        <v>29091948.45</v>
      </c>
      <c r="C13" s="31"/>
    </row>
    <row r="14" spans="1:3" ht="18" customHeight="1">
      <c r="A14" s="11" t="s">
        <v>50</v>
      </c>
      <c r="B14" s="26">
        <v>1975987.39</v>
      </c>
      <c r="C14" s="31"/>
    </row>
    <row r="15" spans="1:3" ht="18" customHeight="1">
      <c r="A15" s="10" t="s">
        <v>17</v>
      </c>
      <c r="B15" s="25">
        <f>SUM(B16:B18)</f>
        <v>70025626.14999999</v>
      </c>
      <c r="C15" s="30"/>
    </row>
    <row r="16" spans="1:3" ht="18" customHeight="1">
      <c r="A16" s="11" t="s">
        <v>15</v>
      </c>
      <c r="B16" s="26">
        <v>18617630.12</v>
      </c>
      <c r="C16" s="31"/>
    </row>
    <row r="17" spans="1:3" ht="18" customHeight="1">
      <c r="A17" s="37" t="s">
        <v>43</v>
      </c>
      <c r="B17" s="38">
        <v>41513398.04</v>
      </c>
      <c r="C17" s="31"/>
    </row>
    <row r="18" spans="1:3" ht="18" customHeight="1">
      <c r="A18" s="39" t="s">
        <v>44</v>
      </c>
      <c r="B18" s="26">
        <v>9894597.99</v>
      </c>
      <c r="C18" s="31"/>
    </row>
    <row r="19" spans="1:3" ht="18" customHeight="1" thickBot="1">
      <c r="A19" s="11" t="s">
        <v>50</v>
      </c>
      <c r="B19" s="27">
        <v>5289325</v>
      </c>
      <c r="C19" s="31"/>
    </row>
    <row r="21" spans="1:3" ht="18" customHeight="1">
      <c r="A21" s="2"/>
      <c r="B21" s="2"/>
      <c r="C21" s="2"/>
    </row>
    <row r="22" spans="1:3" ht="18" customHeight="1">
      <c r="A22" s="2"/>
      <c r="B22" s="12"/>
      <c r="C22" s="12"/>
    </row>
    <row r="23" spans="1:3" ht="18" customHeight="1">
      <c r="A23" s="2"/>
      <c r="B23" s="2"/>
      <c r="C23" s="2"/>
    </row>
    <row r="24" spans="1:3" ht="18" customHeight="1">
      <c r="A24" s="2"/>
      <c r="B24" s="2"/>
      <c r="C24" s="2"/>
    </row>
    <row r="25" spans="1:3" ht="18" customHeight="1">
      <c r="A25" s="2"/>
      <c r="B25" s="2"/>
      <c r="C25" s="2"/>
    </row>
    <row r="26" spans="1:3" ht="18" customHeight="1">
      <c r="A26" s="2"/>
      <c r="B26" s="2"/>
      <c r="C26" s="2"/>
    </row>
  </sheetData>
  <mergeCells count="1">
    <mergeCell ref="D1:F1"/>
  </mergeCells>
  <printOptions/>
  <pageMargins left="0.91" right="0.89" top="0.1968503937007874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1">
      <selection activeCell="D15" sqref="D15"/>
    </sheetView>
  </sheetViews>
  <sheetFormatPr defaultColWidth="9.140625" defaultRowHeight="19.5" customHeight="1"/>
  <cols>
    <col min="1" max="1" width="57.140625" style="0" customWidth="1"/>
    <col min="2" max="2" width="23.57421875" style="17" customWidth="1"/>
    <col min="3" max="16384" width="42.140625" style="0" customWidth="1"/>
  </cols>
  <sheetData>
    <row r="2" spans="1:2" ht="19.5" customHeight="1">
      <c r="A2" s="14" t="s">
        <v>37</v>
      </c>
      <c r="B2" s="21">
        <f>26660351+41513398.04</f>
        <v>68173749.03999999</v>
      </c>
    </row>
    <row r="3" spans="1:2" ht="19.5" customHeight="1">
      <c r="A3" s="15" t="s">
        <v>38</v>
      </c>
      <c r="B3" s="21">
        <f>49507416.52+13746479.63</f>
        <v>63253896.150000006</v>
      </c>
    </row>
    <row r="4" spans="1:4" ht="19.5" customHeight="1">
      <c r="A4" s="13" t="s">
        <v>39</v>
      </c>
      <c r="B4" s="21">
        <v>41316753.63</v>
      </c>
      <c r="C4" s="15" t="s">
        <v>31</v>
      </c>
      <c r="D4" s="14">
        <f>9764563+34716012</f>
        <v>44480575</v>
      </c>
    </row>
    <row r="5" spans="1:2" ht="19.5" customHeight="1">
      <c r="A5" s="14" t="s">
        <v>8</v>
      </c>
      <c r="B5" s="21">
        <f>29091948.45+9894597.99</f>
        <v>38986546.44</v>
      </c>
    </row>
    <row r="6" spans="1:2" ht="19.5" customHeight="1">
      <c r="A6" s="13" t="s">
        <v>40</v>
      </c>
      <c r="B6" s="21">
        <v>12700756.7</v>
      </c>
    </row>
    <row r="7" spans="1:4" ht="19.5" customHeight="1">
      <c r="A7" s="14" t="s">
        <v>46</v>
      </c>
      <c r="B7" s="21">
        <f>7503933.86+2899517.68</f>
        <v>10403451.540000001</v>
      </c>
      <c r="C7" s="14" t="s">
        <v>32</v>
      </c>
      <c r="D7" s="14">
        <v>31010833</v>
      </c>
    </row>
    <row r="8" spans="1:4" ht="19.5" customHeight="1">
      <c r="A8" s="16" t="s">
        <v>41</v>
      </c>
      <c r="B8" s="21">
        <f>84008.42+499291.14</f>
        <v>583299.56</v>
      </c>
      <c r="C8" s="14" t="s">
        <v>33</v>
      </c>
      <c r="D8" s="14">
        <f>25101097+34731056</f>
        <v>59832153</v>
      </c>
    </row>
    <row r="9" spans="1:4" ht="19.5" customHeight="1">
      <c r="A9" s="14" t="s">
        <v>42</v>
      </c>
      <c r="B9" s="21">
        <f>1975987.39+5289325</f>
        <v>7265312.39</v>
      </c>
      <c r="C9" s="14" t="s">
        <v>34</v>
      </c>
      <c r="D9" s="14">
        <v>305233</v>
      </c>
    </row>
    <row r="10" spans="2:3" ht="19.5" customHeight="1">
      <c r="B10" s="22">
        <f>SUM(B2:B9)</f>
        <v>242683765.44999996</v>
      </c>
      <c r="C10" s="17">
        <f>SUM(B2:B8)</f>
        <v>235418453.05999997</v>
      </c>
    </row>
    <row r="11" ht="19.5" customHeight="1">
      <c r="A11" s="18" t="s">
        <v>18</v>
      </c>
    </row>
    <row r="12" ht="19.5" customHeight="1">
      <c r="B12" s="17">
        <f>SUM(B10:B11)</f>
        <v>242683765.44999996</v>
      </c>
    </row>
    <row r="14" spans="1:2" ht="19.5" customHeight="1">
      <c r="A14" s="3" t="s">
        <v>19</v>
      </c>
      <c r="B14" s="4">
        <f>77990292+14595169</f>
        <v>92585461</v>
      </c>
    </row>
    <row r="15" spans="1:2" ht="19.5" customHeight="1">
      <c r="A15" s="3" t="s">
        <v>20</v>
      </c>
      <c r="B15" s="4">
        <v>9814007</v>
      </c>
    </row>
    <row r="16" spans="1:2" ht="19.5" customHeight="1">
      <c r="A16" s="3" t="s">
        <v>22</v>
      </c>
      <c r="B16" s="4">
        <v>72036404</v>
      </c>
    </row>
    <row r="17" spans="1:2" ht="19.5" customHeight="1">
      <c r="A17" s="3" t="s">
        <v>23</v>
      </c>
      <c r="B17" s="4">
        <v>1519556</v>
      </c>
    </row>
    <row r="18" spans="1:2" ht="19.5" customHeight="1">
      <c r="A18" s="3" t="s">
        <v>21</v>
      </c>
      <c r="B18" s="4">
        <v>33123016</v>
      </c>
    </row>
    <row r="34" spans="3:6" ht="19.5" customHeight="1">
      <c r="C34" s="1"/>
      <c r="D34" s="1"/>
      <c r="E34" s="1"/>
      <c r="F34" s="19"/>
    </row>
    <row r="35" spans="3:6" ht="19.5" customHeight="1">
      <c r="C35" s="1"/>
      <c r="D35" s="1"/>
      <c r="E35" s="1"/>
      <c r="F35" s="19"/>
    </row>
    <row r="36" spans="3:6" ht="19.5" customHeight="1">
      <c r="C36" s="1"/>
      <c r="D36" s="1"/>
      <c r="E36" s="1"/>
      <c r="F36" s="19"/>
    </row>
    <row r="37" spans="3:6" ht="19.5" customHeight="1">
      <c r="C37" s="1"/>
      <c r="D37" s="1"/>
      <c r="E37" s="1"/>
      <c r="F37" s="19"/>
    </row>
    <row r="38" spans="3:6" ht="19.5" customHeight="1">
      <c r="C38" s="1"/>
      <c r="D38" s="1"/>
      <c r="E38" s="1"/>
      <c r="F38" s="19"/>
    </row>
    <row r="39" spans="1:6" ht="19.5" customHeight="1">
      <c r="A39" s="1"/>
      <c r="B39" s="1"/>
      <c r="C39" s="1"/>
      <c r="D39" s="1"/>
      <c r="E39" s="1"/>
      <c r="F39" s="19"/>
    </row>
  </sheetData>
  <printOptions/>
  <pageMargins left="0.24" right="0.24" top="0.62" bottom="0.53" header="0.25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4-0259</dc:creator>
  <cp:keywords/>
  <dc:description/>
  <cp:lastModifiedBy>4-0221</cp:lastModifiedBy>
  <cp:lastPrinted>2008-05-26T09:04:27Z</cp:lastPrinted>
  <dcterms:created xsi:type="dcterms:W3CDTF">2006-02-15T08:43:18Z</dcterms:created>
  <dcterms:modified xsi:type="dcterms:W3CDTF">2008-05-26T09:04:51Z</dcterms:modified>
  <cp:category/>
  <cp:version/>
  <cp:contentType/>
  <cp:contentStatus/>
</cp:coreProperties>
</file>