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<sst xmlns="http://schemas.openxmlformats.org/spreadsheetml/2006/main" count="400" uniqueCount="169">
  <si>
    <t>Rady Miasta w Piotrkowie Tryb.</t>
  </si>
  <si>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</si>
  <si>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</si>
  <si>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</si>
  <si>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</si>
  <si>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</si>
  <si>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</si>
  <si>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</si>
  <si>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</si>
  <si>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</si>
  <si>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</si>
  <si>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WYDATKI OGÓŁEM   dotyczące zadań gminy i powiatu</t>
  </si>
  <si>
    <t>w tym:</t>
  </si>
  <si>
    <t>majątkowe</t>
  </si>
  <si>
    <t>WYDATKI  DOTYCZĄCE  ZADAŃ  GMINY</t>
  </si>
  <si>
    <t xml:space="preserve">A </t>
  </si>
  <si>
    <t>Wydatki ogółem</t>
  </si>
  <si>
    <t>w tym</t>
  </si>
  <si>
    <t>inwestycje</t>
  </si>
  <si>
    <t>Dział 600</t>
  </si>
  <si>
    <t>Transport i łączność</t>
  </si>
  <si>
    <t>Lokalny transport zbiorowy</t>
  </si>
  <si>
    <t>§ 4300</t>
  </si>
  <si>
    <t>pozostałe usługi</t>
  </si>
  <si>
    <t>Drogi publiczne gminne</t>
  </si>
  <si>
    <t>§ 4270</t>
  </si>
  <si>
    <t>usługi remontowe</t>
  </si>
  <si>
    <t>§ 6050</t>
  </si>
  <si>
    <t>wydatki inwestycyjne</t>
  </si>
  <si>
    <t>Pozostała działalność</t>
  </si>
  <si>
    <t>§ 4210</t>
  </si>
  <si>
    <t>materiały i wyposażenie</t>
  </si>
  <si>
    <t>Dział 750</t>
  </si>
  <si>
    <t>Administracja publiczna</t>
  </si>
  <si>
    <t>§ 4260</t>
  </si>
  <si>
    <t>energia</t>
  </si>
  <si>
    <t>Dział 754</t>
  </si>
  <si>
    <t>Bezpieczeństwo publiczne</t>
  </si>
  <si>
    <t>Straż Miejska</t>
  </si>
  <si>
    <t>§ 4360</t>
  </si>
  <si>
    <t>usługi telekomunikacyjne komórkowej</t>
  </si>
  <si>
    <t>Dział 758</t>
  </si>
  <si>
    <t>Różne rozliczenia</t>
  </si>
  <si>
    <t>Rezerwy ogólne i celowe</t>
  </si>
  <si>
    <t>§ 4810</t>
  </si>
  <si>
    <t>§ 6800</t>
  </si>
  <si>
    <t>Dział 801</t>
  </si>
  <si>
    <t>Oświata i wychowanie</t>
  </si>
  <si>
    <t>Szkoły podstawowe</t>
  </si>
  <si>
    <t>Gimnazja</t>
  </si>
  <si>
    <t>Dział 853</t>
  </si>
  <si>
    <t>Pozostałe zadania w zakresie polityki społ.</t>
  </si>
  <si>
    <t>§ 4040</t>
  </si>
  <si>
    <t xml:space="preserve">dodatkowe wynagrodzenie roczne </t>
  </si>
  <si>
    <t>§ 4410</t>
  </si>
  <si>
    <t>podróże służbowe krajowe</t>
  </si>
  <si>
    <t>§ 4480</t>
  </si>
  <si>
    <t>podatek od nieruchomości</t>
  </si>
  <si>
    <t>Dział 854</t>
  </si>
  <si>
    <t>Edukacyjna opieka wychowawcza</t>
  </si>
  <si>
    <t>Dział 900</t>
  </si>
  <si>
    <t>Gospodarka komunalna</t>
  </si>
  <si>
    <t>Dział 921</t>
  </si>
  <si>
    <t>Kultura i ochrona dziec.narodowego</t>
  </si>
  <si>
    <t>§ 6220</t>
  </si>
  <si>
    <t>Dział 926</t>
  </si>
  <si>
    <t xml:space="preserve">Kultura fizyczna i sport </t>
  </si>
  <si>
    <t>Instytucje kultury fizycznej</t>
  </si>
  <si>
    <t>WYDATKI  DOTYCZĄCE  ZADAŃ  POWIATU</t>
  </si>
  <si>
    <t>B</t>
  </si>
  <si>
    <t>Drogi publiczne</t>
  </si>
  <si>
    <t>§ 4170</t>
  </si>
  <si>
    <t>wynagrodzenie bezosobowe</t>
  </si>
  <si>
    <t>Licea ogólnokształcące</t>
  </si>
  <si>
    <t>Bursa szkolna</t>
  </si>
  <si>
    <t>Komenda powiatowa PSP</t>
  </si>
  <si>
    <t>§ 4370</t>
  </si>
  <si>
    <t>usługi telekomunikacyjne stacjonarnej</t>
  </si>
  <si>
    <t>§ 4740</t>
  </si>
  <si>
    <t>materiały papiernicze do sprzętu drukar.</t>
  </si>
  <si>
    <t>zakup materiałów i wyposażenie</t>
  </si>
  <si>
    <t>§ 6060</t>
  </si>
  <si>
    <t>zakupy inwestycyjne</t>
  </si>
  <si>
    <t>Dział 852</t>
  </si>
  <si>
    <t>Pomoc społeczna</t>
  </si>
  <si>
    <t>Placówki opiekuńczo-wychowawcze</t>
  </si>
  <si>
    <t>§ 4010</t>
  </si>
  <si>
    <t xml:space="preserve">wynagrodzenia </t>
  </si>
  <si>
    <t>Domy pomocy społecznej</t>
  </si>
  <si>
    <t>§ 4220</t>
  </si>
  <si>
    <t>zakup żywności</t>
  </si>
  <si>
    <t>§ 3020</t>
  </si>
  <si>
    <t>wydatki osobowe niezaliczane do wynagr.</t>
  </si>
  <si>
    <t>§ 4280</t>
  </si>
  <si>
    <t>§ 4700</t>
  </si>
  <si>
    <t>zakup usług zdrowotnych</t>
  </si>
  <si>
    <t>szkolenia pracowników</t>
  </si>
  <si>
    <t>rezerwa na kulturę i sport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</si>
  <si>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</si>
  <si>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Ośrodki pomocy społecznej</t>
  </si>
  <si>
    <t>§ 4110</t>
  </si>
  <si>
    <t>składki na ubezpieczenia społeczne</t>
  </si>
  <si>
    <t>§ 4120</t>
  </si>
  <si>
    <t>składki na FP</t>
  </si>
  <si>
    <t>Szkoły zawodowe</t>
  </si>
  <si>
    <t>wynagrodzenia bezosobowe</t>
  </si>
  <si>
    <t>Dokształcanie i doskonalenie nauczycieli</t>
  </si>
  <si>
    <t>§ 4440</t>
  </si>
  <si>
    <t>odpis na ZFŚS</t>
  </si>
  <si>
    <t>Świetlice szkolne</t>
  </si>
  <si>
    <t>Usuwanie skutków klęsk żywiołowych</t>
  </si>
  <si>
    <t>§ 3110</t>
  </si>
  <si>
    <t>świadczenia społeczne</t>
  </si>
  <si>
    <t>§ 2480</t>
  </si>
  <si>
    <t>dotacja dla samorządowej instytucji kultury</t>
  </si>
  <si>
    <t>Bibiloteka</t>
  </si>
  <si>
    <t>dot.dla samorz.inst.kultury na zak.inwest.</t>
  </si>
  <si>
    <t>§ 4119</t>
  </si>
  <si>
    <t>§ 4178</t>
  </si>
  <si>
    <t>§ 4118</t>
  </si>
  <si>
    <t>§ 4128</t>
  </si>
  <si>
    <t>§ 4129</t>
  </si>
  <si>
    <t>Dział 010</t>
  </si>
  <si>
    <t>Rolnictwo i łowiectwo</t>
  </si>
  <si>
    <t>01095</t>
  </si>
  <si>
    <t>Licea profilowane</t>
  </si>
  <si>
    <t>§ 4240</t>
  </si>
  <si>
    <t>pomoce naukowe, dydaktyczne</t>
  </si>
  <si>
    <t>Szkoła podstawowa specjalna</t>
  </si>
  <si>
    <t>Gimnazjum specjalne</t>
  </si>
  <si>
    <t>Specjalny Ośrodek Szkolno-Wychowawczy</t>
  </si>
  <si>
    <t>§ 2820</t>
  </si>
  <si>
    <t>doatcje dla stowarzyszeń</t>
  </si>
  <si>
    <t>§ 4350</t>
  </si>
  <si>
    <t>usługi dostępu do sieci internet</t>
  </si>
  <si>
    <t>Utrzymanie zieleni</t>
  </si>
  <si>
    <t>§ 4750</t>
  </si>
  <si>
    <t>akcesoria komputerowe</t>
  </si>
  <si>
    <t>§ 3040</t>
  </si>
  <si>
    <t>nagrody o szczególnym charakterze</t>
  </si>
  <si>
    <t>Dział 851</t>
  </si>
  <si>
    <t>Ochrona zdrowia</t>
  </si>
  <si>
    <t>Przeciwdziałanie alkoholizmowi</t>
  </si>
  <si>
    <t>§ 6300</t>
  </si>
  <si>
    <t>dotacja na inwestycyje</t>
  </si>
  <si>
    <t>Szpitale  ogólne</t>
  </si>
  <si>
    <t>rezerwa na bezpieczeństwo</t>
  </si>
  <si>
    <t>Zwalczanie narkomanii</t>
  </si>
  <si>
    <t>Dział 710</t>
  </si>
  <si>
    <t>Działalność usługowa</t>
  </si>
  <si>
    <t>§ 4250</t>
  </si>
  <si>
    <t>rezerwa inwestycyjna na zdrowie</t>
  </si>
  <si>
    <t>rezerwa inwestycyjna na place zabaw</t>
  </si>
  <si>
    <t>§ 4430</t>
  </si>
  <si>
    <t>Rady gmin</t>
  </si>
  <si>
    <t>§ 4179</t>
  </si>
  <si>
    <t>§ 4400</t>
  </si>
  <si>
    <t>czynsze</t>
  </si>
  <si>
    <t>Ośrodek wsparcia</t>
  </si>
  <si>
    <t>Świadczenia rodzinne</t>
  </si>
  <si>
    <t>Pozost.zadania w zakr.polit.społ.</t>
  </si>
  <si>
    <t>ZONA</t>
  </si>
  <si>
    <t>§ 2910</t>
  </si>
  <si>
    <t>Składki na ubezpieczenia zdrowotne</t>
  </si>
  <si>
    <t>zwrot dotacji wykorzystanych niezg.z przez.</t>
  </si>
  <si>
    <t>zakup sprzętu i wyposażenia specjalistycznego</t>
  </si>
  <si>
    <t>Załącznik nr 3</t>
  </si>
  <si>
    <t>do Uchwały Nr IX/125/07</t>
  </si>
  <si>
    <t>z dnia     30 maja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</si>
</sst>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3" fontId="0" fillId="2" borderId="3" xfId="0" applyNumberForma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" fontId="0" fillId="2" borderId="3" xfId="0" applyNumberFormat="1" applyFill="1" applyBorder="1" applyAlignment="1">
      <alignment horizontal="right"/>
    </xf>
    <xf numFmtId="0" fontId="3" fillId="0" borderId="3" xfId="0" applyFont="1" applyBorder="1" applyAlignment="1">
      <alignment/>
    </xf>
    <xf numFmtId="3" fontId="0" fillId="0" borderId="2" xfId="0" applyNumberForma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0" fillId="2" borderId="2" xfId="0" applyNumberForma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3" fontId="0" fillId="2" borderId="4" xfId="0" applyNumberForma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4" xfId="0" applyFill="1" applyBorder="1" applyAlignment="1">
      <alignment/>
    </xf>
    <xf numFmtId="0" fontId="0" fillId="2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2" fillId="2" borderId="4" xfId="0" applyFont="1" applyFill="1" applyBorder="1" applyAlignment="1">
      <alignment/>
    </xf>
    <xf numFmtId="49" fontId="3" fillId="0" borderId="2" xfId="0" applyNumberFormat="1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workbookViewId="0" topLeftCell="D1">
      <selection activeCell="L1" sqref="L1:S16384"/>
    </sheetView>
  </sheetViews>
  <sheetFormatPr defaultColWidth="9.140625" defaultRowHeight="12.75"/>
  <cols>
    <col min="1" max="1" width="11.57421875" style="0" customWidth="1"/>
    <col min="2" max="2" width="36.140625" style="0" customWidth="1"/>
    <col min="3" max="3" width="11.57421875" style="0" customWidth="1"/>
    <col min="4" max="4" width="11.140625" style="0" customWidth="1"/>
    <col min="5" max="5" width="11.57421875" style="0" customWidth="1"/>
    <col min="6" max="7" width="10.140625" style="0" bestFit="1" customWidth="1"/>
    <col min="8" max="8" width="10.28125" style="0" customWidth="1"/>
    <col min="9" max="9" width="12.00390625" style="0" customWidth="1"/>
    <col min="10" max="10" width="10.421875" style="0" customWidth="1"/>
    <col min="11" max="11" width="11.421875" style="0" customWidth="1"/>
  </cols>
  <sheetData>
    <row r="1" spans="9:11" ht="12.75" customHeight="1">
      <c r="I1" s="128" t="s">
        <v>166</v>
      </c>
      <c r="J1" s="128"/>
      <c r="K1" s="128"/>
    </row>
    <row r="2" spans="4:11" ht="12.75" customHeight="1">
      <c r="D2" s="1"/>
      <c r="E2" s="1"/>
      <c r="G2" s="1"/>
      <c r="I2" s="128" t="s">
        <v>167</v>
      </c>
      <c r="J2" s="128"/>
      <c r="K2" s="128"/>
    </row>
    <row r="3" spans="4:11" ht="12.75" customHeight="1">
      <c r="D3" s="1"/>
      <c r="E3" s="1"/>
      <c r="F3" s="1"/>
      <c r="I3" s="128" t="s">
        <v>0</v>
      </c>
      <c r="J3" s="128"/>
      <c r="K3" s="128"/>
    </row>
    <row r="4" spans="9:11" ht="12.75" customHeight="1">
      <c r="I4" s="128" t="s">
        <v>168</v>
      </c>
      <c r="J4" s="128"/>
      <c r="K4" s="128"/>
    </row>
    <row r="5" spans="1:11" ht="21" customHeight="1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8" customHeight="1">
      <c r="A6" s="136" t="s">
        <v>2</v>
      </c>
      <c r="B6" s="136" t="s">
        <v>3</v>
      </c>
      <c r="C6" s="137" t="s">
        <v>4</v>
      </c>
      <c r="D6" s="137"/>
      <c r="E6" s="137"/>
      <c r="F6" s="137" t="s">
        <v>5</v>
      </c>
      <c r="G6" s="137"/>
      <c r="H6" s="137"/>
      <c r="I6" s="137" t="s">
        <v>6</v>
      </c>
      <c r="J6" s="137"/>
      <c r="K6" s="137"/>
    </row>
    <row r="7" spans="1:11" ht="15" customHeight="1">
      <c r="A7" s="136"/>
      <c r="B7" s="136"/>
      <c r="C7" s="2" t="s">
        <v>7</v>
      </c>
      <c r="D7" s="2" t="s">
        <v>8</v>
      </c>
      <c r="E7" s="2" t="s">
        <v>9</v>
      </c>
      <c r="F7" s="2" t="s">
        <v>7</v>
      </c>
      <c r="G7" s="2" t="s">
        <v>8</v>
      </c>
      <c r="H7" s="2" t="s">
        <v>9</v>
      </c>
      <c r="I7" s="2" t="s">
        <v>7</v>
      </c>
      <c r="J7" s="2" t="s">
        <v>8</v>
      </c>
      <c r="K7" s="2" t="s">
        <v>9</v>
      </c>
    </row>
    <row r="8" spans="1:11" ht="12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s="7" customFormat="1" ht="32.25" customHeight="1">
      <c r="A9" s="4" t="s">
        <v>10</v>
      </c>
      <c r="B9" s="5" t="s">
        <v>11</v>
      </c>
      <c r="C9" s="6">
        <v>223449224</v>
      </c>
      <c r="D9" s="6">
        <v>47591056</v>
      </c>
      <c r="E9" s="6">
        <f>SUM(C9:D9)</f>
        <v>271040280</v>
      </c>
      <c r="F9" s="6">
        <f>F13+F151</f>
        <v>-3987738</v>
      </c>
      <c r="G9" s="6">
        <f>G13+G151</f>
        <v>638502</v>
      </c>
      <c r="H9" s="6">
        <f>SUM(F9:G9)</f>
        <v>-3349236</v>
      </c>
      <c r="I9" s="6">
        <f>C9+F9</f>
        <v>219461486</v>
      </c>
      <c r="J9" s="6">
        <f>D9+G9</f>
        <v>48229558</v>
      </c>
      <c r="K9" s="6">
        <f>E9+H9</f>
        <v>267691044</v>
      </c>
    </row>
    <row r="10" spans="1:11" s="10" customFormat="1" ht="15" customHeight="1">
      <c r="A10" s="8"/>
      <c r="B10" s="8" t="s">
        <v>12</v>
      </c>
      <c r="C10" s="9"/>
      <c r="D10" s="9"/>
      <c r="E10" s="9"/>
      <c r="F10" s="9"/>
      <c r="G10" s="9"/>
      <c r="H10" s="9"/>
      <c r="I10" s="9"/>
      <c r="J10" s="9"/>
      <c r="K10" s="9"/>
    </row>
    <row r="11" spans="1:11" s="13" customFormat="1" ht="15" customHeight="1">
      <c r="A11" s="11"/>
      <c r="B11" s="11" t="s">
        <v>13</v>
      </c>
      <c r="C11" s="12">
        <v>38771502</v>
      </c>
      <c r="D11" s="12">
        <v>11778994</v>
      </c>
      <c r="E11" s="12">
        <f>SUM(C11:D11)</f>
        <v>50550496</v>
      </c>
      <c r="F11" s="12">
        <f>F15+F153</f>
        <v>355440</v>
      </c>
      <c r="G11" s="12">
        <f>G15+G153</f>
        <v>88000</v>
      </c>
      <c r="H11" s="12">
        <f>SUM(F11:G11)</f>
        <v>443440</v>
      </c>
      <c r="I11" s="12">
        <f>C11+F11</f>
        <v>39126942</v>
      </c>
      <c r="J11" s="12">
        <f>D11+G11</f>
        <v>11866994</v>
      </c>
      <c r="K11" s="12">
        <f>E11+H11</f>
        <v>50993936</v>
      </c>
    </row>
    <row r="12" spans="1:11" ht="19.5" customHeight="1">
      <c r="A12" s="129" t="s">
        <v>14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s="7" customFormat="1" ht="13.5" customHeight="1">
      <c r="A13" s="3" t="s">
        <v>15</v>
      </c>
      <c r="B13" s="14" t="s">
        <v>16</v>
      </c>
      <c r="C13" s="15">
        <v>159814213</v>
      </c>
      <c r="D13" s="15">
        <v>29355343</v>
      </c>
      <c r="E13" s="6">
        <f>SUM(C13:D13)</f>
        <v>189169556</v>
      </c>
      <c r="F13" s="15">
        <f>F23+F52+F60+F100+F128+F16+F133+F93+F120+F34+F40</f>
        <v>-4458250</v>
      </c>
      <c r="G13" s="15">
        <f>G23+G52+G60+G100+G128+G34</f>
        <v>541093</v>
      </c>
      <c r="H13" s="6">
        <f>SUM(F13:G13)</f>
        <v>-3917157</v>
      </c>
      <c r="I13" s="6">
        <f>C13+F13</f>
        <v>155355963</v>
      </c>
      <c r="J13" s="6">
        <f>D13+G13</f>
        <v>29896436</v>
      </c>
      <c r="K13" s="6">
        <f>E13+H13</f>
        <v>185252399</v>
      </c>
    </row>
    <row r="14" spans="1:11" s="10" customFormat="1" ht="13.5" customHeight="1">
      <c r="A14" s="16"/>
      <c r="B14" s="17" t="s">
        <v>17</v>
      </c>
      <c r="C14" s="18"/>
      <c r="D14" s="18"/>
      <c r="E14" s="18"/>
      <c r="F14" s="18"/>
      <c r="G14" s="18"/>
      <c r="H14" s="9"/>
      <c r="I14" s="9"/>
      <c r="J14" s="9"/>
      <c r="K14" s="9"/>
    </row>
    <row r="15" spans="1:11" s="13" customFormat="1" ht="13.5" customHeight="1">
      <c r="A15" s="19"/>
      <c r="B15" s="20" t="s">
        <v>18</v>
      </c>
      <c r="C15" s="21">
        <v>30996324</v>
      </c>
      <c r="D15" s="21">
        <v>3246736</v>
      </c>
      <c r="E15" s="12">
        <f>SUM(C15:D15)</f>
        <v>34243060</v>
      </c>
      <c r="F15" s="21">
        <f>F25+F54+F62+F130+F122+F135+F144+F95</f>
        <v>-151700</v>
      </c>
      <c r="G15" s="21">
        <f>G25+G54+G62+G130+G122+G135+G144</f>
        <v>0</v>
      </c>
      <c r="H15" s="12">
        <f>SUM(F15:G15)</f>
        <v>-151700</v>
      </c>
      <c r="I15" s="12">
        <f aca="true" t="shared" si="0" ref="I15:K16">C15+F15</f>
        <v>30844624</v>
      </c>
      <c r="J15" s="12">
        <f t="shared" si="0"/>
        <v>3246736</v>
      </c>
      <c r="K15" s="12">
        <f t="shared" si="0"/>
        <v>34091360</v>
      </c>
    </row>
    <row r="16" spans="1:11" s="7" customFormat="1" ht="13.5" customHeight="1">
      <c r="A16" s="3" t="s">
        <v>122</v>
      </c>
      <c r="B16" s="14" t="s">
        <v>123</v>
      </c>
      <c r="C16" s="15">
        <v>50145</v>
      </c>
      <c r="D16" s="15">
        <v>200</v>
      </c>
      <c r="E16" s="6">
        <f>SUM(C16:D16)</f>
        <v>50345</v>
      </c>
      <c r="F16" s="15">
        <f>F19</f>
        <v>3000</v>
      </c>
      <c r="G16" s="15">
        <f>G19</f>
        <v>0</v>
      </c>
      <c r="H16" s="6">
        <f>F16+G16</f>
        <v>3000</v>
      </c>
      <c r="I16" s="6">
        <f t="shared" si="0"/>
        <v>53145</v>
      </c>
      <c r="J16" s="6">
        <f t="shared" si="0"/>
        <v>200</v>
      </c>
      <c r="K16" s="6">
        <f t="shared" si="0"/>
        <v>53345</v>
      </c>
    </row>
    <row r="17" spans="1:11" s="10" customFormat="1" ht="13.5" customHeight="1">
      <c r="A17" s="16"/>
      <c r="B17" s="17" t="s">
        <v>12</v>
      </c>
      <c r="C17" s="18"/>
      <c r="D17" s="18"/>
      <c r="E17" s="9"/>
      <c r="F17" s="18"/>
      <c r="G17" s="18"/>
      <c r="H17" s="9"/>
      <c r="I17" s="9"/>
      <c r="J17" s="9"/>
      <c r="K17" s="9"/>
    </row>
    <row r="18" spans="1:11" s="13" customFormat="1" ht="13.5" customHeight="1">
      <c r="A18" s="19"/>
      <c r="B18" s="20" t="s">
        <v>18</v>
      </c>
      <c r="C18" s="21">
        <v>0</v>
      </c>
      <c r="D18" s="21">
        <v>0</v>
      </c>
      <c r="E18" s="12">
        <f aca="true" t="shared" si="1" ref="E18:E23">SUM(C18:D18)</f>
        <v>0</v>
      </c>
      <c r="F18" s="21">
        <v>0</v>
      </c>
      <c r="G18" s="21">
        <v>0</v>
      </c>
      <c r="H18" s="12">
        <f aca="true" t="shared" si="2" ref="H18:H23">F18+G18</f>
        <v>0</v>
      </c>
      <c r="I18" s="12">
        <f aca="true" t="shared" si="3" ref="I18:K22">C18+F18</f>
        <v>0</v>
      </c>
      <c r="J18" s="12">
        <f t="shared" si="3"/>
        <v>0</v>
      </c>
      <c r="K18" s="12">
        <f t="shared" si="3"/>
        <v>0</v>
      </c>
    </row>
    <row r="19" spans="1:11" s="30" customFormat="1" ht="13.5" customHeight="1">
      <c r="A19" s="113" t="s">
        <v>124</v>
      </c>
      <c r="B19" s="30" t="s">
        <v>29</v>
      </c>
      <c r="C19" s="43">
        <v>46485</v>
      </c>
      <c r="D19" s="43">
        <v>200</v>
      </c>
      <c r="E19" s="44">
        <f t="shared" si="1"/>
        <v>46685</v>
      </c>
      <c r="F19" s="45">
        <f>SUM(F20:F22)</f>
        <v>3000</v>
      </c>
      <c r="G19" s="114">
        <f>SUM(G20:G20)</f>
        <v>0</v>
      </c>
      <c r="H19" s="44">
        <f t="shared" si="2"/>
        <v>3000</v>
      </c>
      <c r="I19" s="44">
        <f t="shared" si="3"/>
        <v>49485</v>
      </c>
      <c r="J19" s="44">
        <f t="shared" si="3"/>
        <v>200</v>
      </c>
      <c r="K19" s="44">
        <f t="shared" si="3"/>
        <v>49685</v>
      </c>
    </row>
    <row r="20" spans="1:11" s="35" customFormat="1" ht="13.5" customHeight="1">
      <c r="A20" s="31" t="s">
        <v>100</v>
      </c>
      <c r="B20" s="32" t="s">
        <v>101</v>
      </c>
      <c r="C20" s="33">
        <v>2152</v>
      </c>
      <c r="D20" s="33">
        <v>0</v>
      </c>
      <c r="E20" s="34">
        <f t="shared" si="1"/>
        <v>2152</v>
      </c>
      <c r="F20" s="33">
        <v>435</v>
      </c>
      <c r="G20" s="33">
        <v>0</v>
      </c>
      <c r="H20" s="34">
        <f t="shared" si="2"/>
        <v>435</v>
      </c>
      <c r="I20" s="34">
        <f t="shared" si="3"/>
        <v>2587</v>
      </c>
      <c r="J20" s="34">
        <f t="shared" si="3"/>
        <v>0</v>
      </c>
      <c r="K20" s="34">
        <f t="shared" si="3"/>
        <v>2587</v>
      </c>
    </row>
    <row r="21" spans="1:11" s="96" customFormat="1" ht="13.5" customHeight="1">
      <c r="A21" s="31" t="s">
        <v>102</v>
      </c>
      <c r="B21" s="32" t="s">
        <v>103</v>
      </c>
      <c r="C21" s="33">
        <v>324</v>
      </c>
      <c r="D21" s="33">
        <v>0</v>
      </c>
      <c r="E21" s="34">
        <f t="shared" si="1"/>
        <v>324</v>
      </c>
      <c r="F21" s="33">
        <v>65</v>
      </c>
      <c r="G21" s="33">
        <v>0</v>
      </c>
      <c r="H21" s="34">
        <f t="shared" si="2"/>
        <v>65</v>
      </c>
      <c r="I21" s="34">
        <f t="shared" si="3"/>
        <v>389</v>
      </c>
      <c r="J21" s="34">
        <f t="shared" si="3"/>
        <v>0</v>
      </c>
      <c r="K21" s="34">
        <f t="shared" si="3"/>
        <v>389</v>
      </c>
    </row>
    <row r="22" spans="1:11" s="35" customFormat="1" ht="13.5" customHeight="1">
      <c r="A22" s="104" t="s">
        <v>71</v>
      </c>
      <c r="B22" s="65" t="s">
        <v>105</v>
      </c>
      <c r="C22" s="64">
        <v>12800</v>
      </c>
      <c r="D22" s="64">
        <v>200</v>
      </c>
      <c r="E22" s="63">
        <f t="shared" si="1"/>
        <v>13000</v>
      </c>
      <c r="F22" s="64">
        <v>2500</v>
      </c>
      <c r="G22" s="64">
        <v>0</v>
      </c>
      <c r="H22" s="63">
        <f t="shared" si="2"/>
        <v>2500</v>
      </c>
      <c r="I22" s="63">
        <f t="shared" si="3"/>
        <v>15300</v>
      </c>
      <c r="J22" s="63">
        <f t="shared" si="3"/>
        <v>200</v>
      </c>
      <c r="K22" s="63">
        <f t="shared" si="3"/>
        <v>15500</v>
      </c>
    </row>
    <row r="23" spans="1:11" s="22" customFormat="1" ht="13.5" customHeight="1">
      <c r="A23" s="3" t="s">
        <v>19</v>
      </c>
      <c r="B23" s="14" t="s">
        <v>20</v>
      </c>
      <c r="C23" s="15">
        <v>26117842</v>
      </c>
      <c r="D23" s="15">
        <v>2269002</v>
      </c>
      <c r="E23" s="6">
        <f t="shared" si="1"/>
        <v>28386844</v>
      </c>
      <c r="F23" s="15">
        <f>F26+F28</f>
        <v>-3937550</v>
      </c>
      <c r="G23" s="15">
        <v>0</v>
      </c>
      <c r="H23" s="6">
        <f t="shared" si="2"/>
        <v>-3937550</v>
      </c>
      <c r="I23" s="6">
        <f>C23+F23</f>
        <v>22180292</v>
      </c>
      <c r="J23" s="6">
        <f>D23+G23</f>
        <v>2269002</v>
      </c>
      <c r="K23" s="6">
        <f>E23+H23</f>
        <v>24449294</v>
      </c>
    </row>
    <row r="24" spans="1:11" s="23" customFormat="1" ht="13.5" customHeight="1">
      <c r="A24" s="16"/>
      <c r="B24" s="17" t="s">
        <v>12</v>
      </c>
      <c r="C24" s="18"/>
      <c r="D24" s="18"/>
      <c r="E24" s="9"/>
      <c r="F24" s="18"/>
      <c r="G24" s="18"/>
      <c r="H24" s="9"/>
      <c r="I24" s="9"/>
      <c r="J24" s="9"/>
      <c r="K24" s="9"/>
    </row>
    <row r="25" spans="1:11" s="24" customFormat="1" ht="13.5" customHeight="1">
      <c r="A25" s="19"/>
      <c r="B25" s="11" t="s">
        <v>13</v>
      </c>
      <c r="C25" s="21">
        <v>9534334</v>
      </c>
      <c r="D25" s="21">
        <v>2269002</v>
      </c>
      <c r="E25" s="12">
        <f aca="true" t="shared" si="4" ref="E25:E32">SUM(C25:D25)</f>
        <v>11803336</v>
      </c>
      <c r="F25" s="21">
        <f>F33</f>
        <v>0</v>
      </c>
      <c r="G25" s="21">
        <v>0</v>
      </c>
      <c r="H25" s="12">
        <f aca="true" t="shared" si="5" ref="H25:H32">F25+G25</f>
        <v>0</v>
      </c>
      <c r="I25" s="12">
        <f aca="true" t="shared" si="6" ref="I25:K32">C25+F25</f>
        <v>9534334</v>
      </c>
      <c r="J25" s="12">
        <f t="shared" si="6"/>
        <v>2269002</v>
      </c>
      <c r="K25" s="12">
        <f t="shared" si="6"/>
        <v>11803336</v>
      </c>
    </row>
    <row r="26" spans="1:11" s="30" customFormat="1" ht="13.5" customHeight="1">
      <c r="A26" s="25">
        <v>60004</v>
      </c>
      <c r="B26" s="26" t="s">
        <v>21</v>
      </c>
      <c r="C26" s="27">
        <v>9718808</v>
      </c>
      <c r="D26" s="27">
        <v>0</v>
      </c>
      <c r="E26" s="28">
        <f t="shared" si="4"/>
        <v>9718808</v>
      </c>
      <c r="F26" s="29">
        <f>SUM(F27:F27)</f>
        <v>-3997550</v>
      </c>
      <c r="G26" s="29">
        <v>0</v>
      </c>
      <c r="H26" s="28">
        <f t="shared" si="5"/>
        <v>-3997550</v>
      </c>
      <c r="I26" s="28">
        <f t="shared" si="6"/>
        <v>5721258</v>
      </c>
      <c r="J26" s="28">
        <f t="shared" si="6"/>
        <v>0</v>
      </c>
      <c r="K26" s="28">
        <f t="shared" si="6"/>
        <v>5721258</v>
      </c>
    </row>
    <row r="27" spans="1:11" s="35" customFormat="1" ht="13.5" customHeight="1">
      <c r="A27" s="31" t="s">
        <v>22</v>
      </c>
      <c r="B27" s="32" t="s">
        <v>23</v>
      </c>
      <c r="C27" s="33">
        <v>8014184</v>
      </c>
      <c r="D27" s="33">
        <v>0</v>
      </c>
      <c r="E27" s="34">
        <f t="shared" si="4"/>
        <v>8014184</v>
      </c>
      <c r="F27" s="33">
        <f>1746+704-4000000</f>
        <v>-3997550</v>
      </c>
      <c r="G27" s="33">
        <v>0</v>
      </c>
      <c r="H27" s="34">
        <f t="shared" si="5"/>
        <v>-3997550</v>
      </c>
      <c r="I27" s="34">
        <f t="shared" si="6"/>
        <v>4016634</v>
      </c>
      <c r="J27" s="34">
        <f t="shared" si="6"/>
        <v>0</v>
      </c>
      <c r="K27" s="34">
        <f t="shared" si="6"/>
        <v>4016634</v>
      </c>
    </row>
    <row r="28" spans="1:11" s="30" customFormat="1" ht="13.5" customHeight="1">
      <c r="A28" s="25">
        <v>60016</v>
      </c>
      <c r="B28" s="26" t="s">
        <v>24</v>
      </c>
      <c r="C28" s="27">
        <v>14650534</v>
      </c>
      <c r="D28" s="27">
        <v>2269002</v>
      </c>
      <c r="E28" s="28">
        <f t="shared" si="4"/>
        <v>16919536</v>
      </c>
      <c r="F28" s="29">
        <f>SUM(F29:F33)</f>
        <v>60000</v>
      </c>
      <c r="G28" s="29">
        <v>0</v>
      </c>
      <c r="H28" s="28">
        <f t="shared" si="5"/>
        <v>60000</v>
      </c>
      <c r="I28" s="28">
        <f t="shared" si="6"/>
        <v>14710534</v>
      </c>
      <c r="J28" s="28">
        <f t="shared" si="6"/>
        <v>2269002</v>
      </c>
      <c r="K28" s="28">
        <f t="shared" si="6"/>
        <v>16979536</v>
      </c>
    </row>
    <row r="29" spans="1:11" s="65" customFormat="1" ht="13.5" customHeight="1">
      <c r="A29" s="31" t="s">
        <v>91</v>
      </c>
      <c r="B29" s="105" t="s">
        <v>92</v>
      </c>
      <c r="C29" s="41">
        <v>4000</v>
      </c>
      <c r="D29" s="41">
        <v>0</v>
      </c>
      <c r="E29" s="34">
        <f t="shared" si="4"/>
        <v>4000</v>
      </c>
      <c r="F29" s="33">
        <v>1200</v>
      </c>
      <c r="G29" s="33">
        <v>0</v>
      </c>
      <c r="H29" s="34">
        <f t="shared" si="5"/>
        <v>1200</v>
      </c>
      <c r="I29" s="34">
        <f t="shared" si="6"/>
        <v>5200</v>
      </c>
      <c r="J29" s="34">
        <f t="shared" si="6"/>
        <v>0</v>
      </c>
      <c r="K29" s="34">
        <f>E29+H29</f>
        <v>5200</v>
      </c>
    </row>
    <row r="30" spans="1:11" s="35" customFormat="1" ht="13.5" customHeight="1">
      <c r="A30" s="31" t="s">
        <v>22</v>
      </c>
      <c r="B30" s="32" t="s">
        <v>23</v>
      </c>
      <c r="C30" s="33">
        <v>600000</v>
      </c>
      <c r="D30" s="33">
        <v>0</v>
      </c>
      <c r="E30" s="34">
        <f t="shared" si="4"/>
        <v>600000</v>
      </c>
      <c r="F30" s="33">
        <f>60000-1200</f>
        <v>58800</v>
      </c>
      <c r="G30" s="33">
        <v>0</v>
      </c>
      <c r="H30" s="34">
        <f t="shared" si="5"/>
        <v>58800</v>
      </c>
      <c r="I30" s="34">
        <f t="shared" si="6"/>
        <v>658800</v>
      </c>
      <c r="J30" s="34">
        <f t="shared" si="6"/>
        <v>0</v>
      </c>
      <c r="K30" s="34">
        <f>E30+H30</f>
        <v>658800</v>
      </c>
    </row>
    <row r="31" spans="1:11" s="85" customFormat="1" ht="13.5" customHeight="1">
      <c r="A31" s="36" t="s">
        <v>133</v>
      </c>
      <c r="B31" s="37" t="s">
        <v>134</v>
      </c>
      <c r="C31" s="39">
        <v>900</v>
      </c>
      <c r="D31" s="39">
        <v>0</v>
      </c>
      <c r="E31" s="34">
        <f t="shared" si="4"/>
        <v>900</v>
      </c>
      <c r="F31" s="39">
        <v>1300</v>
      </c>
      <c r="G31" s="39">
        <v>0</v>
      </c>
      <c r="H31" s="34">
        <f t="shared" si="5"/>
        <v>1300</v>
      </c>
      <c r="I31" s="34">
        <f t="shared" si="6"/>
        <v>2200</v>
      </c>
      <c r="J31" s="34">
        <f t="shared" si="6"/>
        <v>0</v>
      </c>
      <c r="K31" s="34">
        <f t="shared" si="6"/>
        <v>2200</v>
      </c>
    </row>
    <row r="32" spans="1:11" s="42" customFormat="1" ht="13.5" customHeight="1">
      <c r="A32" s="31" t="s">
        <v>39</v>
      </c>
      <c r="B32" s="42" t="s">
        <v>40</v>
      </c>
      <c r="C32" s="41">
        <v>22000</v>
      </c>
      <c r="D32" s="41">
        <v>0</v>
      </c>
      <c r="E32" s="34">
        <f t="shared" si="4"/>
        <v>22000</v>
      </c>
      <c r="F32" s="33">
        <v>-1300</v>
      </c>
      <c r="G32" s="33">
        <v>0</v>
      </c>
      <c r="H32" s="34">
        <f t="shared" si="5"/>
        <v>-1300</v>
      </c>
      <c r="I32" s="34">
        <f t="shared" si="6"/>
        <v>20700</v>
      </c>
      <c r="J32" s="34">
        <f t="shared" si="6"/>
        <v>0</v>
      </c>
      <c r="K32" s="34">
        <f t="shared" si="6"/>
        <v>20700</v>
      </c>
    </row>
    <row r="33" spans="1:11" s="42" customFormat="1" ht="13.5" customHeight="1">
      <c r="A33" s="31"/>
      <c r="B33" s="32"/>
      <c r="C33" s="41"/>
      <c r="D33" s="41"/>
      <c r="E33" s="34"/>
      <c r="F33" s="33"/>
      <c r="G33" s="33"/>
      <c r="H33" s="34"/>
      <c r="I33" s="34"/>
      <c r="J33" s="34"/>
      <c r="K33" s="34"/>
    </row>
    <row r="34" spans="1:11" s="7" customFormat="1" ht="13.5" customHeight="1">
      <c r="A34" s="3" t="s">
        <v>148</v>
      </c>
      <c r="B34" s="14" t="s">
        <v>149</v>
      </c>
      <c r="C34" s="15">
        <v>2201420</v>
      </c>
      <c r="D34" s="15">
        <v>0</v>
      </c>
      <c r="E34" s="6">
        <f>SUM(C34:D34)</f>
        <v>2201420</v>
      </c>
      <c r="F34" s="15">
        <f>F37</f>
        <v>-25000</v>
      </c>
      <c r="G34" s="15">
        <f>G37</f>
        <v>36000</v>
      </c>
      <c r="H34" s="6">
        <f>F34+G34</f>
        <v>11000</v>
      </c>
      <c r="I34" s="6">
        <f>C34+F34</f>
        <v>2176420</v>
      </c>
      <c r="J34" s="6">
        <f>D34+G34</f>
        <v>36000</v>
      </c>
      <c r="K34" s="6">
        <f>E34+H34</f>
        <v>2212420</v>
      </c>
    </row>
    <row r="35" spans="1:11" s="10" customFormat="1" ht="13.5" customHeight="1">
      <c r="A35" s="16"/>
      <c r="B35" s="17" t="s">
        <v>12</v>
      </c>
      <c r="C35" s="18"/>
      <c r="D35" s="18"/>
      <c r="E35" s="9"/>
      <c r="F35" s="18"/>
      <c r="G35" s="18"/>
      <c r="H35" s="9"/>
      <c r="I35" s="9"/>
      <c r="J35" s="9"/>
      <c r="K35" s="9"/>
    </row>
    <row r="36" spans="1:11" s="13" customFormat="1" ht="13.5" customHeight="1">
      <c r="A36" s="19"/>
      <c r="B36" s="20" t="s">
        <v>18</v>
      </c>
      <c r="C36" s="21">
        <v>400000</v>
      </c>
      <c r="D36" s="21">
        <v>0</v>
      </c>
      <c r="E36" s="12">
        <f>SUM(C36:D36)</f>
        <v>400000</v>
      </c>
      <c r="F36" s="21">
        <v>0</v>
      </c>
      <c r="G36" s="21">
        <v>0</v>
      </c>
      <c r="H36" s="12">
        <f>F36+G36</f>
        <v>0</v>
      </c>
      <c r="I36" s="12">
        <f>C36+F36</f>
        <v>400000</v>
      </c>
      <c r="J36" s="12">
        <f>D36+G36</f>
        <v>0</v>
      </c>
      <c r="K36" s="12">
        <f>E36+H36</f>
        <v>400000</v>
      </c>
    </row>
    <row r="37" spans="1:11" s="81" customFormat="1" ht="13.5" customHeight="1">
      <c r="A37" s="101">
        <v>71035</v>
      </c>
      <c r="B37" s="81" t="s">
        <v>29</v>
      </c>
      <c r="C37" s="102">
        <v>55000</v>
      </c>
      <c r="D37" s="102">
        <v>0</v>
      </c>
      <c r="E37" s="44">
        <f>SUM(C37:D37)</f>
        <v>55000</v>
      </c>
      <c r="F37" s="103">
        <f>SUM(F39:F39)</f>
        <v>-25000</v>
      </c>
      <c r="G37" s="103">
        <f>SUM(G38:G39)</f>
        <v>36000</v>
      </c>
      <c r="H37" s="44">
        <f>F37+G37</f>
        <v>11000</v>
      </c>
      <c r="I37" s="44">
        <f aca="true" t="shared" si="7" ref="I37:K40">C37+F37</f>
        <v>30000</v>
      </c>
      <c r="J37" s="44">
        <f t="shared" si="7"/>
        <v>36000</v>
      </c>
      <c r="K37" s="44">
        <f t="shared" si="7"/>
        <v>66000</v>
      </c>
    </row>
    <row r="38" spans="1:11" s="40" customFormat="1" ht="13.5" customHeight="1">
      <c r="A38" s="36" t="s">
        <v>25</v>
      </c>
      <c r="B38" s="37" t="s">
        <v>26</v>
      </c>
      <c r="C38" s="38">
        <v>30000</v>
      </c>
      <c r="D38" s="38">
        <v>0</v>
      </c>
      <c r="E38" s="34">
        <f>SUM(C38:D38)</f>
        <v>30000</v>
      </c>
      <c r="F38" s="39">
        <v>0</v>
      </c>
      <c r="G38" s="39">
        <v>11040</v>
      </c>
      <c r="H38" s="34">
        <f>F38+G38</f>
        <v>11040</v>
      </c>
      <c r="I38" s="34">
        <f t="shared" si="7"/>
        <v>30000</v>
      </c>
      <c r="J38" s="34">
        <f t="shared" si="7"/>
        <v>11040</v>
      </c>
      <c r="K38" s="34">
        <f t="shared" si="7"/>
        <v>41040</v>
      </c>
    </row>
    <row r="39" spans="1:11" s="65" customFormat="1" ht="13.5" customHeight="1">
      <c r="A39" s="104" t="s">
        <v>22</v>
      </c>
      <c r="B39" s="65" t="s">
        <v>23</v>
      </c>
      <c r="C39" s="62">
        <v>25000</v>
      </c>
      <c r="D39" s="62">
        <v>0</v>
      </c>
      <c r="E39" s="63">
        <f>SUM(C39:D39)</f>
        <v>25000</v>
      </c>
      <c r="F39" s="64">
        <v>-25000</v>
      </c>
      <c r="G39" s="64">
        <f>36000-11040</f>
        <v>24960</v>
      </c>
      <c r="H39" s="63">
        <f>F39+G39</f>
        <v>-40</v>
      </c>
      <c r="I39" s="63">
        <f t="shared" si="7"/>
        <v>0</v>
      </c>
      <c r="J39" s="63">
        <f t="shared" si="7"/>
        <v>24960</v>
      </c>
      <c r="K39" s="63">
        <f t="shared" si="7"/>
        <v>24960</v>
      </c>
    </row>
    <row r="40" spans="1:11" s="7" customFormat="1" ht="13.5" customHeight="1">
      <c r="A40" s="49" t="s">
        <v>32</v>
      </c>
      <c r="B40" s="50" t="s">
        <v>33</v>
      </c>
      <c r="C40" s="51">
        <v>16004908</v>
      </c>
      <c r="D40" s="51">
        <v>473495</v>
      </c>
      <c r="E40" s="52">
        <f>SUM(C40:D40)</f>
        <v>16478403</v>
      </c>
      <c r="F40" s="51">
        <f>F43</f>
        <v>6057</v>
      </c>
      <c r="G40" s="51">
        <v>0</v>
      </c>
      <c r="H40" s="52">
        <f>F40+G40</f>
        <v>6057</v>
      </c>
      <c r="I40" s="52">
        <f t="shared" si="7"/>
        <v>16010965</v>
      </c>
      <c r="J40" s="52">
        <f t="shared" si="7"/>
        <v>473495</v>
      </c>
      <c r="K40" s="52">
        <f t="shared" si="7"/>
        <v>16484460</v>
      </c>
    </row>
    <row r="41" spans="1:11" s="10" customFormat="1" ht="13.5" customHeight="1">
      <c r="A41" s="53"/>
      <c r="B41" s="54" t="s">
        <v>12</v>
      </c>
      <c r="C41" s="55"/>
      <c r="D41" s="55"/>
      <c r="E41" s="56"/>
      <c r="F41" s="55"/>
      <c r="G41" s="55"/>
      <c r="H41" s="56"/>
      <c r="I41" s="56"/>
      <c r="J41" s="56"/>
      <c r="K41" s="56"/>
    </row>
    <row r="42" spans="1:11" s="13" customFormat="1" ht="13.5" customHeight="1">
      <c r="A42" s="57"/>
      <c r="B42" s="58" t="s">
        <v>13</v>
      </c>
      <c r="C42" s="59">
        <v>530000</v>
      </c>
      <c r="D42" s="59">
        <v>0</v>
      </c>
      <c r="E42" s="60">
        <f>SUM(C42:D42)</f>
        <v>530000</v>
      </c>
      <c r="F42" s="59">
        <v>0</v>
      </c>
      <c r="G42" s="59">
        <v>0</v>
      </c>
      <c r="H42" s="60">
        <f>F42+G42</f>
        <v>0</v>
      </c>
      <c r="I42" s="60">
        <f aca="true" t="shared" si="8" ref="I42:K45">C42+F42</f>
        <v>530000</v>
      </c>
      <c r="J42" s="60">
        <f t="shared" si="8"/>
        <v>0</v>
      </c>
      <c r="K42" s="60">
        <f t="shared" si="8"/>
        <v>530000</v>
      </c>
    </row>
    <row r="43" spans="1:11" s="7" customFormat="1" ht="13.5" customHeight="1">
      <c r="A43" s="94">
        <v>75022</v>
      </c>
      <c r="B43" s="95" t="s">
        <v>154</v>
      </c>
      <c r="C43" s="27">
        <v>491762</v>
      </c>
      <c r="D43" s="27">
        <v>0</v>
      </c>
      <c r="E43" s="28">
        <f>SUM(C43:D43)</f>
        <v>491762</v>
      </c>
      <c r="F43" s="27">
        <f>SUM(F44:F44)</f>
        <v>6057</v>
      </c>
      <c r="G43" s="27">
        <v>0</v>
      </c>
      <c r="H43" s="28">
        <f>F43+G43</f>
        <v>6057</v>
      </c>
      <c r="I43" s="28">
        <f t="shared" si="8"/>
        <v>497819</v>
      </c>
      <c r="J43" s="28">
        <f t="shared" si="8"/>
        <v>0</v>
      </c>
      <c r="K43" s="28">
        <f t="shared" si="8"/>
        <v>497819</v>
      </c>
    </row>
    <row r="44" spans="1:11" s="91" customFormat="1" ht="13.5" customHeight="1">
      <c r="A44" s="86" t="s">
        <v>153</v>
      </c>
      <c r="B44" s="87" t="s">
        <v>82</v>
      </c>
      <c r="C44" s="88">
        <v>38000</v>
      </c>
      <c r="D44" s="88">
        <v>0</v>
      </c>
      <c r="E44" s="89">
        <f>SUM(C44:D44)</f>
        <v>38000</v>
      </c>
      <c r="F44" s="90">
        <v>6057</v>
      </c>
      <c r="G44" s="90">
        <v>0</v>
      </c>
      <c r="H44" s="89">
        <f>F44+G44</f>
        <v>6057</v>
      </c>
      <c r="I44" s="89">
        <f t="shared" si="8"/>
        <v>44057</v>
      </c>
      <c r="J44" s="89">
        <f t="shared" si="8"/>
        <v>0</v>
      </c>
      <c r="K44" s="89">
        <f t="shared" si="8"/>
        <v>44057</v>
      </c>
    </row>
    <row r="45" spans="1:11" s="22" customFormat="1" ht="13.5" customHeight="1">
      <c r="A45" s="49" t="s">
        <v>36</v>
      </c>
      <c r="B45" s="50" t="s">
        <v>37</v>
      </c>
      <c r="C45" s="51">
        <v>2395929</v>
      </c>
      <c r="D45" s="51">
        <v>4230</v>
      </c>
      <c r="E45" s="52">
        <f>SUM(C45:D45)</f>
        <v>2400159</v>
      </c>
      <c r="F45" s="51">
        <v>0</v>
      </c>
      <c r="G45" s="51">
        <v>0</v>
      </c>
      <c r="H45" s="52">
        <f>F45+G45</f>
        <v>0</v>
      </c>
      <c r="I45" s="52">
        <f t="shared" si="8"/>
        <v>2395929</v>
      </c>
      <c r="J45" s="52">
        <f t="shared" si="8"/>
        <v>4230</v>
      </c>
      <c r="K45" s="52">
        <f t="shared" si="8"/>
        <v>2400159</v>
      </c>
    </row>
    <row r="46" spans="1:11" s="23" customFormat="1" ht="13.5" customHeight="1">
      <c r="A46" s="53"/>
      <c r="B46" s="54" t="s">
        <v>12</v>
      </c>
      <c r="C46" s="55"/>
      <c r="D46" s="55"/>
      <c r="E46" s="56"/>
      <c r="F46" s="55"/>
      <c r="G46" s="55"/>
      <c r="H46" s="56"/>
      <c r="I46" s="56"/>
      <c r="J46" s="56"/>
      <c r="K46" s="56"/>
    </row>
    <row r="47" spans="1:11" s="24" customFormat="1" ht="13.5" customHeight="1">
      <c r="A47" s="57"/>
      <c r="B47" s="58" t="s">
        <v>13</v>
      </c>
      <c r="C47" s="59">
        <v>158500</v>
      </c>
      <c r="D47" s="59">
        <v>0</v>
      </c>
      <c r="E47" s="60">
        <f aca="true" t="shared" si="9" ref="E47:E52">SUM(C47:D47)</f>
        <v>158500</v>
      </c>
      <c r="F47" s="59">
        <v>0</v>
      </c>
      <c r="G47" s="59">
        <v>0</v>
      </c>
      <c r="H47" s="60">
        <f aca="true" t="shared" si="10" ref="H47:H52">F47+G47</f>
        <v>0</v>
      </c>
      <c r="I47" s="60">
        <f>C47+F47</f>
        <v>158500</v>
      </c>
      <c r="J47" s="60">
        <f>D47+G47</f>
        <v>0</v>
      </c>
      <c r="K47" s="60">
        <f>E47+H47</f>
        <v>158500</v>
      </c>
    </row>
    <row r="48" spans="1:11" s="30" customFormat="1" ht="13.5" customHeight="1">
      <c r="A48" s="25">
        <v>75416</v>
      </c>
      <c r="B48" s="26" t="s">
        <v>38</v>
      </c>
      <c r="C48" s="27">
        <v>1839000</v>
      </c>
      <c r="D48" s="27">
        <v>0</v>
      </c>
      <c r="E48" s="28">
        <f t="shared" si="9"/>
        <v>1839000</v>
      </c>
      <c r="F48" s="29">
        <f>SUM(F49:F51)</f>
        <v>0</v>
      </c>
      <c r="G48" s="29">
        <v>0</v>
      </c>
      <c r="H48" s="28">
        <f t="shared" si="10"/>
        <v>0</v>
      </c>
      <c r="I48" s="28">
        <f aca="true" t="shared" si="11" ref="I48:K51">C48+F48</f>
        <v>1839000</v>
      </c>
      <c r="J48" s="28">
        <f t="shared" si="11"/>
        <v>0</v>
      </c>
      <c r="K48" s="28">
        <f t="shared" si="11"/>
        <v>1839000</v>
      </c>
    </row>
    <row r="49" spans="1:11" s="65" customFormat="1" ht="13.5" customHeight="1">
      <c r="A49" s="36" t="s">
        <v>22</v>
      </c>
      <c r="B49" s="37" t="s">
        <v>23</v>
      </c>
      <c r="C49" s="62">
        <v>110450</v>
      </c>
      <c r="D49" s="62">
        <v>0</v>
      </c>
      <c r="E49" s="63">
        <f t="shared" si="9"/>
        <v>110450</v>
      </c>
      <c r="F49" s="64">
        <v>-17000</v>
      </c>
      <c r="G49" s="64">
        <v>0</v>
      </c>
      <c r="H49" s="63">
        <f t="shared" si="10"/>
        <v>-17000</v>
      </c>
      <c r="I49" s="63">
        <f t="shared" si="11"/>
        <v>93450</v>
      </c>
      <c r="J49" s="63">
        <f t="shared" si="11"/>
        <v>0</v>
      </c>
      <c r="K49" s="63">
        <f t="shared" si="11"/>
        <v>93450</v>
      </c>
    </row>
    <row r="50" spans="1:11" s="10" customFormat="1" ht="13.5" customHeight="1">
      <c r="A50" s="46" t="s">
        <v>94</v>
      </c>
      <c r="B50" s="42" t="s">
        <v>96</v>
      </c>
      <c r="C50" s="48">
        <v>0</v>
      </c>
      <c r="D50" s="48">
        <v>0</v>
      </c>
      <c r="E50" s="47">
        <f t="shared" si="9"/>
        <v>0</v>
      </c>
      <c r="F50" s="48">
        <v>15000</v>
      </c>
      <c r="G50" s="48">
        <v>0</v>
      </c>
      <c r="H50" s="47">
        <f t="shared" si="10"/>
        <v>15000</v>
      </c>
      <c r="I50" s="47">
        <f t="shared" si="11"/>
        <v>15000</v>
      </c>
      <c r="J50" s="47">
        <f t="shared" si="11"/>
        <v>0</v>
      </c>
      <c r="K50" s="47">
        <f t="shared" si="11"/>
        <v>15000</v>
      </c>
    </row>
    <row r="51" spans="1:11" s="13" customFormat="1" ht="13.5" customHeight="1">
      <c r="A51" s="107" t="s">
        <v>136</v>
      </c>
      <c r="B51" s="91" t="s">
        <v>137</v>
      </c>
      <c r="C51" s="108">
        <v>10000</v>
      </c>
      <c r="D51" s="108">
        <v>0</v>
      </c>
      <c r="E51" s="109">
        <f t="shared" si="9"/>
        <v>10000</v>
      </c>
      <c r="F51" s="108">
        <v>2000</v>
      </c>
      <c r="G51" s="108">
        <v>0</v>
      </c>
      <c r="H51" s="109">
        <f t="shared" si="10"/>
        <v>2000</v>
      </c>
      <c r="I51" s="109">
        <f t="shared" si="11"/>
        <v>12000</v>
      </c>
      <c r="J51" s="109">
        <f t="shared" si="11"/>
        <v>0</v>
      </c>
      <c r="K51" s="109">
        <f t="shared" si="11"/>
        <v>12000</v>
      </c>
    </row>
    <row r="52" spans="1:11" s="69" customFormat="1" ht="13.5" customHeight="1">
      <c r="A52" s="66" t="s">
        <v>41</v>
      </c>
      <c r="B52" s="67" t="s">
        <v>42</v>
      </c>
      <c r="C52" s="68">
        <v>5681555</v>
      </c>
      <c r="D52" s="68">
        <v>0</v>
      </c>
      <c r="E52" s="52">
        <f t="shared" si="9"/>
        <v>5681555</v>
      </c>
      <c r="F52" s="68">
        <f>F55</f>
        <v>-523300</v>
      </c>
      <c r="G52" s="68">
        <v>0</v>
      </c>
      <c r="H52" s="52">
        <f t="shared" si="10"/>
        <v>-523300</v>
      </c>
      <c r="I52" s="52">
        <f>C52+F52</f>
        <v>5158255</v>
      </c>
      <c r="J52" s="52">
        <f>D52+G52</f>
        <v>0</v>
      </c>
      <c r="K52" s="52">
        <f>E52+H52</f>
        <v>5158255</v>
      </c>
    </row>
    <row r="53" spans="1:11" s="73" customFormat="1" ht="13.5" customHeight="1">
      <c r="A53" s="70"/>
      <c r="B53" s="71" t="s">
        <v>12</v>
      </c>
      <c r="C53" s="72"/>
      <c r="D53" s="72"/>
      <c r="E53" s="56"/>
      <c r="F53" s="72"/>
      <c r="G53" s="72"/>
      <c r="H53" s="56"/>
      <c r="I53" s="56"/>
      <c r="J53" s="56"/>
      <c r="K53" s="56"/>
    </row>
    <row r="54" spans="1:11" s="76" customFormat="1" ht="13.5" customHeight="1">
      <c r="A54" s="74"/>
      <c r="B54" s="58" t="s">
        <v>13</v>
      </c>
      <c r="C54" s="75">
        <v>1531549</v>
      </c>
      <c r="D54" s="75">
        <v>0</v>
      </c>
      <c r="E54" s="60">
        <f aca="true" t="shared" si="12" ref="E54:E60">SUM(C54:D54)</f>
        <v>1531549</v>
      </c>
      <c r="F54" s="75">
        <f>F59+F58</f>
        <v>-480000</v>
      </c>
      <c r="G54" s="75">
        <v>0</v>
      </c>
      <c r="H54" s="60">
        <f aca="true" t="shared" si="13" ref="H54:H60">F54+G54</f>
        <v>-480000</v>
      </c>
      <c r="I54" s="60">
        <f aca="true" t="shared" si="14" ref="I54:K55">C54+F54</f>
        <v>1051549</v>
      </c>
      <c r="J54" s="60">
        <f t="shared" si="14"/>
        <v>0</v>
      </c>
      <c r="K54" s="60">
        <f t="shared" si="14"/>
        <v>1051549</v>
      </c>
    </row>
    <row r="55" spans="1:11" s="81" customFormat="1" ht="13.5" customHeight="1">
      <c r="A55" s="77">
        <v>75818</v>
      </c>
      <c r="B55" s="78" t="s">
        <v>43</v>
      </c>
      <c r="C55" s="79">
        <v>5613000</v>
      </c>
      <c r="D55" s="79">
        <v>0</v>
      </c>
      <c r="E55" s="28">
        <f t="shared" si="12"/>
        <v>5613000</v>
      </c>
      <c r="F55" s="80">
        <f>SUM(F56:F59)</f>
        <v>-523300</v>
      </c>
      <c r="G55" s="80">
        <v>0</v>
      </c>
      <c r="H55" s="28">
        <f t="shared" si="13"/>
        <v>-523300</v>
      </c>
      <c r="I55" s="28">
        <f t="shared" si="14"/>
        <v>5089700</v>
      </c>
      <c r="J55" s="28">
        <f t="shared" si="14"/>
        <v>0</v>
      </c>
      <c r="K55" s="28">
        <f t="shared" si="14"/>
        <v>5089700</v>
      </c>
    </row>
    <row r="56" spans="1:11" s="40" customFormat="1" ht="13.5" customHeight="1">
      <c r="A56" s="36" t="s">
        <v>44</v>
      </c>
      <c r="B56" s="37" t="s">
        <v>146</v>
      </c>
      <c r="C56" s="38">
        <v>20300</v>
      </c>
      <c r="D56" s="38">
        <v>0</v>
      </c>
      <c r="E56" s="34">
        <f t="shared" si="12"/>
        <v>20300</v>
      </c>
      <c r="F56" s="39">
        <v>-20300</v>
      </c>
      <c r="G56" s="39">
        <v>0</v>
      </c>
      <c r="H56" s="34">
        <f t="shared" si="13"/>
        <v>-20300</v>
      </c>
      <c r="I56" s="34">
        <f aca="true" t="shared" si="15" ref="I56:K59">C56+F56</f>
        <v>0</v>
      </c>
      <c r="J56" s="34">
        <f t="shared" si="15"/>
        <v>0</v>
      </c>
      <c r="K56" s="34">
        <f t="shared" si="15"/>
        <v>0</v>
      </c>
    </row>
    <row r="57" spans="1:11" s="40" customFormat="1" ht="13.5" customHeight="1">
      <c r="A57" s="36" t="s">
        <v>44</v>
      </c>
      <c r="B57" s="37" t="s">
        <v>97</v>
      </c>
      <c r="C57" s="38">
        <v>288000</v>
      </c>
      <c r="D57" s="38">
        <v>0</v>
      </c>
      <c r="E57" s="34">
        <f t="shared" si="12"/>
        <v>288000</v>
      </c>
      <c r="F57" s="39">
        <v>-23000</v>
      </c>
      <c r="G57" s="39">
        <v>0</v>
      </c>
      <c r="H57" s="34">
        <f t="shared" si="13"/>
        <v>-23000</v>
      </c>
      <c r="I57" s="34">
        <f t="shared" si="15"/>
        <v>265000</v>
      </c>
      <c r="J57" s="34">
        <f t="shared" si="15"/>
        <v>0</v>
      </c>
      <c r="K57" s="34">
        <f t="shared" si="15"/>
        <v>265000</v>
      </c>
    </row>
    <row r="58" spans="1:11" s="10" customFormat="1" ht="13.5" customHeight="1">
      <c r="A58" s="82" t="s">
        <v>45</v>
      </c>
      <c r="B58" s="83" t="s">
        <v>151</v>
      </c>
      <c r="C58" s="41">
        <v>320000</v>
      </c>
      <c r="D58" s="41">
        <v>0</v>
      </c>
      <c r="E58" s="34">
        <f>SUM(C58:D58)</f>
        <v>320000</v>
      </c>
      <c r="F58" s="41">
        <v>-320000</v>
      </c>
      <c r="G58" s="41">
        <v>0</v>
      </c>
      <c r="H58" s="34">
        <f>F58+G58</f>
        <v>-320000</v>
      </c>
      <c r="I58" s="34">
        <f>C58+F58</f>
        <v>0</v>
      </c>
      <c r="J58" s="34">
        <f>D58+G58</f>
        <v>0</v>
      </c>
      <c r="K58" s="34">
        <f>E58+H58</f>
        <v>0</v>
      </c>
    </row>
    <row r="59" spans="1:11" s="10" customFormat="1" ht="13.5" customHeight="1">
      <c r="A59" s="82" t="s">
        <v>45</v>
      </c>
      <c r="B59" s="83" t="s">
        <v>152</v>
      </c>
      <c r="C59" s="41">
        <v>160000</v>
      </c>
      <c r="D59" s="41">
        <v>0</v>
      </c>
      <c r="E59" s="34">
        <f t="shared" si="12"/>
        <v>160000</v>
      </c>
      <c r="F59" s="41">
        <v>-160000</v>
      </c>
      <c r="G59" s="41">
        <v>0</v>
      </c>
      <c r="H59" s="34">
        <f t="shared" si="13"/>
        <v>-160000</v>
      </c>
      <c r="I59" s="34">
        <f t="shared" si="15"/>
        <v>0</v>
      </c>
      <c r="J59" s="34">
        <f t="shared" si="15"/>
        <v>0</v>
      </c>
      <c r="K59" s="34">
        <f t="shared" si="15"/>
        <v>0</v>
      </c>
    </row>
    <row r="60" spans="1:11" s="7" customFormat="1" ht="13.5" customHeight="1">
      <c r="A60" s="49" t="s">
        <v>46</v>
      </c>
      <c r="B60" s="50" t="s">
        <v>47</v>
      </c>
      <c r="C60" s="51">
        <v>47577207</v>
      </c>
      <c r="D60" s="51">
        <v>309045</v>
      </c>
      <c r="E60" s="52">
        <f t="shared" si="12"/>
        <v>47886252</v>
      </c>
      <c r="F60" s="51">
        <f>F64+F74+F82+F85</f>
        <v>-65256</v>
      </c>
      <c r="G60" s="51">
        <v>0</v>
      </c>
      <c r="H60" s="52">
        <f t="shared" si="13"/>
        <v>-65256</v>
      </c>
      <c r="I60" s="52">
        <f>C60+F60</f>
        <v>47511951</v>
      </c>
      <c r="J60" s="52">
        <f>D60+G60</f>
        <v>309045</v>
      </c>
      <c r="K60" s="52">
        <f>E60+H60</f>
        <v>47820996</v>
      </c>
    </row>
    <row r="61" spans="1:11" s="10" customFormat="1" ht="13.5" customHeight="1">
      <c r="A61" s="53"/>
      <c r="B61" s="54" t="s">
        <v>12</v>
      </c>
      <c r="C61" s="55"/>
      <c r="D61" s="55"/>
      <c r="E61" s="56"/>
      <c r="F61" s="55"/>
      <c r="G61" s="55"/>
      <c r="H61" s="56"/>
      <c r="I61" s="56"/>
      <c r="J61" s="56"/>
      <c r="K61" s="56"/>
    </row>
    <row r="62" spans="1:11" s="13" customFormat="1" ht="13.5" customHeight="1">
      <c r="A62" s="57"/>
      <c r="B62" s="58" t="s">
        <v>13</v>
      </c>
      <c r="C62" s="59">
        <v>3305675</v>
      </c>
      <c r="D62" s="59">
        <v>0</v>
      </c>
      <c r="E62" s="60">
        <f aca="true" t="shared" si="16" ref="E62:E84">SUM(C62:D62)</f>
        <v>3305675</v>
      </c>
      <c r="F62" s="59">
        <f>F81</f>
        <v>8000</v>
      </c>
      <c r="G62" s="59">
        <v>0</v>
      </c>
      <c r="H62" s="60">
        <f aca="true" t="shared" si="17" ref="H62:H76">F62+G62</f>
        <v>8000</v>
      </c>
      <c r="I62" s="60">
        <f aca="true" t="shared" si="18" ref="I62:K73">C62+F62</f>
        <v>3313675</v>
      </c>
      <c r="J62" s="60">
        <f t="shared" si="18"/>
        <v>0</v>
      </c>
      <c r="K62" s="60">
        <f t="shared" si="18"/>
        <v>3313675</v>
      </c>
    </row>
    <row r="63" spans="1:11" s="10" customFormat="1" ht="44.25" customHeight="1">
      <c r="A63" s="53"/>
      <c r="B63" s="115"/>
      <c r="C63" s="55"/>
      <c r="D63" s="55"/>
      <c r="E63" s="56"/>
      <c r="F63" s="55"/>
      <c r="G63" s="55"/>
      <c r="H63" s="56"/>
      <c r="I63" s="56"/>
      <c r="J63" s="56"/>
      <c r="K63" s="56"/>
    </row>
    <row r="64" spans="1:11" s="30" customFormat="1" ht="13.5" customHeight="1">
      <c r="A64" s="25">
        <v>80101</v>
      </c>
      <c r="B64" s="26" t="s">
        <v>48</v>
      </c>
      <c r="C64" s="27">
        <v>19972396</v>
      </c>
      <c r="D64" s="27">
        <v>69230</v>
      </c>
      <c r="E64" s="28">
        <f t="shared" si="16"/>
        <v>20041626</v>
      </c>
      <c r="F64" s="29">
        <f>SUM(F65:F73)</f>
        <v>22020</v>
      </c>
      <c r="G64" s="29">
        <f>SUM(G65:G73)</f>
        <v>0</v>
      </c>
      <c r="H64" s="28">
        <f t="shared" si="17"/>
        <v>22020</v>
      </c>
      <c r="I64" s="28">
        <f t="shared" si="18"/>
        <v>19994416</v>
      </c>
      <c r="J64" s="28">
        <f t="shared" si="18"/>
        <v>69230</v>
      </c>
      <c r="K64" s="28">
        <f t="shared" si="18"/>
        <v>20063646</v>
      </c>
    </row>
    <row r="65" spans="1:11" s="106" customFormat="1" ht="13.5" customHeight="1">
      <c r="A65" s="36" t="s">
        <v>86</v>
      </c>
      <c r="B65" s="37" t="s">
        <v>87</v>
      </c>
      <c r="C65" s="39">
        <v>11527502</v>
      </c>
      <c r="D65" s="39">
        <v>40000</v>
      </c>
      <c r="E65" s="34">
        <f t="shared" si="16"/>
        <v>11567502</v>
      </c>
      <c r="F65" s="39">
        <f>-3399+1322+5736</f>
        <v>3659</v>
      </c>
      <c r="G65" s="39">
        <f>-40000+57440</f>
        <v>17440</v>
      </c>
      <c r="H65" s="34">
        <f t="shared" si="17"/>
        <v>21099</v>
      </c>
      <c r="I65" s="34">
        <f t="shared" si="18"/>
        <v>11531161</v>
      </c>
      <c r="J65" s="34">
        <f t="shared" si="18"/>
        <v>57440</v>
      </c>
      <c r="K65" s="34">
        <f t="shared" si="18"/>
        <v>11588601</v>
      </c>
    </row>
    <row r="66" spans="1:11" s="65" customFormat="1" ht="13.5" customHeight="1">
      <c r="A66" s="31" t="s">
        <v>52</v>
      </c>
      <c r="B66" s="32" t="s">
        <v>53</v>
      </c>
      <c r="C66" s="41">
        <v>912684</v>
      </c>
      <c r="D66" s="41">
        <v>0</v>
      </c>
      <c r="E66" s="34">
        <f t="shared" si="16"/>
        <v>912684</v>
      </c>
      <c r="F66" s="33">
        <f>-9717-573-5736</f>
        <v>-16026</v>
      </c>
      <c r="G66" s="33">
        <v>0</v>
      </c>
      <c r="H66" s="34">
        <f t="shared" si="17"/>
        <v>-16026</v>
      </c>
      <c r="I66" s="34">
        <f t="shared" si="18"/>
        <v>896658</v>
      </c>
      <c r="J66" s="34">
        <f t="shared" si="18"/>
        <v>0</v>
      </c>
      <c r="K66" s="34">
        <f t="shared" si="18"/>
        <v>896658</v>
      </c>
    </row>
    <row r="67" spans="1:11" s="35" customFormat="1" ht="13.5" customHeight="1">
      <c r="A67" s="31" t="s">
        <v>100</v>
      </c>
      <c r="B67" s="32" t="s">
        <v>101</v>
      </c>
      <c r="C67" s="33">
        <v>2105140</v>
      </c>
      <c r="D67" s="33">
        <v>20000</v>
      </c>
      <c r="E67" s="34">
        <f t="shared" si="16"/>
        <v>2125140</v>
      </c>
      <c r="F67" s="33">
        <v>0</v>
      </c>
      <c r="G67" s="33">
        <f>-20000+10360</f>
        <v>-9640</v>
      </c>
      <c r="H67" s="34">
        <f t="shared" si="17"/>
        <v>-9640</v>
      </c>
      <c r="I67" s="34">
        <f t="shared" si="18"/>
        <v>2105140</v>
      </c>
      <c r="J67" s="34">
        <f t="shared" si="18"/>
        <v>10360</v>
      </c>
      <c r="K67" s="34">
        <f t="shared" si="18"/>
        <v>2115500</v>
      </c>
    </row>
    <row r="68" spans="1:11" s="96" customFormat="1" ht="13.5" customHeight="1">
      <c r="A68" s="31" t="s">
        <v>102</v>
      </c>
      <c r="B68" s="32" t="s">
        <v>103</v>
      </c>
      <c r="C68" s="33">
        <v>296500</v>
      </c>
      <c r="D68" s="33">
        <v>9230</v>
      </c>
      <c r="E68" s="34">
        <f t="shared" si="16"/>
        <v>305730</v>
      </c>
      <c r="F68" s="33">
        <v>0</v>
      </c>
      <c r="G68" s="33">
        <f>-9230+1430</f>
        <v>-7800</v>
      </c>
      <c r="H68" s="34">
        <f t="shared" si="17"/>
        <v>-7800</v>
      </c>
      <c r="I68" s="34">
        <f t="shared" si="18"/>
        <v>296500</v>
      </c>
      <c r="J68" s="34">
        <f t="shared" si="18"/>
        <v>1430</v>
      </c>
      <c r="K68" s="34">
        <f>E68+H68</f>
        <v>297930</v>
      </c>
    </row>
    <row r="69" spans="1:11" s="35" customFormat="1" ht="13.5" customHeight="1">
      <c r="A69" s="104" t="s">
        <v>71</v>
      </c>
      <c r="B69" s="65" t="s">
        <v>105</v>
      </c>
      <c r="C69" s="64">
        <v>16690</v>
      </c>
      <c r="D69" s="64">
        <v>0</v>
      </c>
      <c r="E69" s="63">
        <f>SUM(C69:D69)</f>
        <v>16690</v>
      </c>
      <c r="F69" s="64">
        <v>573</v>
      </c>
      <c r="G69" s="64">
        <v>0</v>
      </c>
      <c r="H69" s="63">
        <f t="shared" si="17"/>
        <v>573</v>
      </c>
      <c r="I69" s="63">
        <f t="shared" si="18"/>
        <v>17263</v>
      </c>
      <c r="J69" s="63">
        <f t="shared" si="18"/>
        <v>0</v>
      </c>
      <c r="K69" s="63">
        <f>E69+H69</f>
        <v>17263</v>
      </c>
    </row>
    <row r="70" spans="1:11" s="42" customFormat="1" ht="13.5" customHeight="1">
      <c r="A70" s="31" t="s">
        <v>30</v>
      </c>
      <c r="B70" s="32" t="s">
        <v>31</v>
      </c>
      <c r="C70" s="41">
        <v>313246</v>
      </c>
      <c r="D70" s="41">
        <v>0</v>
      </c>
      <c r="E70" s="34">
        <f t="shared" si="16"/>
        <v>313246</v>
      </c>
      <c r="F70" s="33">
        <v>15000</v>
      </c>
      <c r="G70" s="33">
        <v>0</v>
      </c>
      <c r="H70" s="34">
        <f t="shared" si="17"/>
        <v>15000</v>
      </c>
      <c r="I70" s="34">
        <f t="shared" si="18"/>
        <v>328246</v>
      </c>
      <c r="J70" s="34">
        <f t="shared" si="18"/>
        <v>0</v>
      </c>
      <c r="K70" s="34">
        <f t="shared" si="18"/>
        <v>328246</v>
      </c>
    </row>
    <row r="71" spans="1:11" s="35" customFormat="1" ht="13.5" customHeight="1">
      <c r="A71" s="31" t="s">
        <v>34</v>
      </c>
      <c r="B71" s="32" t="s">
        <v>35</v>
      </c>
      <c r="C71" s="33">
        <v>765430</v>
      </c>
      <c r="D71" s="33">
        <v>0</v>
      </c>
      <c r="E71" s="34">
        <f>SUM(C71:D71)</f>
        <v>765430</v>
      </c>
      <c r="F71" s="33">
        <v>-2600</v>
      </c>
      <c r="G71" s="33">
        <v>0</v>
      </c>
      <c r="H71" s="34">
        <f t="shared" si="17"/>
        <v>-2600</v>
      </c>
      <c r="I71" s="34">
        <f t="shared" si="18"/>
        <v>762830</v>
      </c>
      <c r="J71" s="34">
        <f t="shared" si="18"/>
        <v>0</v>
      </c>
      <c r="K71" s="34">
        <f t="shared" si="18"/>
        <v>762830</v>
      </c>
    </row>
    <row r="72" spans="1:11" s="35" customFormat="1" ht="13.5" customHeight="1">
      <c r="A72" s="31" t="s">
        <v>107</v>
      </c>
      <c r="B72" s="32" t="s">
        <v>108</v>
      </c>
      <c r="C72" s="33">
        <v>948775</v>
      </c>
      <c r="D72" s="33">
        <v>0</v>
      </c>
      <c r="E72" s="34">
        <f t="shared" si="16"/>
        <v>948775</v>
      </c>
      <c r="F72" s="33">
        <v>16509</v>
      </c>
      <c r="G72" s="33">
        <v>0</v>
      </c>
      <c r="H72" s="34">
        <f t="shared" si="17"/>
        <v>16509</v>
      </c>
      <c r="I72" s="34">
        <f t="shared" si="18"/>
        <v>965284</v>
      </c>
      <c r="J72" s="34">
        <f t="shared" si="18"/>
        <v>0</v>
      </c>
      <c r="K72" s="34">
        <f t="shared" si="18"/>
        <v>965284</v>
      </c>
    </row>
    <row r="73" spans="1:11" s="10" customFormat="1" ht="13.5" customHeight="1">
      <c r="A73" s="46" t="s">
        <v>94</v>
      </c>
      <c r="B73" s="42" t="s">
        <v>96</v>
      </c>
      <c r="C73" s="48">
        <v>7056</v>
      </c>
      <c r="D73" s="48">
        <v>0</v>
      </c>
      <c r="E73" s="47">
        <f>SUM(C73:D73)</f>
        <v>7056</v>
      </c>
      <c r="F73" s="48">
        <f>1150+1155+2600</f>
        <v>4905</v>
      </c>
      <c r="G73" s="48">
        <v>0</v>
      </c>
      <c r="H73" s="47">
        <f t="shared" si="17"/>
        <v>4905</v>
      </c>
      <c r="I73" s="47">
        <f t="shared" si="18"/>
        <v>11961</v>
      </c>
      <c r="J73" s="47">
        <f t="shared" si="18"/>
        <v>0</v>
      </c>
      <c r="K73" s="47">
        <f t="shared" si="18"/>
        <v>11961</v>
      </c>
    </row>
    <row r="74" spans="1:11" s="84" customFormat="1" ht="13.5" customHeight="1">
      <c r="A74" s="25">
        <v>80110</v>
      </c>
      <c r="B74" s="26" t="s">
        <v>49</v>
      </c>
      <c r="C74" s="29">
        <v>14061471</v>
      </c>
      <c r="D74" s="29">
        <v>0</v>
      </c>
      <c r="E74" s="28">
        <f t="shared" si="16"/>
        <v>14061471</v>
      </c>
      <c r="F74" s="29">
        <f>SUM(F75:F81)</f>
        <v>28074</v>
      </c>
      <c r="G74" s="29">
        <v>0</v>
      </c>
      <c r="H74" s="28">
        <f t="shared" si="17"/>
        <v>28074</v>
      </c>
      <c r="I74" s="28">
        <f aca="true" t="shared" si="19" ref="I74:J80">C74+F74</f>
        <v>14089545</v>
      </c>
      <c r="J74" s="28">
        <f t="shared" si="19"/>
        <v>0</v>
      </c>
      <c r="K74" s="28">
        <f>SUM(E74+H74)</f>
        <v>14089545</v>
      </c>
    </row>
    <row r="75" spans="1:11" s="106" customFormat="1" ht="13.5" customHeight="1">
      <c r="A75" s="36" t="s">
        <v>86</v>
      </c>
      <c r="B75" s="37" t="s">
        <v>87</v>
      </c>
      <c r="C75" s="39">
        <v>8851450</v>
      </c>
      <c r="D75" s="39">
        <v>0</v>
      </c>
      <c r="E75" s="34">
        <f>SUM(C75:D75)</f>
        <v>8851450</v>
      </c>
      <c r="F75" s="39">
        <v>7713</v>
      </c>
      <c r="G75" s="39">
        <v>0</v>
      </c>
      <c r="H75" s="34">
        <f t="shared" si="17"/>
        <v>7713</v>
      </c>
      <c r="I75" s="34">
        <f t="shared" si="19"/>
        <v>8859163</v>
      </c>
      <c r="J75" s="34">
        <f t="shared" si="19"/>
        <v>0</v>
      </c>
      <c r="K75" s="34">
        <f aca="true" t="shared" si="20" ref="K75:K81">E75+H75</f>
        <v>8859163</v>
      </c>
    </row>
    <row r="76" spans="1:11" s="65" customFormat="1" ht="13.5" customHeight="1">
      <c r="A76" s="31" t="s">
        <v>52</v>
      </c>
      <c r="B76" s="32" t="s">
        <v>53</v>
      </c>
      <c r="C76" s="41">
        <v>724800</v>
      </c>
      <c r="D76" s="41">
        <v>0</v>
      </c>
      <c r="E76" s="34">
        <f>SUM(C76:D76)</f>
        <v>724800</v>
      </c>
      <c r="F76" s="33">
        <v>-7713</v>
      </c>
      <c r="G76" s="33">
        <v>0</v>
      </c>
      <c r="H76" s="34">
        <f t="shared" si="17"/>
        <v>-7713</v>
      </c>
      <c r="I76" s="34">
        <f t="shared" si="19"/>
        <v>717087</v>
      </c>
      <c r="J76" s="34">
        <f t="shared" si="19"/>
        <v>0</v>
      </c>
      <c r="K76" s="34">
        <f t="shared" si="20"/>
        <v>717087</v>
      </c>
    </row>
    <row r="77" spans="1:11" s="42" customFormat="1" ht="13.5" customHeight="1">
      <c r="A77" s="31" t="s">
        <v>30</v>
      </c>
      <c r="B77" s="32" t="s">
        <v>31</v>
      </c>
      <c r="C77" s="41">
        <v>264398</v>
      </c>
      <c r="D77" s="41">
        <v>0</v>
      </c>
      <c r="E77" s="34">
        <f t="shared" si="16"/>
        <v>264398</v>
      </c>
      <c r="F77" s="33">
        <f>8000-8000-1000+10000</f>
        <v>9000</v>
      </c>
      <c r="G77" s="33">
        <v>0</v>
      </c>
      <c r="H77" s="34">
        <f aca="true" t="shared" si="21" ref="H77:H84">F77+G77</f>
        <v>9000</v>
      </c>
      <c r="I77" s="34">
        <f t="shared" si="19"/>
        <v>273398</v>
      </c>
      <c r="J77" s="34">
        <f t="shared" si="19"/>
        <v>0</v>
      </c>
      <c r="K77" s="34">
        <f t="shared" si="20"/>
        <v>273398</v>
      </c>
    </row>
    <row r="78" spans="1:11" s="10" customFormat="1" ht="13.5" customHeight="1">
      <c r="A78" s="82" t="s">
        <v>126</v>
      </c>
      <c r="B78" s="83" t="s">
        <v>127</v>
      </c>
      <c r="C78" s="41">
        <v>18100</v>
      </c>
      <c r="D78" s="41">
        <v>0</v>
      </c>
      <c r="E78" s="34">
        <f>SUM(C78:D78)</f>
        <v>18100</v>
      </c>
      <c r="F78" s="41">
        <v>4000</v>
      </c>
      <c r="G78" s="41">
        <v>0</v>
      </c>
      <c r="H78" s="34">
        <f t="shared" si="21"/>
        <v>4000</v>
      </c>
      <c r="I78" s="34">
        <f t="shared" si="19"/>
        <v>22100</v>
      </c>
      <c r="J78" s="34">
        <f t="shared" si="19"/>
        <v>0</v>
      </c>
      <c r="K78" s="34">
        <f t="shared" si="20"/>
        <v>22100</v>
      </c>
    </row>
    <row r="79" spans="1:11" s="35" customFormat="1" ht="13.5" customHeight="1">
      <c r="A79" s="31" t="s">
        <v>22</v>
      </c>
      <c r="B79" s="32" t="s">
        <v>23</v>
      </c>
      <c r="C79" s="33">
        <v>74427</v>
      </c>
      <c r="D79" s="33">
        <v>0</v>
      </c>
      <c r="E79" s="34">
        <f t="shared" si="16"/>
        <v>74427</v>
      </c>
      <c r="F79" s="33">
        <f>-2000+74-1125+9000</f>
        <v>5949</v>
      </c>
      <c r="G79" s="33">
        <v>0</v>
      </c>
      <c r="H79" s="34">
        <f t="shared" si="21"/>
        <v>5949</v>
      </c>
      <c r="I79" s="34">
        <f t="shared" si="19"/>
        <v>80376</v>
      </c>
      <c r="J79" s="34">
        <f t="shared" si="19"/>
        <v>0</v>
      </c>
      <c r="K79" s="34">
        <f t="shared" si="20"/>
        <v>80376</v>
      </c>
    </row>
    <row r="80" spans="1:11" s="10" customFormat="1" ht="13.5" customHeight="1">
      <c r="A80" s="46" t="s">
        <v>94</v>
      </c>
      <c r="B80" s="42" t="s">
        <v>96</v>
      </c>
      <c r="C80" s="48">
        <v>3750</v>
      </c>
      <c r="D80" s="48">
        <v>0</v>
      </c>
      <c r="E80" s="47">
        <f t="shared" si="16"/>
        <v>3750</v>
      </c>
      <c r="F80" s="48">
        <v>1125</v>
      </c>
      <c r="G80" s="48">
        <v>0</v>
      </c>
      <c r="H80" s="47">
        <f t="shared" si="21"/>
        <v>1125</v>
      </c>
      <c r="I80" s="47">
        <f t="shared" si="19"/>
        <v>4875</v>
      </c>
      <c r="J80" s="47">
        <f t="shared" si="19"/>
        <v>0</v>
      </c>
      <c r="K80" s="47">
        <f t="shared" si="20"/>
        <v>4875</v>
      </c>
    </row>
    <row r="81" spans="1:11" s="99" customFormat="1" ht="13.5" customHeight="1">
      <c r="A81" s="86" t="s">
        <v>81</v>
      </c>
      <c r="B81" s="91" t="s">
        <v>82</v>
      </c>
      <c r="C81" s="90">
        <v>0</v>
      </c>
      <c r="D81" s="90">
        <v>0</v>
      </c>
      <c r="E81" s="89">
        <f t="shared" si="16"/>
        <v>0</v>
      </c>
      <c r="F81" s="90">
        <v>8000</v>
      </c>
      <c r="G81" s="90">
        <v>0</v>
      </c>
      <c r="H81" s="89">
        <f t="shared" si="21"/>
        <v>8000</v>
      </c>
      <c r="I81" s="89">
        <f aca="true" t="shared" si="22" ref="I81:K84">C81+F81</f>
        <v>8000</v>
      </c>
      <c r="J81" s="89">
        <f>D81+G81</f>
        <v>0</v>
      </c>
      <c r="K81" s="89">
        <f t="shared" si="20"/>
        <v>8000</v>
      </c>
    </row>
    <row r="82" spans="1:11" s="97" customFormat="1" ht="13.5" customHeight="1">
      <c r="A82" s="110">
        <v>80146</v>
      </c>
      <c r="B82" s="111" t="s">
        <v>106</v>
      </c>
      <c r="C82" s="79">
        <v>215020</v>
      </c>
      <c r="D82" s="79">
        <v>0</v>
      </c>
      <c r="E82" s="28">
        <f t="shared" si="16"/>
        <v>215020</v>
      </c>
      <c r="F82" s="79">
        <f>SUM(F83:F84)</f>
        <v>4650</v>
      </c>
      <c r="G82" s="79">
        <v>0</v>
      </c>
      <c r="H82" s="28">
        <f t="shared" si="21"/>
        <v>4650</v>
      </c>
      <c r="I82" s="28">
        <f t="shared" si="22"/>
        <v>219670</v>
      </c>
      <c r="J82" s="28">
        <f t="shared" si="22"/>
        <v>0</v>
      </c>
      <c r="K82" s="28">
        <f t="shared" si="22"/>
        <v>219670</v>
      </c>
    </row>
    <row r="83" spans="1:11" s="61" customFormat="1" ht="13.5" customHeight="1">
      <c r="A83" s="31" t="s">
        <v>22</v>
      </c>
      <c r="B83" s="32" t="s">
        <v>23</v>
      </c>
      <c r="C83" s="33">
        <v>43430</v>
      </c>
      <c r="D83" s="33">
        <v>0</v>
      </c>
      <c r="E83" s="34">
        <f t="shared" si="16"/>
        <v>43430</v>
      </c>
      <c r="F83" s="33">
        <v>-50</v>
      </c>
      <c r="G83" s="33">
        <v>0</v>
      </c>
      <c r="H83" s="34">
        <f t="shared" si="21"/>
        <v>-50</v>
      </c>
      <c r="I83" s="34">
        <f t="shared" si="22"/>
        <v>43380</v>
      </c>
      <c r="J83" s="34">
        <f t="shared" si="22"/>
        <v>0</v>
      </c>
      <c r="K83" s="34">
        <f t="shared" si="22"/>
        <v>43380</v>
      </c>
    </row>
    <row r="84" spans="1:11" s="10" customFormat="1" ht="13.5" customHeight="1">
      <c r="A84" s="46" t="s">
        <v>94</v>
      </c>
      <c r="B84" s="42" t="s">
        <v>96</v>
      </c>
      <c r="C84" s="48">
        <v>39100</v>
      </c>
      <c r="D84" s="48">
        <v>0</v>
      </c>
      <c r="E84" s="47">
        <f t="shared" si="16"/>
        <v>39100</v>
      </c>
      <c r="F84" s="48">
        <f>2000+1000-1100+2800</f>
        <v>4700</v>
      </c>
      <c r="G84" s="48">
        <v>0</v>
      </c>
      <c r="H84" s="47">
        <f t="shared" si="21"/>
        <v>4700</v>
      </c>
      <c r="I84" s="47">
        <f t="shared" si="22"/>
        <v>43800</v>
      </c>
      <c r="J84" s="47">
        <f t="shared" si="22"/>
        <v>0</v>
      </c>
      <c r="K84" s="47">
        <f t="shared" si="22"/>
        <v>43800</v>
      </c>
    </row>
    <row r="85" spans="1:11" s="84" customFormat="1" ht="13.5" customHeight="1">
      <c r="A85" s="25">
        <v>80195</v>
      </c>
      <c r="B85" s="26" t="s">
        <v>29</v>
      </c>
      <c r="C85" s="29">
        <v>884090</v>
      </c>
      <c r="D85" s="29">
        <v>239815</v>
      </c>
      <c r="E85" s="28">
        <f aca="true" t="shared" si="23" ref="E85:E91">SUM(C85:D85)</f>
        <v>1123905</v>
      </c>
      <c r="F85" s="29">
        <f>SUM(F92:F92)</f>
        <v>-120000</v>
      </c>
      <c r="G85" s="29">
        <f>SUM(G92:G92)</f>
        <v>0</v>
      </c>
      <c r="H85" s="28">
        <f aca="true" t="shared" si="24" ref="H85:H91">F85+G85</f>
        <v>-120000</v>
      </c>
      <c r="I85" s="28">
        <f aca="true" t="shared" si="25" ref="I85:J91">C85+F85</f>
        <v>764090</v>
      </c>
      <c r="J85" s="28">
        <f t="shared" si="25"/>
        <v>239815</v>
      </c>
      <c r="K85" s="28">
        <f>SUM(E85+H85)</f>
        <v>1003905</v>
      </c>
    </row>
    <row r="86" spans="1:11" s="35" customFormat="1" ht="13.5" customHeight="1">
      <c r="A86" s="31" t="s">
        <v>119</v>
      </c>
      <c r="B86" s="32" t="s">
        <v>101</v>
      </c>
      <c r="C86" s="33">
        <v>0</v>
      </c>
      <c r="D86" s="33">
        <v>4655</v>
      </c>
      <c r="E86" s="34">
        <f t="shared" si="23"/>
        <v>4655</v>
      </c>
      <c r="F86" s="33">
        <v>0</v>
      </c>
      <c r="G86" s="33">
        <v>-797</v>
      </c>
      <c r="H86" s="34">
        <f t="shared" si="24"/>
        <v>-797</v>
      </c>
      <c r="I86" s="34">
        <f t="shared" si="25"/>
        <v>0</v>
      </c>
      <c r="J86" s="34">
        <f t="shared" si="25"/>
        <v>3858</v>
      </c>
      <c r="K86" s="34">
        <f aca="true" t="shared" si="26" ref="K86:K91">E86+H86</f>
        <v>3858</v>
      </c>
    </row>
    <row r="87" spans="1:11" s="35" customFormat="1" ht="13.5" customHeight="1">
      <c r="A87" s="31" t="s">
        <v>117</v>
      </c>
      <c r="B87" s="32" t="s">
        <v>101</v>
      </c>
      <c r="C87" s="33">
        <v>0</v>
      </c>
      <c r="D87" s="33">
        <v>1552</v>
      </c>
      <c r="E87" s="34">
        <f t="shared" si="23"/>
        <v>1552</v>
      </c>
      <c r="F87" s="33">
        <v>0</v>
      </c>
      <c r="G87" s="33">
        <v>-265</v>
      </c>
      <c r="H87" s="34">
        <f t="shared" si="24"/>
        <v>-265</v>
      </c>
      <c r="I87" s="34">
        <f t="shared" si="25"/>
        <v>0</v>
      </c>
      <c r="J87" s="34">
        <f t="shared" si="25"/>
        <v>1287</v>
      </c>
      <c r="K87" s="34">
        <f t="shared" si="26"/>
        <v>1287</v>
      </c>
    </row>
    <row r="88" spans="1:11" s="35" customFormat="1" ht="13.5" customHeight="1">
      <c r="A88" s="31" t="s">
        <v>120</v>
      </c>
      <c r="B88" s="32" t="s">
        <v>103</v>
      </c>
      <c r="C88" s="33">
        <v>0</v>
      </c>
      <c r="D88" s="33">
        <v>664</v>
      </c>
      <c r="E88" s="34">
        <f t="shared" si="23"/>
        <v>664</v>
      </c>
      <c r="F88" s="33">
        <v>0</v>
      </c>
      <c r="G88" s="33">
        <v>-114</v>
      </c>
      <c r="H88" s="34">
        <f t="shared" si="24"/>
        <v>-114</v>
      </c>
      <c r="I88" s="34">
        <f t="shared" si="25"/>
        <v>0</v>
      </c>
      <c r="J88" s="34">
        <f t="shared" si="25"/>
        <v>550</v>
      </c>
      <c r="K88" s="34">
        <f t="shared" si="26"/>
        <v>550</v>
      </c>
    </row>
    <row r="89" spans="1:11" s="35" customFormat="1" ht="13.5" customHeight="1">
      <c r="A89" s="31" t="s">
        <v>121</v>
      </c>
      <c r="B89" s="32" t="s">
        <v>103</v>
      </c>
      <c r="C89" s="33">
        <v>0</v>
      </c>
      <c r="D89" s="33">
        <v>221</v>
      </c>
      <c r="E89" s="34">
        <f t="shared" si="23"/>
        <v>221</v>
      </c>
      <c r="F89" s="33">
        <v>0</v>
      </c>
      <c r="G89" s="33">
        <v>-38</v>
      </c>
      <c r="H89" s="34">
        <f t="shared" si="24"/>
        <v>-38</v>
      </c>
      <c r="I89" s="34">
        <f t="shared" si="25"/>
        <v>0</v>
      </c>
      <c r="J89" s="34">
        <f t="shared" si="25"/>
        <v>183</v>
      </c>
      <c r="K89" s="34">
        <f t="shared" si="26"/>
        <v>183</v>
      </c>
    </row>
    <row r="90" spans="1:11" s="35" customFormat="1" ht="13.5" customHeight="1">
      <c r="A90" s="31" t="s">
        <v>118</v>
      </c>
      <c r="B90" s="32" t="s">
        <v>72</v>
      </c>
      <c r="C90" s="33">
        <v>0</v>
      </c>
      <c r="D90" s="33">
        <v>27081</v>
      </c>
      <c r="E90" s="34">
        <f t="shared" si="23"/>
        <v>27081</v>
      </c>
      <c r="F90" s="33">
        <v>0</v>
      </c>
      <c r="G90" s="33">
        <v>911</v>
      </c>
      <c r="H90" s="34">
        <f t="shared" si="24"/>
        <v>911</v>
      </c>
      <c r="I90" s="34">
        <f t="shared" si="25"/>
        <v>0</v>
      </c>
      <c r="J90" s="34">
        <f t="shared" si="25"/>
        <v>27992</v>
      </c>
      <c r="K90" s="34">
        <f t="shared" si="26"/>
        <v>27992</v>
      </c>
    </row>
    <row r="91" spans="1:11" s="35" customFormat="1" ht="13.5" customHeight="1">
      <c r="A91" s="31" t="s">
        <v>155</v>
      </c>
      <c r="B91" s="32" t="s">
        <v>72</v>
      </c>
      <c r="C91" s="33">
        <v>0</v>
      </c>
      <c r="D91" s="33">
        <v>9027</v>
      </c>
      <c r="E91" s="34">
        <f t="shared" si="23"/>
        <v>9027</v>
      </c>
      <c r="F91" s="33">
        <v>0</v>
      </c>
      <c r="G91" s="33">
        <v>303</v>
      </c>
      <c r="H91" s="34">
        <f t="shared" si="24"/>
        <v>303</v>
      </c>
      <c r="I91" s="34">
        <f t="shared" si="25"/>
        <v>0</v>
      </c>
      <c r="J91" s="34">
        <f t="shared" si="25"/>
        <v>9330</v>
      </c>
      <c r="K91" s="34">
        <f t="shared" si="26"/>
        <v>9330</v>
      </c>
    </row>
    <row r="92" spans="1:11" s="40" customFormat="1" ht="13.5" customHeight="1">
      <c r="A92" s="36" t="s">
        <v>25</v>
      </c>
      <c r="B92" s="37" t="s">
        <v>26</v>
      </c>
      <c r="C92" s="38">
        <v>330000</v>
      </c>
      <c r="D92" s="38">
        <v>0</v>
      </c>
      <c r="E92" s="34">
        <f>SUM(C92:D92)</f>
        <v>330000</v>
      </c>
      <c r="F92" s="39">
        <v>-120000</v>
      </c>
      <c r="G92" s="39">
        <v>0</v>
      </c>
      <c r="H92" s="34">
        <f>F92+G92</f>
        <v>-120000</v>
      </c>
      <c r="I92" s="34">
        <f aca="true" t="shared" si="27" ref="I92:K93">C92+F92</f>
        <v>210000</v>
      </c>
      <c r="J92" s="34">
        <f t="shared" si="27"/>
        <v>0</v>
      </c>
      <c r="K92" s="34">
        <f t="shared" si="27"/>
        <v>210000</v>
      </c>
    </row>
    <row r="93" spans="1:11" s="7" customFormat="1" ht="13.5" customHeight="1">
      <c r="A93" s="49" t="s">
        <v>140</v>
      </c>
      <c r="B93" s="50" t="s">
        <v>141</v>
      </c>
      <c r="C93" s="51">
        <v>952000</v>
      </c>
      <c r="D93" s="51">
        <v>0</v>
      </c>
      <c r="E93" s="52">
        <f>SUM(C93:D93)</f>
        <v>952000</v>
      </c>
      <c r="F93" s="51">
        <f>F98+F96</f>
        <v>180300</v>
      </c>
      <c r="G93" s="51">
        <v>0</v>
      </c>
      <c r="H93" s="52">
        <f>F93+G93</f>
        <v>180300</v>
      </c>
      <c r="I93" s="52">
        <f t="shared" si="27"/>
        <v>1132300</v>
      </c>
      <c r="J93" s="52">
        <f t="shared" si="27"/>
        <v>0</v>
      </c>
      <c r="K93" s="52">
        <f t="shared" si="27"/>
        <v>1132300</v>
      </c>
    </row>
    <row r="94" spans="1:11" s="10" customFormat="1" ht="13.5" customHeight="1">
      <c r="A94" s="53"/>
      <c r="B94" s="54" t="s">
        <v>12</v>
      </c>
      <c r="C94" s="55"/>
      <c r="D94" s="55"/>
      <c r="E94" s="56"/>
      <c r="F94" s="55"/>
      <c r="G94" s="55"/>
      <c r="H94" s="56"/>
      <c r="I94" s="56"/>
      <c r="J94" s="56"/>
      <c r="K94" s="56"/>
    </row>
    <row r="95" spans="1:11" s="13" customFormat="1" ht="13.5" customHeight="1">
      <c r="A95" s="57"/>
      <c r="B95" s="58" t="s">
        <v>13</v>
      </c>
      <c r="C95" s="59">
        <v>45000</v>
      </c>
      <c r="D95" s="59">
        <v>0</v>
      </c>
      <c r="E95" s="60">
        <f aca="true" t="shared" si="28" ref="E95:E100">SUM(C95:D95)</f>
        <v>45000</v>
      </c>
      <c r="F95" s="59">
        <f>F99+F97</f>
        <v>180300</v>
      </c>
      <c r="G95" s="59">
        <v>0</v>
      </c>
      <c r="H95" s="60">
        <f aca="true" t="shared" si="29" ref="H95:H100">F95+G95</f>
        <v>180300</v>
      </c>
      <c r="I95" s="60">
        <f aca="true" t="shared" si="30" ref="I95:K99">C95+F95</f>
        <v>225300</v>
      </c>
      <c r="J95" s="60">
        <f t="shared" si="30"/>
        <v>0</v>
      </c>
      <c r="K95" s="60">
        <f t="shared" si="30"/>
        <v>225300</v>
      </c>
    </row>
    <row r="96" spans="1:11" s="7" customFormat="1" ht="13.5" customHeight="1">
      <c r="A96" s="94">
        <v>85153</v>
      </c>
      <c r="B96" s="95" t="s">
        <v>147</v>
      </c>
      <c r="C96" s="27">
        <v>88000</v>
      </c>
      <c r="D96" s="27">
        <v>0</v>
      </c>
      <c r="E96" s="28">
        <f t="shared" si="28"/>
        <v>88000</v>
      </c>
      <c r="F96" s="27">
        <f>SUM(F97:F97)</f>
        <v>20300</v>
      </c>
      <c r="G96" s="27">
        <v>0</v>
      </c>
      <c r="H96" s="28">
        <f t="shared" si="29"/>
        <v>20300</v>
      </c>
      <c r="I96" s="28">
        <f aca="true" t="shared" si="31" ref="I96:K97">C96+F96</f>
        <v>108300</v>
      </c>
      <c r="J96" s="28">
        <f t="shared" si="31"/>
        <v>0</v>
      </c>
      <c r="K96" s="28">
        <f t="shared" si="31"/>
        <v>108300</v>
      </c>
    </row>
    <row r="97" spans="1:11" s="91" customFormat="1" ht="13.5" customHeight="1">
      <c r="A97" s="86" t="s">
        <v>81</v>
      </c>
      <c r="B97" s="87" t="s">
        <v>82</v>
      </c>
      <c r="C97" s="88">
        <v>0</v>
      </c>
      <c r="D97" s="88">
        <v>0</v>
      </c>
      <c r="E97" s="89">
        <f t="shared" si="28"/>
        <v>0</v>
      </c>
      <c r="F97" s="90">
        <v>20300</v>
      </c>
      <c r="G97" s="90">
        <v>0</v>
      </c>
      <c r="H97" s="89">
        <f t="shared" si="29"/>
        <v>20300</v>
      </c>
      <c r="I97" s="89">
        <f t="shared" si="31"/>
        <v>20300</v>
      </c>
      <c r="J97" s="89">
        <f t="shared" si="31"/>
        <v>0</v>
      </c>
      <c r="K97" s="89">
        <f t="shared" si="31"/>
        <v>20300</v>
      </c>
    </row>
    <row r="98" spans="1:11" s="7" customFormat="1" ht="13.5" customHeight="1">
      <c r="A98" s="94">
        <v>85154</v>
      </c>
      <c r="B98" s="95" t="s">
        <v>142</v>
      </c>
      <c r="C98" s="27">
        <v>812000</v>
      </c>
      <c r="D98" s="27">
        <v>0</v>
      </c>
      <c r="E98" s="28">
        <f t="shared" si="28"/>
        <v>812000</v>
      </c>
      <c r="F98" s="27">
        <f>SUM(F99:F99)</f>
        <v>160000</v>
      </c>
      <c r="G98" s="27">
        <v>0</v>
      </c>
      <c r="H98" s="28">
        <f t="shared" si="29"/>
        <v>160000</v>
      </c>
      <c r="I98" s="28">
        <f t="shared" si="30"/>
        <v>972000</v>
      </c>
      <c r="J98" s="28">
        <f t="shared" si="30"/>
        <v>0</v>
      </c>
      <c r="K98" s="28">
        <f t="shared" si="30"/>
        <v>972000</v>
      </c>
    </row>
    <row r="99" spans="1:11" s="91" customFormat="1" ht="13.5" customHeight="1">
      <c r="A99" s="86" t="s">
        <v>27</v>
      </c>
      <c r="B99" s="87" t="s">
        <v>28</v>
      </c>
      <c r="C99" s="88">
        <v>45000</v>
      </c>
      <c r="D99" s="88">
        <v>0</v>
      </c>
      <c r="E99" s="89">
        <f t="shared" si="28"/>
        <v>45000</v>
      </c>
      <c r="F99" s="90">
        <v>160000</v>
      </c>
      <c r="G99" s="90">
        <v>0</v>
      </c>
      <c r="H99" s="89">
        <f t="shared" si="29"/>
        <v>160000</v>
      </c>
      <c r="I99" s="89">
        <f t="shared" si="30"/>
        <v>205000</v>
      </c>
      <c r="J99" s="89">
        <f t="shared" si="30"/>
        <v>0</v>
      </c>
      <c r="K99" s="89">
        <f t="shared" si="30"/>
        <v>205000</v>
      </c>
    </row>
    <row r="100" spans="1:11" s="7" customFormat="1" ht="13.5" customHeight="1">
      <c r="A100" s="49" t="s">
        <v>83</v>
      </c>
      <c r="B100" s="50" t="s">
        <v>84</v>
      </c>
      <c r="C100" s="51">
        <v>12423596</v>
      </c>
      <c r="D100" s="51">
        <v>24689703</v>
      </c>
      <c r="E100" s="52">
        <f t="shared" si="28"/>
        <v>37113299</v>
      </c>
      <c r="F100" s="51">
        <f>F112</f>
        <v>169</v>
      </c>
      <c r="G100" s="51">
        <f>G114+G116+G118</f>
        <v>505093</v>
      </c>
      <c r="H100" s="52">
        <f t="shared" si="29"/>
        <v>505262</v>
      </c>
      <c r="I100" s="52">
        <f>C100+F100</f>
        <v>12423765</v>
      </c>
      <c r="J100" s="52">
        <f>D100+G100</f>
        <v>25194796</v>
      </c>
      <c r="K100" s="52">
        <f>E100+H100</f>
        <v>37618561</v>
      </c>
    </row>
    <row r="101" spans="1:11" s="10" customFormat="1" ht="13.5" customHeight="1">
      <c r="A101" s="53"/>
      <c r="B101" s="54" t="s">
        <v>12</v>
      </c>
      <c r="C101" s="55"/>
      <c r="D101" s="55"/>
      <c r="E101" s="56"/>
      <c r="F101" s="55" t="s">
        <v>98</v>
      </c>
      <c r="G101" s="55"/>
      <c r="H101" s="56"/>
      <c r="I101" s="56"/>
      <c r="J101" s="56"/>
      <c r="K101" s="56"/>
    </row>
    <row r="102" spans="1:11" s="13" customFormat="1" ht="13.5" customHeight="1">
      <c r="A102" s="57"/>
      <c r="B102" s="58" t="s">
        <v>13</v>
      </c>
      <c r="C102" s="59">
        <v>25000</v>
      </c>
      <c r="D102" s="59">
        <v>0</v>
      </c>
      <c r="E102" s="60">
        <f aca="true" t="shared" si="32" ref="E102:E120">SUM(C102:D102)</f>
        <v>25000</v>
      </c>
      <c r="F102" s="59">
        <v>0</v>
      </c>
      <c r="G102" s="59">
        <v>0</v>
      </c>
      <c r="H102" s="60">
        <f aca="true" t="shared" si="33" ref="H102:H120">F102+G102</f>
        <v>0</v>
      </c>
      <c r="I102" s="60">
        <f aca="true" t="shared" si="34" ref="I102:K105">C102+F102</f>
        <v>25000</v>
      </c>
      <c r="J102" s="60">
        <f t="shared" si="34"/>
        <v>0</v>
      </c>
      <c r="K102" s="60">
        <f t="shared" si="34"/>
        <v>25000</v>
      </c>
    </row>
    <row r="103" spans="1:11" s="30" customFormat="1" ht="13.5" customHeight="1">
      <c r="A103" s="25">
        <v>85203</v>
      </c>
      <c r="B103" s="26" t="s">
        <v>158</v>
      </c>
      <c r="C103" s="27">
        <v>1124080</v>
      </c>
      <c r="D103" s="27">
        <v>277935</v>
      </c>
      <c r="E103" s="28">
        <f t="shared" si="32"/>
        <v>1402015</v>
      </c>
      <c r="F103" s="29">
        <f>SUM(F104:F104)</f>
        <v>0</v>
      </c>
      <c r="G103" s="29">
        <f>SUM(G104:G105)</f>
        <v>0</v>
      </c>
      <c r="H103" s="28">
        <f t="shared" si="33"/>
        <v>0</v>
      </c>
      <c r="I103" s="28">
        <f t="shared" si="34"/>
        <v>1124080</v>
      </c>
      <c r="J103" s="28">
        <f t="shared" si="34"/>
        <v>277935</v>
      </c>
      <c r="K103" s="28">
        <f t="shared" si="34"/>
        <v>1402015</v>
      </c>
    </row>
    <row r="104" spans="1:11" s="35" customFormat="1" ht="13.5" customHeight="1">
      <c r="A104" s="31" t="s">
        <v>93</v>
      </c>
      <c r="B104" s="32" t="s">
        <v>95</v>
      </c>
      <c r="C104" s="33">
        <v>1000</v>
      </c>
      <c r="D104" s="33">
        <v>100</v>
      </c>
      <c r="E104" s="34">
        <f t="shared" si="32"/>
        <v>1100</v>
      </c>
      <c r="F104" s="33">
        <v>0</v>
      </c>
      <c r="G104" s="33">
        <v>20</v>
      </c>
      <c r="H104" s="34">
        <f t="shared" si="33"/>
        <v>20</v>
      </c>
      <c r="I104" s="34">
        <f t="shared" si="34"/>
        <v>1000</v>
      </c>
      <c r="J104" s="34">
        <f t="shared" si="34"/>
        <v>120</v>
      </c>
      <c r="K104" s="34">
        <f t="shared" si="34"/>
        <v>1120</v>
      </c>
    </row>
    <row r="105" spans="1:11" s="35" customFormat="1" ht="13.5" customHeight="1">
      <c r="A105" s="31" t="s">
        <v>22</v>
      </c>
      <c r="B105" s="32" t="s">
        <v>23</v>
      </c>
      <c r="C105" s="41">
        <v>65900</v>
      </c>
      <c r="D105" s="41">
        <v>8227</v>
      </c>
      <c r="E105" s="34">
        <f t="shared" si="32"/>
        <v>74127</v>
      </c>
      <c r="F105" s="33">
        <v>0</v>
      </c>
      <c r="G105" s="33">
        <v>-20</v>
      </c>
      <c r="H105" s="34">
        <f t="shared" si="33"/>
        <v>-20</v>
      </c>
      <c r="I105" s="34">
        <f t="shared" si="34"/>
        <v>65900</v>
      </c>
      <c r="J105" s="34">
        <f t="shared" si="34"/>
        <v>8207</v>
      </c>
      <c r="K105" s="34">
        <f t="shared" si="34"/>
        <v>74107</v>
      </c>
    </row>
    <row r="106" spans="1:11" s="30" customFormat="1" ht="13.5" customHeight="1">
      <c r="A106" s="25">
        <v>85212</v>
      </c>
      <c r="B106" s="26" t="s">
        <v>159</v>
      </c>
      <c r="C106" s="27">
        <v>20000</v>
      </c>
      <c r="D106" s="27">
        <v>18840000</v>
      </c>
      <c r="E106" s="28">
        <f t="shared" si="32"/>
        <v>18860000</v>
      </c>
      <c r="F106" s="29">
        <f>SUM(F107:F107)</f>
        <v>0</v>
      </c>
      <c r="G106" s="29">
        <f>SUM(G107:G111)</f>
        <v>0</v>
      </c>
      <c r="H106" s="28">
        <f t="shared" si="33"/>
        <v>0</v>
      </c>
      <c r="I106" s="28">
        <f aca="true" t="shared" si="35" ref="I106:I113">C106+F106</f>
        <v>20000</v>
      </c>
      <c r="J106" s="28">
        <f aca="true" t="shared" si="36" ref="J106:J113">D106+G106</f>
        <v>18840000</v>
      </c>
      <c r="K106" s="28">
        <f>E106+H106</f>
        <v>18860000</v>
      </c>
    </row>
    <row r="107" spans="1:11" s="106" customFormat="1" ht="13.5" customHeight="1">
      <c r="A107" s="36" t="s">
        <v>111</v>
      </c>
      <c r="B107" s="37" t="s">
        <v>112</v>
      </c>
      <c r="C107" s="39">
        <v>0</v>
      </c>
      <c r="D107" s="39">
        <v>17983323</v>
      </c>
      <c r="E107" s="34">
        <f t="shared" si="32"/>
        <v>17983323</v>
      </c>
      <c r="F107" s="39">
        <v>0</v>
      </c>
      <c r="G107" s="39">
        <v>88657</v>
      </c>
      <c r="H107" s="34">
        <f t="shared" si="33"/>
        <v>88657</v>
      </c>
      <c r="I107" s="34">
        <f t="shared" si="35"/>
        <v>0</v>
      </c>
      <c r="J107" s="34">
        <f t="shared" si="36"/>
        <v>18071980</v>
      </c>
      <c r="K107" s="34">
        <f>E107+H107</f>
        <v>18071980</v>
      </c>
    </row>
    <row r="108" spans="1:11" s="42" customFormat="1" ht="13.5" customHeight="1">
      <c r="A108" s="31" t="s">
        <v>30</v>
      </c>
      <c r="B108" s="32" t="s">
        <v>31</v>
      </c>
      <c r="C108" s="41">
        <v>0</v>
      </c>
      <c r="D108" s="41">
        <v>96657</v>
      </c>
      <c r="E108" s="34">
        <f t="shared" si="32"/>
        <v>96657</v>
      </c>
      <c r="F108" s="33">
        <v>0</v>
      </c>
      <c r="G108" s="33">
        <v>-26657</v>
      </c>
      <c r="H108" s="34">
        <f t="shared" si="33"/>
        <v>-26657</v>
      </c>
      <c r="I108" s="34">
        <f t="shared" si="35"/>
        <v>0</v>
      </c>
      <c r="J108" s="34">
        <f t="shared" si="36"/>
        <v>70000</v>
      </c>
      <c r="K108" s="34">
        <f aca="true" t="shared" si="37" ref="K108:K113">E108+H108</f>
        <v>70000</v>
      </c>
    </row>
    <row r="109" spans="1:11" s="35" customFormat="1" ht="13.5" customHeight="1">
      <c r="A109" s="31" t="s">
        <v>34</v>
      </c>
      <c r="B109" s="32" t="s">
        <v>35</v>
      </c>
      <c r="C109" s="33">
        <v>0</v>
      </c>
      <c r="D109" s="33">
        <v>50000</v>
      </c>
      <c r="E109" s="34">
        <f t="shared" si="32"/>
        <v>50000</v>
      </c>
      <c r="F109" s="33">
        <v>0</v>
      </c>
      <c r="G109" s="33">
        <f>-50000+19000</f>
        <v>-31000</v>
      </c>
      <c r="H109" s="34">
        <f t="shared" si="33"/>
        <v>-31000</v>
      </c>
      <c r="I109" s="34">
        <f t="shared" si="35"/>
        <v>0</v>
      </c>
      <c r="J109" s="34">
        <f t="shared" si="36"/>
        <v>19000</v>
      </c>
      <c r="K109" s="34">
        <f t="shared" si="37"/>
        <v>19000</v>
      </c>
    </row>
    <row r="110" spans="1:11" s="35" customFormat="1" ht="13.5" customHeight="1">
      <c r="A110" s="31" t="s">
        <v>22</v>
      </c>
      <c r="B110" s="32" t="s">
        <v>23</v>
      </c>
      <c r="C110" s="33">
        <v>0</v>
      </c>
      <c r="D110" s="33">
        <v>100000</v>
      </c>
      <c r="E110" s="34">
        <f t="shared" si="32"/>
        <v>100000</v>
      </c>
      <c r="F110" s="33">
        <v>0</v>
      </c>
      <c r="G110" s="33">
        <f>-60000+41000</f>
        <v>-19000</v>
      </c>
      <c r="H110" s="34">
        <f t="shared" si="33"/>
        <v>-19000</v>
      </c>
      <c r="I110" s="34">
        <f t="shared" si="35"/>
        <v>0</v>
      </c>
      <c r="J110" s="34">
        <f t="shared" si="36"/>
        <v>81000</v>
      </c>
      <c r="K110" s="34">
        <f t="shared" si="37"/>
        <v>81000</v>
      </c>
    </row>
    <row r="111" spans="1:11" s="96" customFormat="1" ht="15.75" customHeight="1">
      <c r="A111" s="31" t="s">
        <v>156</v>
      </c>
      <c r="B111" s="32" t="s">
        <v>157</v>
      </c>
      <c r="C111" s="33">
        <v>0</v>
      </c>
      <c r="D111" s="33">
        <v>12000</v>
      </c>
      <c r="E111" s="34">
        <f t="shared" si="32"/>
        <v>12000</v>
      </c>
      <c r="F111" s="33">
        <v>0</v>
      </c>
      <c r="G111" s="33">
        <v>-12000</v>
      </c>
      <c r="H111" s="34">
        <f t="shared" si="33"/>
        <v>-12000</v>
      </c>
      <c r="I111" s="34">
        <f t="shared" si="35"/>
        <v>0</v>
      </c>
      <c r="J111" s="34">
        <f t="shared" si="36"/>
        <v>0</v>
      </c>
      <c r="K111" s="34">
        <f t="shared" si="37"/>
        <v>0</v>
      </c>
    </row>
    <row r="112" spans="1:11" s="30" customFormat="1" ht="13.5" customHeight="1">
      <c r="A112" s="25">
        <v>85213</v>
      </c>
      <c r="B112" s="26" t="s">
        <v>163</v>
      </c>
      <c r="C112" s="27">
        <v>0</v>
      </c>
      <c r="D112" s="27">
        <v>200000</v>
      </c>
      <c r="E112" s="28">
        <f t="shared" si="32"/>
        <v>200000</v>
      </c>
      <c r="F112" s="29">
        <f>SUM(F113:F113)</f>
        <v>169</v>
      </c>
      <c r="G112" s="29">
        <f>SUM(G113:G113)</f>
        <v>0</v>
      </c>
      <c r="H112" s="28">
        <f t="shared" si="33"/>
        <v>169</v>
      </c>
      <c r="I112" s="28">
        <f t="shared" si="35"/>
        <v>169</v>
      </c>
      <c r="J112" s="28">
        <f t="shared" si="36"/>
        <v>200000</v>
      </c>
      <c r="K112" s="28">
        <f t="shared" si="37"/>
        <v>200169</v>
      </c>
    </row>
    <row r="113" spans="1:11" s="106" customFormat="1" ht="13.5" customHeight="1">
      <c r="A113" s="36" t="s">
        <v>162</v>
      </c>
      <c r="B113" s="37" t="s">
        <v>164</v>
      </c>
      <c r="C113" s="39">
        <v>0</v>
      </c>
      <c r="D113" s="39">
        <v>0</v>
      </c>
      <c r="E113" s="34">
        <f t="shared" si="32"/>
        <v>0</v>
      </c>
      <c r="F113" s="39">
        <v>169</v>
      </c>
      <c r="G113" s="39">
        <v>0</v>
      </c>
      <c r="H113" s="34">
        <f t="shared" si="33"/>
        <v>169</v>
      </c>
      <c r="I113" s="34">
        <f t="shared" si="35"/>
        <v>169</v>
      </c>
      <c r="J113" s="34">
        <f t="shared" si="36"/>
        <v>0</v>
      </c>
      <c r="K113" s="34">
        <f t="shared" si="37"/>
        <v>169</v>
      </c>
    </row>
    <row r="114" spans="1:11" s="30" customFormat="1" ht="13.5" customHeight="1">
      <c r="A114" s="25">
        <v>85219</v>
      </c>
      <c r="B114" s="26" t="s">
        <v>99</v>
      </c>
      <c r="C114" s="27">
        <v>1929436</v>
      </c>
      <c r="D114" s="27">
        <v>1191331</v>
      </c>
      <c r="E114" s="28">
        <f t="shared" si="32"/>
        <v>3120767</v>
      </c>
      <c r="F114" s="29">
        <f>SUM(F115:F115)</f>
        <v>0</v>
      </c>
      <c r="G114" s="29">
        <f>SUM(G115:G115)</f>
        <v>48902</v>
      </c>
      <c r="H114" s="28">
        <f t="shared" si="33"/>
        <v>48902</v>
      </c>
      <c r="I114" s="28">
        <f aca="true" t="shared" si="38" ref="I114:K115">C114+F114</f>
        <v>1929436</v>
      </c>
      <c r="J114" s="28">
        <f t="shared" si="38"/>
        <v>1240233</v>
      </c>
      <c r="K114" s="28">
        <f t="shared" si="38"/>
        <v>3169669</v>
      </c>
    </row>
    <row r="115" spans="1:11" s="106" customFormat="1" ht="13.5" customHeight="1">
      <c r="A115" s="36" t="s">
        <v>86</v>
      </c>
      <c r="B115" s="37" t="s">
        <v>87</v>
      </c>
      <c r="C115" s="39">
        <v>1323800</v>
      </c>
      <c r="D115" s="39">
        <v>892000</v>
      </c>
      <c r="E115" s="34">
        <f t="shared" si="32"/>
        <v>2215800</v>
      </c>
      <c r="F115" s="39">
        <v>0</v>
      </c>
      <c r="G115" s="39">
        <v>48902</v>
      </c>
      <c r="H115" s="34">
        <f t="shared" si="33"/>
        <v>48902</v>
      </c>
      <c r="I115" s="34">
        <f t="shared" si="38"/>
        <v>1323800</v>
      </c>
      <c r="J115" s="34">
        <f t="shared" si="38"/>
        <v>940902</v>
      </c>
      <c r="K115" s="34">
        <f t="shared" si="38"/>
        <v>2264702</v>
      </c>
    </row>
    <row r="116" spans="1:11" s="30" customFormat="1" ht="13.5" customHeight="1">
      <c r="A116" s="25">
        <v>85278</v>
      </c>
      <c r="B116" s="26" t="s">
        <v>110</v>
      </c>
      <c r="C116" s="27">
        <v>0</v>
      </c>
      <c r="D116" s="27">
        <v>0</v>
      </c>
      <c r="E116" s="28">
        <f t="shared" si="32"/>
        <v>0</v>
      </c>
      <c r="F116" s="29">
        <f>SUM(F117:F117)</f>
        <v>0</v>
      </c>
      <c r="G116" s="29">
        <f>SUM(G117:G117)</f>
        <v>3500</v>
      </c>
      <c r="H116" s="28">
        <f t="shared" si="33"/>
        <v>3500</v>
      </c>
      <c r="I116" s="28">
        <f aca="true" t="shared" si="39" ref="I116:J120">C116+F116</f>
        <v>0</v>
      </c>
      <c r="J116" s="28">
        <f t="shared" si="39"/>
        <v>3500</v>
      </c>
      <c r="K116" s="28">
        <f>E116+H116</f>
        <v>3500</v>
      </c>
    </row>
    <row r="117" spans="1:11" s="106" customFormat="1" ht="13.5" customHeight="1">
      <c r="A117" s="36" t="s">
        <v>111</v>
      </c>
      <c r="B117" s="37" t="s">
        <v>112</v>
      </c>
      <c r="C117" s="39">
        <v>0</v>
      </c>
      <c r="D117" s="39">
        <v>0</v>
      </c>
      <c r="E117" s="34">
        <f t="shared" si="32"/>
        <v>0</v>
      </c>
      <c r="F117" s="39">
        <v>0</v>
      </c>
      <c r="G117" s="39">
        <v>3500</v>
      </c>
      <c r="H117" s="34">
        <f t="shared" si="33"/>
        <v>3500</v>
      </c>
      <c r="I117" s="34">
        <f t="shared" si="39"/>
        <v>0</v>
      </c>
      <c r="J117" s="34">
        <f t="shared" si="39"/>
        <v>3500</v>
      </c>
      <c r="K117" s="34">
        <f>E117+H117</f>
        <v>3500</v>
      </c>
    </row>
    <row r="118" spans="1:11" s="30" customFormat="1" ht="13.5" customHeight="1">
      <c r="A118" s="25">
        <v>85295</v>
      </c>
      <c r="B118" s="26" t="s">
        <v>29</v>
      </c>
      <c r="C118" s="27">
        <v>2045450</v>
      </c>
      <c r="D118" s="27">
        <v>654062</v>
      </c>
      <c r="E118" s="28">
        <f t="shared" si="32"/>
        <v>2699512</v>
      </c>
      <c r="F118" s="29">
        <v>0</v>
      </c>
      <c r="G118" s="29">
        <f>SUM(G119:G122)</f>
        <v>452691</v>
      </c>
      <c r="H118" s="28">
        <f t="shared" si="33"/>
        <v>452691</v>
      </c>
      <c r="I118" s="28">
        <f aca="true" t="shared" si="40" ref="I118:K119">C118+F118</f>
        <v>2045450</v>
      </c>
      <c r="J118" s="28">
        <f t="shared" si="40"/>
        <v>1106753</v>
      </c>
      <c r="K118" s="28">
        <f t="shared" si="40"/>
        <v>3152203</v>
      </c>
    </row>
    <row r="119" spans="1:11" s="106" customFormat="1" ht="13.5" customHeight="1">
      <c r="A119" s="36" t="s">
        <v>111</v>
      </c>
      <c r="B119" s="37" t="s">
        <v>112</v>
      </c>
      <c r="C119" s="39">
        <v>1501400</v>
      </c>
      <c r="D119" s="39">
        <v>654062</v>
      </c>
      <c r="E119" s="34">
        <f t="shared" si="32"/>
        <v>2155462</v>
      </c>
      <c r="F119" s="39">
        <v>0</v>
      </c>
      <c r="G119" s="39">
        <f>452946-255</f>
        <v>452691</v>
      </c>
      <c r="H119" s="34">
        <f t="shared" si="33"/>
        <v>452691</v>
      </c>
      <c r="I119" s="34">
        <f t="shared" si="40"/>
        <v>1501400</v>
      </c>
      <c r="J119" s="34">
        <f t="shared" si="40"/>
        <v>1106753</v>
      </c>
      <c r="K119" s="34">
        <f t="shared" si="40"/>
        <v>2608153</v>
      </c>
    </row>
    <row r="120" spans="1:11" s="7" customFormat="1" ht="13.5" customHeight="1">
      <c r="A120" s="49" t="s">
        <v>50</v>
      </c>
      <c r="B120" s="50" t="s">
        <v>51</v>
      </c>
      <c r="C120" s="51">
        <v>767780</v>
      </c>
      <c r="D120" s="51">
        <v>0</v>
      </c>
      <c r="E120" s="52">
        <f t="shared" si="32"/>
        <v>767780</v>
      </c>
      <c r="F120" s="51">
        <f>F123</f>
        <v>15000</v>
      </c>
      <c r="G120" s="51">
        <v>0</v>
      </c>
      <c r="H120" s="52">
        <f t="shared" si="33"/>
        <v>15000</v>
      </c>
      <c r="I120" s="52">
        <f t="shared" si="39"/>
        <v>782780</v>
      </c>
      <c r="J120" s="52">
        <f t="shared" si="39"/>
        <v>0</v>
      </c>
      <c r="K120" s="52">
        <f>E120+H120</f>
        <v>782780</v>
      </c>
    </row>
    <row r="121" spans="1:11" s="10" customFormat="1" ht="13.5" customHeight="1">
      <c r="A121" s="53"/>
      <c r="B121" s="54" t="s">
        <v>12</v>
      </c>
      <c r="C121" s="55"/>
      <c r="D121" s="55"/>
      <c r="E121" s="56"/>
      <c r="F121" s="55"/>
      <c r="G121" s="55"/>
      <c r="H121" s="56"/>
      <c r="I121" s="56"/>
      <c r="J121" s="56"/>
      <c r="K121" s="56"/>
    </row>
    <row r="122" spans="1:11" s="13" customFormat="1" ht="13.5" customHeight="1">
      <c r="A122" s="57"/>
      <c r="B122" s="58" t="s">
        <v>13</v>
      </c>
      <c r="C122" s="59">
        <v>35000</v>
      </c>
      <c r="D122" s="59">
        <v>0</v>
      </c>
      <c r="E122" s="60">
        <f aca="true" t="shared" si="41" ref="E122:E128">SUM(C122:D122)</f>
        <v>35000</v>
      </c>
      <c r="F122" s="59">
        <v>0</v>
      </c>
      <c r="G122" s="59">
        <v>0</v>
      </c>
      <c r="H122" s="60">
        <f aca="true" t="shared" si="42" ref="H122:H128">F122+G122</f>
        <v>0</v>
      </c>
      <c r="I122" s="60">
        <f>C122+F122</f>
        <v>35000</v>
      </c>
      <c r="J122" s="60">
        <f>D122+G122</f>
        <v>0</v>
      </c>
      <c r="K122" s="60">
        <f>E122+H122</f>
        <v>35000</v>
      </c>
    </row>
    <row r="123" spans="1:11" s="30" customFormat="1" ht="13.5" customHeight="1">
      <c r="A123" s="25">
        <v>85395</v>
      </c>
      <c r="B123" s="26" t="s">
        <v>29</v>
      </c>
      <c r="C123" s="27">
        <v>43780</v>
      </c>
      <c r="D123" s="27">
        <v>0</v>
      </c>
      <c r="E123" s="28">
        <f t="shared" si="41"/>
        <v>43780</v>
      </c>
      <c r="F123" s="29">
        <f>SUM(F124:F126)</f>
        <v>15000</v>
      </c>
      <c r="G123" s="29">
        <v>0</v>
      </c>
      <c r="H123" s="28">
        <f t="shared" si="42"/>
        <v>15000</v>
      </c>
      <c r="I123" s="28">
        <f aca="true" t="shared" si="43" ref="I123:K128">C123+F123</f>
        <v>58780</v>
      </c>
      <c r="J123" s="28">
        <f t="shared" si="43"/>
        <v>0</v>
      </c>
      <c r="K123" s="28">
        <f t="shared" si="43"/>
        <v>58780</v>
      </c>
    </row>
    <row r="124" spans="1:11" s="42" customFormat="1" ht="13.5" customHeight="1">
      <c r="A124" s="31" t="s">
        <v>138</v>
      </c>
      <c r="B124" s="32" t="s">
        <v>139</v>
      </c>
      <c r="C124" s="41">
        <v>0</v>
      </c>
      <c r="D124" s="41">
        <v>0</v>
      </c>
      <c r="E124" s="34">
        <f t="shared" si="41"/>
        <v>0</v>
      </c>
      <c r="F124" s="33">
        <v>4000</v>
      </c>
      <c r="G124" s="33">
        <v>0</v>
      </c>
      <c r="H124" s="34">
        <f t="shared" si="42"/>
        <v>4000</v>
      </c>
      <c r="I124" s="34">
        <f t="shared" si="43"/>
        <v>4000</v>
      </c>
      <c r="J124" s="34">
        <f t="shared" si="43"/>
        <v>0</v>
      </c>
      <c r="K124" s="34">
        <f t="shared" si="43"/>
        <v>4000</v>
      </c>
    </row>
    <row r="125" spans="1:11" s="35" customFormat="1" ht="13.5" customHeight="1">
      <c r="A125" s="31" t="s">
        <v>30</v>
      </c>
      <c r="B125" s="32" t="s">
        <v>31</v>
      </c>
      <c r="C125" s="33">
        <v>0</v>
      </c>
      <c r="D125" s="33">
        <v>0</v>
      </c>
      <c r="E125" s="34">
        <f t="shared" si="41"/>
        <v>0</v>
      </c>
      <c r="F125" s="33">
        <v>5000</v>
      </c>
      <c r="G125" s="33">
        <v>0</v>
      </c>
      <c r="H125" s="34">
        <f t="shared" si="42"/>
        <v>5000</v>
      </c>
      <c r="I125" s="34">
        <f t="shared" si="43"/>
        <v>5000</v>
      </c>
      <c r="J125" s="34">
        <f t="shared" si="43"/>
        <v>0</v>
      </c>
      <c r="K125" s="34">
        <f>E125+H125</f>
        <v>5000</v>
      </c>
    </row>
    <row r="126" spans="1:11" s="65" customFormat="1" ht="13.5" customHeight="1">
      <c r="A126" s="31" t="s">
        <v>22</v>
      </c>
      <c r="B126" s="32" t="s">
        <v>23</v>
      </c>
      <c r="C126" s="41">
        <v>3780</v>
      </c>
      <c r="D126" s="41">
        <v>0</v>
      </c>
      <c r="E126" s="34">
        <f t="shared" si="41"/>
        <v>3780</v>
      </c>
      <c r="F126" s="33">
        <v>6000</v>
      </c>
      <c r="G126" s="33">
        <v>0</v>
      </c>
      <c r="H126" s="34">
        <f t="shared" si="42"/>
        <v>6000</v>
      </c>
      <c r="I126" s="34">
        <f t="shared" si="43"/>
        <v>9780</v>
      </c>
      <c r="J126" s="34">
        <f t="shared" si="43"/>
        <v>0</v>
      </c>
      <c r="K126" s="34">
        <f>E126+H126</f>
        <v>9780</v>
      </c>
    </row>
    <row r="127" spans="1:11" s="123" customFormat="1" ht="13.5" customHeight="1">
      <c r="A127" s="118"/>
      <c r="B127" s="122"/>
      <c r="C127" s="116"/>
      <c r="D127" s="116"/>
      <c r="E127" s="117"/>
      <c r="F127" s="120"/>
      <c r="G127" s="120"/>
      <c r="H127" s="117"/>
      <c r="I127" s="117"/>
      <c r="J127" s="117"/>
      <c r="K127" s="117"/>
    </row>
    <row r="128" spans="1:11" s="7" customFormat="1" ht="13.5" customHeight="1">
      <c r="A128" s="49" t="s">
        <v>58</v>
      </c>
      <c r="B128" s="50" t="s">
        <v>59</v>
      </c>
      <c r="C128" s="51">
        <v>3292390</v>
      </c>
      <c r="D128" s="51">
        <v>603479</v>
      </c>
      <c r="E128" s="52">
        <f t="shared" si="41"/>
        <v>3895869</v>
      </c>
      <c r="F128" s="51">
        <f>F131</f>
        <v>-8670</v>
      </c>
      <c r="G128" s="51">
        <v>0</v>
      </c>
      <c r="H128" s="52">
        <f t="shared" si="42"/>
        <v>-8670</v>
      </c>
      <c r="I128" s="52">
        <f t="shared" si="43"/>
        <v>3283720</v>
      </c>
      <c r="J128" s="52">
        <f t="shared" si="43"/>
        <v>603479</v>
      </c>
      <c r="K128" s="52">
        <f t="shared" si="43"/>
        <v>3887199</v>
      </c>
    </row>
    <row r="129" spans="1:11" s="10" customFormat="1" ht="13.5" customHeight="1">
      <c r="A129" s="53"/>
      <c r="B129" s="54" t="s">
        <v>12</v>
      </c>
      <c r="C129" s="55"/>
      <c r="D129" s="55"/>
      <c r="E129" s="56"/>
      <c r="F129" s="55"/>
      <c r="G129" s="55"/>
      <c r="H129" s="56"/>
      <c r="I129" s="56"/>
      <c r="J129" s="56"/>
      <c r="K129" s="56"/>
    </row>
    <row r="130" spans="1:11" s="13" customFormat="1" ht="13.5" customHeight="1">
      <c r="A130" s="57"/>
      <c r="B130" s="58" t="s">
        <v>13</v>
      </c>
      <c r="C130" s="59">
        <v>0</v>
      </c>
      <c r="D130" s="59">
        <v>0</v>
      </c>
      <c r="E130" s="60">
        <f>SUM(C130:D130)</f>
        <v>0</v>
      </c>
      <c r="F130" s="59">
        <v>0</v>
      </c>
      <c r="G130" s="59">
        <v>0</v>
      </c>
      <c r="H130" s="60">
        <f>F130+G130</f>
        <v>0</v>
      </c>
      <c r="I130" s="60">
        <f aca="true" t="shared" si="44" ref="I130:K132">C130+F130</f>
        <v>0</v>
      </c>
      <c r="J130" s="60">
        <f t="shared" si="44"/>
        <v>0</v>
      </c>
      <c r="K130" s="60">
        <f t="shared" si="44"/>
        <v>0</v>
      </c>
    </row>
    <row r="131" spans="1:11" s="97" customFormat="1" ht="13.5" customHeight="1">
      <c r="A131" s="77">
        <v>85401</v>
      </c>
      <c r="B131" s="78" t="s">
        <v>109</v>
      </c>
      <c r="C131" s="79">
        <v>3234950</v>
      </c>
      <c r="D131" s="79">
        <v>0</v>
      </c>
      <c r="E131" s="28">
        <f>SUM(C131:D131)</f>
        <v>3234950</v>
      </c>
      <c r="F131" s="80">
        <f>SUM(F132:F132)</f>
        <v>-8670</v>
      </c>
      <c r="G131" s="80">
        <v>0</v>
      </c>
      <c r="H131" s="28">
        <f>F131+G131</f>
        <v>-8670</v>
      </c>
      <c r="I131" s="28">
        <f t="shared" si="44"/>
        <v>3226280</v>
      </c>
      <c r="J131" s="28">
        <f t="shared" si="44"/>
        <v>0</v>
      </c>
      <c r="K131" s="28">
        <f t="shared" si="44"/>
        <v>3226280</v>
      </c>
    </row>
    <row r="132" spans="1:11" s="65" customFormat="1" ht="13.5" customHeight="1">
      <c r="A132" s="31" t="s">
        <v>52</v>
      </c>
      <c r="B132" s="32" t="s">
        <v>53</v>
      </c>
      <c r="C132" s="41">
        <v>125740</v>
      </c>
      <c r="D132" s="41">
        <v>0</v>
      </c>
      <c r="E132" s="34">
        <f>SUM(C132:D132)</f>
        <v>125740</v>
      </c>
      <c r="F132" s="33">
        <f>-3393-1322-3955</f>
        <v>-8670</v>
      </c>
      <c r="G132" s="33">
        <v>0</v>
      </c>
      <c r="H132" s="34">
        <f>F132+G132</f>
        <v>-8670</v>
      </c>
      <c r="I132" s="34">
        <f t="shared" si="44"/>
        <v>117070</v>
      </c>
      <c r="J132" s="34">
        <f t="shared" si="44"/>
        <v>0</v>
      </c>
      <c r="K132" s="34">
        <f t="shared" si="44"/>
        <v>117070</v>
      </c>
    </row>
    <row r="133" spans="1:11" s="92" customFormat="1" ht="13.5" customHeight="1">
      <c r="A133" s="49" t="s">
        <v>60</v>
      </c>
      <c r="B133" s="50" t="s">
        <v>61</v>
      </c>
      <c r="C133" s="51">
        <v>12816012</v>
      </c>
      <c r="D133" s="51">
        <v>0</v>
      </c>
      <c r="E133" s="52">
        <f>SUM(C133:D133)</f>
        <v>12816012</v>
      </c>
      <c r="F133" s="51">
        <f>F138+F136</f>
        <v>-103000</v>
      </c>
      <c r="G133" s="51">
        <f>G138</f>
        <v>0</v>
      </c>
      <c r="H133" s="52">
        <f>F133+G133</f>
        <v>-103000</v>
      </c>
      <c r="I133" s="52">
        <f>C133+F133</f>
        <v>12713012</v>
      </c>
      <c r="J133" s="52">
        <f>D133+G133</f>
        <v>0</v>
      </c>
      <c r="K133" s="52">
        <f>E133+H133</f>
        <v>12713012</v>
      </c>
    </row>
    <row r="134" spans="1:11" s="61" customFormat="1" ht="13.5" customHeight="1">
      <c r="A134" s="53"/>
      <c r="B134" s="54" t="s">
        <v>12</v>
      </c>
      <c r="C134" s="55"/>
      <c r="D134" s="55"/>
      <c r="E134" s="56"/>
      <c r="F134" s="55"/>
      <c r="G134" s="55"/>
      <c r="H134" s="56"/>
      <c r="I134" s="56"/>
      <c r="J134" s="56"/>
      <c r="K134" s="56"/>
    </row>
    <row r="135" spans="1:11" s="93" customFormat="1" ht="13.5" customHeight="1">
      <c r="A135" s="57"/>
      <c r="B135" s="58" t="s">
        <v>13</v>
      </c>
      <c r="C135" s="59">
        <v>4934000</v>
      </c>
      <c r="D135" s="59">
        <v>0</v>
      </c>
      <c r="E135" s="60">
        <f aca="true" t="shared" si="45" ref="E135:E141">SUM(C135:D135)</f>
        <v>4934000</v>
      </c>
      <c r="F135" s="59">
        <v>0</v>
      </c>
      <c r="G135" s="59">
        <v>0</v>
      </c>
      <c r="H135" s="60">
        <f aca="true" t="shared" si="46" ref="H135:H140">F135+G135</f>
        <v>0</v>
      </c>
      <c r="I135" s="60">
        <f aca="true" t="shared" si="47" ref="I135:K141">C135+F135</f>
        <v>4934000</v>
      </c>
      <c r="J135" s="60">
        <f t="shared" si="47"/>
        <v>0</v>
      </c>
      <c r="K135" s="60">
        <f t="shared" si="47"/>
        <v>4934000</v>
      </c>
    </row>
    <row r="136" spans="1:11" s="96" customFormat="1" ht="13.5" customHeight="1">
      <c r="A136" s="94">
        <v>90004</v>
      </c>
      <c r="B136" s="95" t="s">
        <v>135</v>
      </c>
      <c r="C136" s="27">
        <v>853000</v>
      </c>
      <c r="D136" s="27">
        <v>0</v>
      </c>
      <c r="E136" s="28">
        <f>SUM(C136:D136)</f>
        <v>853000</v>
      </c>
      <c r="F136" s="27">
        <f>SUM(F137:F137)</f>
        <v>-100000</v>
      </c>
      <c r="G136" s="27">
        <f>SUM(G137:G137)</f>
        <v>0</v>
      </c>
      <c r="H136" s="28">
        <f>F136+G136</f>
        <v>-100000</v>
      </c>
      <c r="I136" s="28">
        <f aca="true" t="shared" si="48" ref="I136:K137">C136+F136</f>
        <v>753000</v>
      </c>
      <c r="J136" s="28">
        <f t="shared" si="48"/>
        <v>0</v>
      </c>
      <c r="K136" s="28">
        <f t="shared" si="48"/>
        <v>753000</v>
      </c>
    </row>
    <row r="137" spans="1:11" s="96" customFormat="1" ht="13.5" customHeight="1">
      <c r="A137" s="82" t="s">
        <v>22</v>
      </c>
      <c r="B137" s="83" t="s">
        <v>23</v>
      </c>
      <c r="C137" s="41">
        <v>833000</v>
      </c>
      <c r="D137" s="41">
        <v>0</v>
      </c>
      <c r="E137" s="34">
        <f>SUM(C137:D137)</f>
        <v>833000</v>
      </c>
      <c r="F137" s="41">
        <f>-158789+58789</f>
        <v>-100000</v>
      </c>
      <c r="G137" s="41">
        <v>0</v>
      </c>
      <c r="H137" s="34">
        <f>F137+G137</f>
        <v>-100000</v>
      </c>
      <c r="I137" s="34">
        <f t="shared" si="48"/>
        <v>733000</v>
      </c>
      <c r="J137" s="34">
        <f t="shared" si="48"/>
        <v>0</v>
      </c>
      <c r="K137" s="34">
        <f t="shared" si="48"/>
        <v>733000</v>
      </c>
    </row>
    <row r="138" spans="1:11" s="97" customFormat="1" ht="13.5" customHeight="1">
      <c r="A138" s="77">
        <v>90095</v>
      </c>
      <c r="B138" s="78" t="s">
        <v>29</v>
      </c>
      <c r="C138" s="79">
        <v>6453012</v>
      </c>
      <c r="D138" s="79">
        <v>0</v>
      </c>
      <c r="E138" s="28">
        <f t="shared" si="45"/>
        <v>6453012</v>
      </c>
      <c r="F138" s="80">
        <f>SUM(F139:F141)</f>
        <v>-3000</v>
      </c>
      <c r="G138" s="80">
        <v>0</v>
      </c>
      <c r="H138" s="28">
        <f t="shared" si="46"/>
        <v>-3000</v>
      </c>
      <c r="I138" s="28">
        <f t="shared" si="47"/>
        <v>6450012</v>
      </c>
      <c r="J138" s="28">
        <f t="shared" si="47"/>
        <v>0</v>
      </c>
      <c r="K138" s="28">
        <f t="shared" si="47"/>
        <v>6450012</v>
      </c>
    </row>
    <row r="139" spans="1:11" s="35" customFormat="1" ht="13.5" customHeight="1">
      <c r="A139" s="31" t="s">
        <v>100</v>
      </c>
      <c r="B139" s="32" t="s">
        <v>101</v>
      </c>
      <c r="C139" s="33">
        <v>42165</v>
      </c>
      <c r="D139" s="33">
        <v>0</v>
      </c>
      <c r="E139" s="34">
        <f t="shared" si="45"/>
        <v>42165</v>
      </c>
      <c r="F139" s="33">
        <v>-435</v>
      </c>
      <c r="G139" s="33">
        <v>0</v>
      </c>
      <c r="H139" s="34">
        <f t="shared" si="46"/>
        <v>-435</v>
      </c>
      <c r="I139" s="34">
        <f t="shared" si="47"/>
        <v>41730</v>
      </c>
      <c r="J139" s="34">
        <f t="shared" si="47"/>
        <v>0</v>
      </c>
      <c r="K139" s="34">
        <f t="shared" si="47"/>
        <v>41730</v>
      </c>
    </row>
    <row r="140" spans="1:11" s="96" customFormat="1" ht="13.5" customHeight="1">
      <c r="A140" s="31" t="s">
        <v>102</v>
      </c>
      <c r="B140" s="32" t="s">
        <v>103</v>
      </c>
      <c r="C140" s="33">
        <v>7477</v>
      </c>
      <c r="D140" s="33">
        <v>0</v>
      </c>
      <c r="E140" s="34">
        <f t="shared" si="45"/>
        <v>7477</v>
      </c>
      <c r="F140" s="33">
        <v>-65</v>
      </c>
      <c r="G140" s="33">
        <v>0</v>
      </c>
      <c r="H140" s="34">
        <f t="shared" si="46"/>
        <v>-65</v>
      </c>
      <c r="I140" s="34">
        <f t="shared" si="47"/>
        <v>7412</v>
      </c>
      <c r="J140" s="34">
        <f t="shared" si="47"/>
        <v>0</v>
      </c>
      <c r="K140" s="34">
        <f t="shared" si="47"/>
        <v>7412</v>
      </c>
    </row>
    <row r="141" spans="1:11" s="35" customFormat="1" ht="13.5" customHeight="1">
      <c r="A141" s="104" t="s">
        <v>71</v>
      </c>
      <c r="B141" s="65" t="s">
        <v>105</v>
      </c>
      <c r="C141" s="64">
        <v>58208</v>
      </c>
      <c r="D141" s="64">
        <v>0</v>
      </c>
      <c r="E141" s="63">
        <f t="shared" si="45"/>
        <v>58208</v>
      </c>
      <c r="F141" s="64">
        <v>-2500</v>
      </c>
      <c r="G141" s="64">
        <v>0</v>
      </c>
      <c r="H141" s="63">
        <f>F141+G141</f>
        <v>-2500</v>
      </c>
      <c r="I141" s="63">
        <f t="shared" si="47"/>
        <v>55708</v>
      </c>
      <c r="J141" s="63">
        <f t="shared" si="47"/>
        <v>0</v>
      </c>
      <c r="K141" s="63">
        <f t="shared" si="47"/>
        <v>55708</v>
      </c>
    </row>
    <row r="142" spans="1:11" s="22" customFormat="1" ht="13.5" customHeight="1">
      <c r="A142" s="49" t="s">
        <v>65</v>
      </c>
      <c r="B142" s="50" t="s">
        <v>66</v>
      </c>
      <c r="C142" s="51">
        <v>9829318</v>
      </c>
      <c r="D142" s="51">
        <v>0</v>
      </c>
      <c r="E142" s="52">
        <f>SUM(C142:D142)</f>
        <v>9829318</v>
      </c>
      <c r="F142" s="51">
        <v>0</v>
      </c>
      <c r="G142" s="51">
        <v>0</v>
      </c>
      <c r="H142" s="52">
        <f>F142+G142</f>
        <v>0</v>
      </c>
      <c r="I142" s="52">
        <f>C142+F142</f>
        <v>9829318</v>
      </c>
      <c r="J142" s="52">
        <f>D142+G142</f>
        <v>0</v>
      </c>
      <c r="K142" s="52">
        <f>E142+H142</f>
        <v>9829318</v>
      </c>
    </row>
    <row r="143" spans="1:11" s="23" customFormat="1" ht="13.5" customHeight="1">
      <c r="A143" s="53"/>
      <c r="B143" s="54" t="s">
        <v>12</v>
      </c>
      <c r="C143" s="55"/>
      <c r="D143" s="55"/>
      <c r="E143" s="56"/>
      <c r="F143" s="55"/>
      <c r="G143" s="55"/>
      <c r="H143" s="56"/>
      <c r="I143" s="56"/>
      <c r="J143" s="56"/>
      <c r="K143" s="56"/>
    </row>
    <row r="144" spans="1:11" s="24" customFormat="1" ht="13.5" customHeight="1">
      <c r="A144" s="57"/>
      <c r="B144" s="58" t="s">
        <v>13</v>
      </c>
      <c r="C144" s="59">
        <v>2550000</v>
      </c>
      <c r="D144" s="59">
        <v>0</v>
      </c>
      <c r="E144" s="60">
        <f aca="true" t="shared" si="49" ref="E144:E149">SUM(C144:D144)</f>
        <v>2550000</v>
      </c>
      <c r="F144" s="59">
        <f>F149</f>
        <v>140000</v>
      </c>
      <c r="G144" s="59">
        <v>0</v>
      </c>
      <c r="H144" s="60">
        <f aca="true" t="shared" si="50" ref="H144:H149">F144+G144</f>
        <v>140000</v>
      </c>
      <c r="I144" s="60">
        <f aca="true" t="shared" si="51" ref="I144:K149">C144+F144</f>
        <v>2690000</v>
      </c>
      <c r="J144" s="60">
        <f t="shared" si="51"/>
        <v>0</v>
      </c>
      <c r="K144" s="60">
        <f t="shared" si="51"/>
        <v>2690000</v>
      </c>
    </row>
    <row r="145" spans="1:11" s="81" customFormat="1" ht="13.5" customHeight="1">
      <c r="A145" s="77">
        <v>92604</v>
      </c>
      <c r="B145" s="78" t="s">
        <v>67</v>
      </c>
      <c r="C145" s="79">
        <v>5563860</v>
      </c>
      <c r="D145" s="79">
        <v>0</v>
      </c>
      <c r="E145" s="28">
        <f t="shared" si="49"/>
        <v>5563860</v>
      </c>
      <c r="F145" s="80">
        <f>SUM(F146:F149)</f>
        <v>0</v>
      </c>
      <c r="G145" s="80">
        <v>0</v>
      </c>
      <c r="H145" s="28">
        <f t="shared" si="50"/>
        <v>0</v>
      </c>
      <c r="I145" s="28">
        <f t="shared" si="51"/>
        <v>5563860</v>
      </c>
      <c r="J145" s="28">
        <f t="shared" si="51"/>
        <v>0</v>
      </c>
      <c r="K145" s="28">
        <f t="shared" si="51"/>
        <v>5563860</v>
      </c>
    </row>
    <row r="146" spans="1:11" s="40" customFormat="1" ht="13.5" customHeight="1">
      <c r="A146" s="36" t="s">
        <v>25</v>
      </c>
      <c r="B146" s="37" t="s">
        <v>26</v>
      </c>
      <c r="C146" s="38">
        <v>400000</v>
      </c>
      <c r="D146" s="38">
        <v>0</v>
      </c>
      <c r="E146" s="34">
        <f t="shared" si="49"/>
        <v>400000</v>
      </c>
      <c r="F146" s="39">
        <v>-140000</v>
      </c>
      <c r="G146" s="39">
        <v>0</v>
      </c>
      <c r="H146" s="34">
        <f t="shared" si="50"/>
        <v>-140000</v>
      </c>
      <c r="I146" s="34">
        <f t="shared" si="51"/>
        <v>260000</v>
      </c>
      <c r="J146" s="34">
        <f t="shared" si="51"/>
        <v>0</v>
      </c>
      <c r="K146" s="34">
        <f t="shared" si="51"/>
        <v>260000</v>
      </c>
    </row>
    <row r="147" spans="1:11" s="35" customFormat="1" ht="13.5" customHeight="1">
      <c r="A147" s="31" t="s">
        <v>93</v>
      </c>
      <c r="B147" s="32" t="s">
        <v>95</v>
      </c>
      <c r="C147" s="33">
        <v>0</v>
      </c>
      <c r="D147" s="33">
        <v>0</v>
      </c>
      <c r="E147" s="34">
        <f t="shared" si="49"/>
        <v>0</v>
      </c>
      <c r="F147" s="33">
        <v>3000</v>
      </c>
      <c r="G147" s="33">
        <v>0</v>
      </c>
      <c r="H147" s="34">
        <f t="shared" si="50"/>
        <v>3000</v>
      </c>
      <c r="I147" s="34">
        <f t="shared" si="51"/>
        <v>3000</v>
      </c>
      <c r="J147" s="34">
        <f t="shared" si="51"/>
        <v>0</v>
      </c>
      <c r="K147" s="34">
        <f t="shared" si="51"/>
        <v>3000</v>
      </c>
    </row>
    <row r="148" spans="1:11" s="35" customFormat="1" ht="13.5" customHeight="1">
      <c r="A148" s="31" t="s">
        <v>22</v>
      </c>
      <c r="B148" s="32" t="s">
        <v>23</v>
      </c>
      <c r="C148" s="41">
        <v>382410</v>
      </c>
      <c r="D148" s="41">
        <v>0</v>
      </c>
      <c r="E148" s="34">
        <f t="shared" si="49"/>
        <v>382410</v>
      </c>
      <c r="F148" s="33">
        <v>-3000</v>
      </c>
      <c r="G148" s="33">
        <v>0</v>
      </c>
      <c r="H148" s="34">
        <f t="shared" si="50"/>
        <v>-3000</v>
      </c>
      <c r="I148" s="34">
        <f t="shared" si="51"/>
        <v>379410</v>
      </c>
      <c r="J148" s="34">
        <f t="shared" si="51"/>
        <v>0</v>
      </c>
      <c r="K148" s="34">
        <f t="shared" si="51"/>
        <v>379410</v>
      </c>
    </row>
    <row r="149" spans="1:11" s="35" customFormat="1" ht="13.5" customHeight="1">
      <c r="A149" s="31" t="s">
        <v>27</v>
      </c>
      <c r="B149" s="32" t="s">
        <v>28</v>
      </c>
      <c r="C149" s="41">
        <v>359500</v>
      </c>
      <c r="D149" s="41">
        <v>0</v>
      </c>
      <c r="E149" s="34">
        <f t="shared" si="49"/>
        <v>359500</v>
      </c>
      <c r="F149" s="33">
        <v>140000</v>
      </c>
      <c r="G149" s="33">
        <v>0</v>
      </c>
      <c r="H149" s="34">
        <f t="shared" si="50"/>
        <v>140000</v>
      </c>
      <c r="I149" s="34">
        <f t="shared" si="51"/>
        <v>499500</v>
      </c>
      <c r="J149" s="34">
        <f t="shared" si="51"/>
        <v>0</v>
      </c>
      <c r="K149" s="34">
        <f t="shared" si="51"/>
        <v>499500</v>
      </c>
    </row>
    <row r="150" spans="1:11" s="98" customFormat="1" ht="30.75" customHeight="1">
      <c r="A150" s="132" t="s">
        <v>68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4"/>
    </row>
    <row r="151" spans="1:11" s="22" customFormat="1" ht="13.5" customHeight="1">
      <c r="A151" s="49" t="s">
        <v>69</v>
      </c>
      <c r="B151" s="50" t="s">
        <v>16</v>
      </c>
      <c r="C151" s="51">
        <v>63635011</v>
      </c>
      <c r="D151" s="51">
        <v>18235713</v>
      </c>
      <c r="E151" s="52">
        <f>SUM(C151:D151)</f>
        <v>81870724</v>
      </c>
      <c r="F151" s="51">
        <f>F170+F208+F243+F233+F154+F203+F163</f>
        <v>470512</v>
      </c>
      <c r="G151" s="51">
        <f>G170+G208+G243+G163</f>
        <v>97409</v>
      </c>
      <c r="H151" s="52">
        <f>F151+G151</f>
        <v>567921</v>
      </c>
      <c r="I151" s="52">
        <f>C151+F151</f>
        <v>64105523</v>
      </c>
      <c r="J151" s="52">
        <f>D151+G151</f>
        <v>18333122</v>
      </c>
      <c r="K151" s="52">
        <f>E151+H151</f>
        <v>82438645</v>
      </c>
    </row>
    <row r="152" spans="1:11" s="23" customFormat="1" ht="13.5" customHeight="1">
      <c r="A152" s="53"/>
      <c r="B152" s="54" t="s">
        <v>17</v>
      </c>
      <c r="C152" s="55"/>
      <c r="D152" s="55"/>
      <c r="E152" s="55"/>
      <c r="F152" s="55"/>
      <c r="G152" s="55"/>
      <c r="H152" s="56"/>
      <c r="I152" s="56"/>
      <c r="J152" s="56"/>
      <c r="K152" s="56"/>
    </row>
    <row r="153" spans="1:11" s="24" customFormat="1" ht="13.5" customHeight="1">
      <c r="A153" s="57"/>
      <c r="B153" s="58" t="s">
        <v>13</v>
      </c>
      <c r="C153" s="59">
        <v>7775178</v>
      </c>
      <c r="D153" s="59">
        <v>8532258</v>
      </c>
      <c r="E153" s="60">
        <f>SUM(C153:D153)</f>
        <v>16307436</v>
      </c>
      <c r="F153" s="59">
        <f>F165+F172+F245+F205</f>
        <v>507140</v>
      </c>
      <c r="G153" s="59">
        <f>G165+G172+G245+G205</f>
        <v>88000</v>
      </c>
      <c r="H153" s="60">
        <f>F153+G153</f>
        <v>595140</v>
      </c>
      <c r="I153" s="60">
        <f aca="true" t="shared" si="52" ref="I153:K154">C153+F153</f>
        <v>8282318</v>
      </c>
      <c r="J153" s="60">
        <f t="shared" si="52"/>
        <v>8620258</v>
      </c>
      <c r="K153" s="60">
        <f t="shared" si="52"/>
        <v>16902576</v>
      </c>
    </row>
    <row r="154" spans="1:11" s="7" customFormat="1" ht="13.5" customHeight="1">
      <c r="A154" s="49" t="s">
        <v>19</v>
      </c>
      <c r="B154" s="50" t="s">
        <v>20</v>
      </c>
      <c r="C154" s="51">
        <v>9386478</v>
      </c>
      <c r="D154" s="51">
        <v>8492958</v>
      </c>
      <c r="E154" s="52">
        <f>SUM(C154:D154)</f>
        <v>17879436</v>
      </c>
      <c r="F154" s="51">
        <f>F158</f>
        <v>40000</v>
      </c>
      <c r="G154" s="51">
        <f>G158</f>
        <v>0</v>
      </c>
      <c r="H154" s="52">
        <f>F154+G154</f>
        <v>40000</v>
      </c>
      <c r="I154" s="52">
        <f t="shared" si="52"/>
        <v>9426478</v>
      </c>
      <c r="J154" s="52">
        <f t="shared" si="52"/>
        <v>8492958</v>
      </c>
      <c r="K154" s="52">
        <f t="shared" si="52"/>
        <v>17919436</v>
      </c>
    </row>
    <row r="155" spans="1:11" s="10" customFormat="1" ht="13.5" customHeight="1">
      <c r="A155" s="53"/>
      <c r="B155" s="54" t="s">
        <v>12</v>
      </c>
      <c r="C155" s="55"/>
      <c r="D155" s="55"/>
      <c r="E155" s="56"/>
      <c r="F155" s="55"/>
      <c r="G155" s="55"/>
      <c r="H155" s="56"/>
      <c r="I155" s="56"/>
      <c r="J155" s="56"/>
      <c r="K155" s="56"/>
    </row>
    <row r="156" spans="1:11" s="13" customFormat="1" ht="13.5" customHeight="1">
      <c r="A156" s="57"/>
      <c r="B156" s="58" t="s">
        <v>13</v>
      </c>
      <c r="C156" s="59">
        <v>5323278</v>
      </c>
      <c r="D156" s="59">
        <v>8492958</v>
      </c>
      <c r="E156" s="60">
        <f aca="true" t="shared" si="53" ref="E156:E162">SUM(C156:D156)</f>
        <v>13816236</v>
      </c>
      <c r="F156" s="59">
        <v>0</v>
      </c>
      <c r="G156" s="59">
        <v>0</v>
      </c>
      <c r="H156" s="60">
        <f aca="true" t="shared" si="54" ref="H156:H162">F156+G156</f>
        <v>0</v>
      </c>
      <c r="I156" s="60">
        <f aca="true" t="shared" si="55" ref="I156:K162">C156+F156</f>
        <v>5323278</v>
      </c>
      <c r="J156" s="60">
        <f t="shared" si="55"/>
        <v>8492958</v>
      </c>
      <c r="K156" s="60">
        <f t="shared" si="55"/>
        <v>13816236</v>
      </c>
    </row>
    <row r="157" spans="1:11" s="10" customFormat="1" ht="20.25" customHeight="1">
      <c r="A157" s="53"/>
      <c r="B157" s="115"/>
      <c r="C157" s="55"/>
      <c r="D157" s="55"/>
      <c r="E157" s="56"/>
      <c r="F157" s="55"/>
      <c r="G157" s="55"/>
      <c r="H157" s="56"/>
      <c r="I157" s="56"/>
      <c r="J157" s="56"/>
      <c r="K157" s="56"/>
    </row>
    <row r="158" spans="1:11" s="30" customFormat="1" ht="13.5" customHeight="1">
      <c r="A158" s="25">
        <v>60015</v>
      </c>
      <c r="B158" s="26" t="s">
        <v>70</v>
      </c>
      <c r="C158" s="27">
        <v>9385478</v>
      </c>
      <c r="D158" s="27">
        <v>8492958</v>
      </c>
      <c r="E158" s="28">
        <f t="shared" si="53"/>
        <v>17878436</v>
      </c>
      <c r="F158" s="29">
        <f>SUM(F159:F162)</f>
        <v>40000</v>
      </c>
      <c r="G158" s="29">
        <v>0</v>
      </c>
      <c r="H158" s="28">
        <f t="shared" si="54"/>
        <v>40000</v>
      </c>
      <c r="I158" s="28">
        <f t="shared" si="55"/>
        <v>9425478</v>
      </c>
      <c r="J158" s="28">
        <f t="shared" si="55"/>
        <v>8492958</v>
      </c>
      <c r="K158" s="28">
        <f t="shared" si="55"/>
        <v>17918436</v>
      </c>
    </row>
    <row r="159" spans="1:11" s="65" customFormat="1" ht="13.5" customHeight="1">
      <c r="A159" s="31" t="s">
        <v>91</v>
      </c>
      <c r="B159" s="105" t="s">
        <v>92</v>
      </c>
      <c r="C159" s="41">
        <v>1000</v>
      </c>
      <c r="D159" s="41">
        <v>0</v>
      </c>
      <c r="E159" s="34">
        <f t="shared" si="53"/>
        <v>1000</v>
      </c>
      <c r="F159" s="33">
        <v>300</v>
      </c>
      <c r="G159" s="33">
        <v>0</v>
      </c>
      <c r="H159" s="34">
        <f t="shared" si="54"/>
        <v>300</v>
      </c>
      <c r="I159" s="34">
        <f t="shared" si="55"/>
        <v>1300</v>
      </c>
      <c r="J159" s="34">
        <f t="shared" si="55"/>
        <v>0</v>
      </c>
      <c r="K159" s="34">
        <f>E159+H159</f>
        <v>1300</v>
      </c>
    </row>
    <row r="160" spans="1:11" s="35" customFormat="1" ht="13.5" customHeight="1">
      <c r="A160" s="31" t="s">
        <v>22</v>
      </c>
      <c r="B160" s="32" t="s">
        <v>23</v>
      </c>
      <c r="C160" s="33">
        <v>1400000</v>
      </c>
      <c r="D160" s="33">
        <v>0</v>
      </c>
      <c r="E160" s="34">
        <f t="shared" si="53"/>
        <v>1400000</v>
      </c>
      <c r="F160" s="33">
        <f>40000-300</f>
        <v>39700</v>
      </c>
      <c r="G160" s="33">
        <v>0</v>
      </c>
      <c r="H160" s="34">
        <f t="shared" si="54"/>
        <v>39700</v>
      </c>
      <c r="I160" s="34">
        <f t="shared" si="55"/>
        <v>1439700</v>
      </c>
      <c r="J160" s="34">
        <f t="shared" si="55"/>
        <v>0</v>
      </c>
      <c r="K160" s="34">
        <f>E160+H160</f>
        <v>1439700</v>
      </c>
    </row>
    <row r="161" spans="1:11" s="85" customFormat="1" ht="13.5" customHeight="1">
      <c r="A161" s="36" t="s">
        <v>133</v>
      </c>
      <c r="B161" s="37" t="s">
        <v>134</v>
      </c>
      <c r="C161" s="39">
        <v>300</v>
      </c>
      <c r="D161" s="39">
        <v>0</v>
      </c>
      <c r="E161" s="34">
        <f t="shared" si="53"/>
        <v>300</v>
      </c>
      <c r="F161" s="39">
        <v>250</v>
      </c>
      <c r="G161" s="39">
        <v>0</v>
      </c>
      <c r="H161" s="34">
        <f t="shared" si="54"/>
        <v>250</v>
      </c>
      <c r="I161" s="34">
        <f t="shared" si="55"/>
        <v>550</v>
      </c>
      <c r="J161" s="34">
        <f t="shared" si="55"/>
        <v>0</v>
      </c>
      <c r="K161" s="34">
        <f>E161+H161</f>
        <v>550</v>
      </c>
    </row>
    <row r="162" spans="1:11" s="42" customFormat="1" ht="13.5" customHeight="1">
      <c r="A162" s="31" t="s">
        <v>39</v>
      </c>
      <c r="B162" s="42" t="s">
        <v>40</v>
      </c>
      <c r="C162" s="41">
        <v>6000</v>
      </c>
      <c r="D162" s="41">
        <v>0</v>
      </c>
      <c r="E162" s="34">
        <f t="shared" si="53"/>
        <v>6000</v>
      </c>
      <c r="F162" s="33">
        <v>-250</v>
      </c>
      <c r="G162" s="33">
        <v>0</v>
      </c>
      <c r="H162" s="34">
        <f t="shared" si="54"/>
        <v>-250</v>
      </c>
      <c r="I162" s="34">
        <f t="shared" si="55"/>
        <v>5750</v>
      </c>
      <c r="J162" s="34">
        <f t="shared" si="55"/>
        <v>0</v>
      </c>
      <c r="K162" s="34">
        <f>E162+H162</f>
        <v>5750</v>
      </c>
    </row>
    <row r="163" spans="1:11" s="7" customFormat="1" ht="13.5" customHeight="1">
      <c r="A163" s="3" t="s">
        <v>36</v>
      </c>
      <c r="B163" s="14" t="s">
        <v>37</v>
      </c>
      <c r="C163" s="15">
        <v>173100</v>
      </c>
      <c r="D163" s="15">
        <v>4916200</v>
      </c>
      <c r="E163" s="6">
        <f>SUM(C163:D163)</f>
        <v>5089300</v>
      </c>
      <c r="F163" s="15">
        <f>F166</f>
        <v>2000</v>
      </c>
      <c r="G163" s="15">
        <f>G166</f>
        <v>95000</v>
      </c>
      <c r="H163" s="6">
        <f>F163+G163</f>
        <v>97000</v>
      </c>
      <c r="I163" s="6">
        <f>C163+F163</f>
        <v>175100</v>
      </c>
      <c r="J163" s="6">
        <f>D163+G163</f>
        <v>5011200</v>
      </c>
      <c r="K163" s="6">
        <f>E163+H163</f>
        <v>5186300</v>
      </c>
    </row>
    <row r="164" spans="1:11" s="10" customFormat="1" ht="13.5" customHeight="1">
      <c r="A164" s="16"/>
      <c r="B164" s="17" t="s">
        <v>12</v>
      </c>
      <c r="C164" s="18"/>
      <c r="D164" s="18"/>
      <c r="E164" s="9"/>
      <c r="F164" s="18"/>
      <c r="G164" s="18"/>
      <c r="H164" s="9"/>
      <c r="I164" s="9"/>
      <c r="J164" s="9"/>
      <c r="K164" s="9"/>
    </row>
    <row r="165" spans="1:11" s="13" customFormat="1" ht="13.5" customHeight="1">
      <c r="A165" s="19"/>
      <c r="B165" s="11" t="s">
        <v>13</v>
      </c>
      <c r="C165" s="21">
        <v>0</v>
      </c>
      <c r="D165" s="21">
        <v>26000</v>
      </c>
      <c r="E165" s="12">
        <f aca="true" t="shared" si="56" ref="E165:E170">SUM(C165:D165)</f>
        <v>26000</v>
      </c>
      <c r="F165" s="21">
        <f>F169</f>
        <v>32000</v>
      </c>
      <c r="G165" s="21">
        <f>G169</f>
        <v>88000</v>
      </c>
      <c r="H165" s="12">
        <f aca="true" t="shared" si="57" ref="H165:H170">F165+G165</f>
        <v>120000</v>
      </c>
      <c r="I165" s="12">
        <f aca="true" t="shared" si="58" ref="I165:K169">C165+F165</f>
        <v>32000</v>
      </c>
      <c r="J165" s="12">
        <f t="shared" si="58"/>
        <v>114000</v>
      </c>
      <c r="K165" s="12">
        <f t="shared" si="58"/>
        <v>146000</v>
      </c>
    </row>
    <row r="166" spans="1:11" s="81" customFormat="1" ht="13.5" customHeight="1">
      <c r="A166" s="101">
        <v>75411</v>
      </c>
      <c r="B166" s="81" t="s">
        <v>75</v>
      </c>
      <c r="C166" s="102">
        <v>60000</v>
      </c>
      <c r="D166" s="102">
        <v>4916200</v>
      </c>
      <c r="E166" s="44">
        <f t="shared" si="56"/>
        <v>4976200</v>
      </c>
      <c r="F166" s="103">
        <f>SUM(F167:F169)</f>
        <v>2000</v>
      </c>
      <c r="G166" s="103">
        <f>SUM(G167:G169)</f>
        <v>95000</v>
      </c>
      <c r="H166" s="44">
        <f t="shared" si="57"/>
        <v>97000</v>
      </c>
      <c r="I166" s="44">
        <f t="shared" si="58"/>
        <v>62000</v>
      </c>
      <c r="J166" s="44">
        <f t="shared" si="58"/>
        <v>5011200</v>
      </c>
      <c r="K166" s="44">
        <f t="shared" si="58"/>
        <v>5073200</v>
      </c>
    </row>
    <row r="167" spans="1:11" s="65" customFormat="1" ht="13.5" customHeight="1">
      <c r="A167" s="104" t="s">
        <v>30</v>
      </c>
      <c r="B167" s="65" t="s">
        <v>80</v>
      </c>
      <c r="C167" s="62">
        <v>31000</v>
      </c>
      <c r="D167" s="62">
        <v>168400</v>
      </c>
      <c r="E167" s="63">
        <f t="shared" si="56"/>
        <v>199400</v>
      </c>
      <c r="F167" s="64">
        <v>-30000</v>
      </c>
      <c r="G167" s="64">
        <v>0</v>
      </c>
      <c r="H167" s="63">
        <f t="shared" si="57"/>
        <v>-30000</v>
      </c>
      <c r="I167" s="63">
        <f t="shared" si="58"/>
        <v>1000</v>
      </c>
      <c r="J167" s="63">
        <f t="shared" si="58"/>
        <v>168400</v>
      </c>
      <c r="K167" s="63">
        <f t="shared" si="58"/>
        <v>169400</v>
      </c>
    </row>
    <row r="168" spans="1:11" s="85" customFormat="1" ht="13.5" customHeight="1">
      <c r="A168" s="36" t="s">
        <v>150</v>
      </c>
      <c r="B168" s="37" t="s">
        <v>165</v>
      </c>
      <c r="C168" s="39">
        <v>0</v>
      </c>
      <c r="D168" s="39">
        <v>0</v>
      </c>
      <c r="E168" s="34">
        <f t="shared" si="56"/>
        <v>0</v>
      </c>
      <c r="F168" s="39">
        <v>0</v>
      </c>
      <c r="G168" s="39">
        <v>7000</v>
      </c>
      <c r="H168" s="34">
        <f t="shared" si="57"/>
        <v>7000</v>
      </c>
      <c r="I168" s="34">
        <f t="shared" si="58"/>
        <v>0</v>
      </c>
      <c r="J168" s="34">
        <f t="shared" si="58"/>
        <v>7000</v>
      </c>
      <c r="K168" s="34">
        <f>E168+H168</f>
        <v>7000</v>
      </c>
    </row>
    <row r="169" spans="1:11" s="99" customFormat="1" ht="13.5" customHeight="1">
      <c r="A169" s="86" t="s">
        <v>81</v>
      </c>
      <c r="B169" s="91" t="s">
        <v>82</v>
      </c>
      <c r="C169" s="90">
        <v>0</v>
      </c>
      <c r="D169" s="90">
        <v>26000</v>
      </c>
      <c r="E169" s="89">
        <f t="shared" si="56"/>
        <v>26000</v>
      </c>
      <c r="F169" s="90">
        <v>32000</v>
      </c>
      <c r="G169" s="90">
        <v>88000</v>
      </c>
      <c r="H169" s="89">
        <f t="shared" si="57"/>
        <v>120000</v>
      </c>
      <c r="I169" s="89">
        <f t="shared" si="58"/>
        <v>32000</v>
      </c>
      <c r="J169" s="89">
        <f t="shared" si="58"/>
        <v>114000</v>
      </c>
      <c r="K169" s="89">
        <f t="shared" si="58"/>
        <v>146000</v>
      </c>
    </row>
    <row r="170" spans="1:11" s="7" customFormat="1" ht="13.5" customHeight="1">
      <c r="A170" s="49" t="s">
        <v>46</v>
      </c>
      <c r="B170" s="50" t="s">
        <v>47</v>
      </c>
      <c r="C170" s="51">
        <v>34512203</v>
      </c>
      <c r="D170" s="51">
        <v>0</v>
      </c>
      <c r="E170" s="52">
        <f t="shared" si="56"/>
        <v>34512203</v>
      </c>
      <c r="F170" s="51">
        <f>F173+F176+F180+F189+F192+F200</f>
        <v>126087</v>
      </c>
      <c r="G170" s="51">
        <v>0</v>
      </c>
      <c r="H170" s="52">
        <f t="shared" si="57"/>
        <v>126087</v>
      </c>
      <c r="I170" s="52">
        <f>C170+F170</f>
        <v>34638290</v>
      </c>
      <c r="J170" s="52">
        <f>D170+G170</f>
        <v>0</v>
      </c>
      <c r="K170" s="52">
        <f>E170+H170</f>
        <v>34638290</v>
      </c>
    </row>
    <row r="171" spans="1:11" s="10" customFormat="1" ht="13.5" customHeight="1">
      <c r="A171" s="53"/>
      <c r="B171" s="54" t="s">
        <v>12</v>
      </c>
      <c r="C171" s="55"/>
      <c r="D171" s="55"/>
      <c r="E171" s="56"/>
      <c r="F171" s="55"/>
      <c r="G171" s="55"/>
      <c r="H171" s="56"/>
      <c r="I171" s="56"/>
      <c r="J171" s="56"/>
      <c r="K171" s="56"/>
    </row>
    <row r="172" spans="1:11" s="13" customFormat="1" ht="13.5" customHeight="1">
      <c r="A172" s="57"/>
      <c r="B172" s="58" t="s">
        <v>13</v>
      </c>
      <c r="C172" s="59">
        <v>550000</v>
      </c>
      <c r="D172" s="59">
        <v>0</v>
      </c>
      <c r="E172" s="60">
        <f aca="true" t="shared" si="59" ref="E172:E178">SUM(C172:D172)</f>
        <v>550000</v>
      </c>
      <c r="F172" s="59">
        <f>F199</f>
        <v>120000</v>
      </c>
      <c r="G172" s="59">
        <v>0</v>
      </c>
      <c r="H172" s="60">
        <f aca="true" t="shared" si="60" ref="H172:H178">F172+G172</f>
        <v>120000</v>
      </c>
      <c r="I172" s="60">
        <f>C172+F172</f>
        <v>670000</v>
      </c>
      <c r="J172" s="60">
        <f>D172+G172</f>
        <v>0</v>
      </c>
      <c r="K172" s="60">
        <f>E172+H172</f>
        <v>670000</v>
      </c>
    </row>
    <row r="173" spans="1:11" s="7" customFormat="1" ht="13.5" customHeight="1">
      <c r="A173" s="25">
        <v>80102</v>
      </c>
      <c r="B173" s="26" t="s">
        <v>128</v>
      </c>
      <c r="C173" s="29">
        <v>1477000</v>
      </c>
      <c r="D173" s="29">
        <v>0</v>
      </c>
      <c r="E173" s="28">
        <f t="shared" si="59"/>
        <v>1477000</v>
      </c>
      <c r="F173" s="29">
        <f>SUM(F174:F175)</f>
        <v>3000</v>
      </c>
      <c r="G173" s="29">
        <f>SUM(G177:G177)</f>
        <v>0</v>
      </c>
      <c r="H173" s="28">
        <f t="shared" si="60"/>
        <v>3000</v>
      </c>
      <c r="I173" s="28">
        <f aca="true" t="shared" si="61" ref="I173:J179">C173+F173</f>
        <v>1480000</v>
      </c>
      <c r="J173" s="28">
        <f t="shared" si="61"/>
        <v>0</v>
      </c>
      <c r="K173" s="28">
        <f>SUM(E173+H173)</f>
        <v>1480000</v>
      </c>
    </row>
    <row r="174" spans="1:11" s="35" customFormat="1" ht="13.5" customHeight="1">
      <c r="A174" s="104" t="s">
        <v>71</v>
      </c>
      <c r="B174" s="65" t="s">
        <v>105</v>
      </c>
      <c r="C174" s="64">
        <v>0</v>
      </c>
      <c r="D174" s="64">
        <v>0</v>
      </c>
      <c r="E174" s="63">
        <f t="shared" si="59"/>
        <v>0</v>
      </c>
      <c r="F174" s="64">
        <v>600</v>
      </c>
      <c r="G174" s="64">
        <v>0</v>
      </c>
      <c r="H174" s="63">
        <f t="shared" si="60"/>
        <v>600</v>
      </c>
      <c r="I174" s="63">
        <f t="shared" si="61"/>
        <v>600</v>
      </c>
      <c r="J174" s="63">
        <f t="shared" si="61"/>
        <v>0</v>
      </c>
      <c r="K174" s="63">
        <f aca="true" t="shared" si="62" ref="K174:K179">E174+H174</f>
        <v>600</v>
      </c>
    </row>
    <row r="175" spans="1:11" s="42" customFormat="1" ht="13.5" customHeight="1">
      <c r="A175" s="31" t="s">
        <v>30</v>
      </c>
      <c r="B175" s="32" t="s">
        <v>31</v>
      </c>
      <c r="C175" s="41">
        <v>2500</v>
      </c>
      <c r="D175" s="41">
        <v>0</v>
      </c>
      <c r="E175" s="34">
        <f t="shared" si="59"/>
        <v>2500</v>
      </c>
      <c r="F175" s="33">
        <v>2400</v>
      </c>
      <c r="G175" s="33">
        <v>0</v>
      </c>
      <c r="H175" s="34">
        <f t="shared" si="60"/>
        <v>2400</v>
      </c>
      <c r="I175" s="34">
        <f t="shared" si="61"/>
        <v>4900</v>
      </c>
      <c r="J175" s="34">
        <f t="shared" si="61"/>
        <v>0</v>
      </c>
      <c r="K175" s="34">
        <f t="shared" si="62"/>
        <v>4900</v>
      </c>
    </row>
    <row r="176" spans="1:11" s="30" customFormat="1" ht="13.5" customHeight="1">
      <c r="A176" s="25">
        <v>80111</v>
      </c>
      <c r="B176" s="26" t="s">
        <v>129</v>
      </c>
      <c r="C176" s="27">
        <v>1778170</v>
      </c>
      <c r="D176" s="27">
        <v>0</v>
      </c>
      <c r="E176" s="28">
        <f t="shared" si="59"/>
        <v>1778170</v>
      </c>
      <c r="F176" s="29">
        <f>SUM(F177:F179)</f>
        <v>587</v>
      </c>
      <c r="G176" s="29">
        <v>0</v>
      </c>
      <c r="H176" s="28">
        <f t="shared" si="60"/>
        <v>587</v>
      </c>
      <c r="I176" s="28">
        <f t="shared" si="61"/>
        <v>1778757</v>
      </c>
      <c r="J176" s="28">
        <f t="shared" si="61"/>
        <v>0</v>
      </c>
      <c r="K176" s="28">
        <f t="shared" si="62"/>
        <v>1778757</v>
      </c>
    </row>
    <row r="177" spans="1:11" s="106" customFormat="1" ht="13.5" customHeight="1">
      <c r="A177" s="36" t="s">
        <v>86</v>
      </c>
      <c r="B177" s="37" t="s">
        <v>87</v>
      </c>
      <c r="C177" s="39">
        <v>1283214</v>
      </c>
      <c r="D177" s="39">
        <v>0</v>
      </c>
      <c r="E177" s="34">
        <f t="shared" si="59"/>
        <v>1283214</v>
      </c>
      <c r="F177" s="39">
        <v>587</v>
      </c>
      <c r="G177" s="39">
        <v>0</v>
      </c>
      <c r="H177" s="34">
        <f t="shared" si="60"/>
        <v>587</v>
      </c>
      <c r="I177" s="34">
        <f t="shared" si="61"/>
        <v>1283801</v>
      </c>
      <c r="J177" s="34">
        <f t="shared" si="61"/>
        <v>0</v>
      </c>
      <c r="K177" s="34">
        <f t="shared" si="62"/>
        <v>1283801</v>
      </c>
    </row>
    <row r="178" spans="1:11" s="42" customFormat="1" ht="13.5" customHeight="1">
      <c r="A178" s="31" t="s">
        <v>30</v>
      </c>
      <c r="B178" s="32" t="s">
        <v>31</v>
      </c>
      <c r="C178" s="41">
        <v>3000</v>
      </c>
      <c r="D178" s="41">
        <v>0</v>
      </c>
      <c r="E178" s="34">
        <f t="shared" si="59"/>
        <v>3000</v>
      </c>
      <c r="F178" s="33">
        <v>-500</v>
      </c>
      <c r="G178" s="33">
        <v>0</v>
      </c>
      <c r="H178" s="34">
        <f t="shared" si="60"/>
        <v>-500</v>
      </c>
      <c r="I178" s="34">
        <f t="shared" si="61"/>
        <v>2500</v>
      </c>
      <c r="J178" s="34">
        <f t="shared" si="61"/>
        <v>0</v>
      </c>
      <c r="K178" s="34">
        <f t="shared" si="62"/>
        <v>2500</v>
      </c>
    </row>
    <row r="179" spans="1:11" s="35" customFormat="1" ht="13.5" customHeight="1">
      <c r="A179" s="104" t="s">
        <v>78</v>
      </c>
      <c r="B179" s="42" t="s">
        <v>79</v>
      </c>
      <c r="C179" s="64">
        <v>500</v>
      </c>
      <c r="D179" s="64">
        <v>0</v>
      </c>
      <c r="E179" s="63">
        <f aca="true" t="shared" si="63" ref="E179:E191">SUM(C179:D179)</f>
        <v>500</v>
      </c>
      <c r="F179" s="64">
        <v>500</v>
      </c>
      <c r="G179" s="64">
        <v>0</v>
      </c>
      <c r="H179" s="63">
        <f aca="true" t="shared" si="64" ref="H179:H187">F179+G179</f>
        <v>500</v>
      </c>
      <c r="I179" s="63">
        <f t="shared" si="61"/>
        <v>1000</v>
      </c>
      <c r="J179" s="63">
        <f t="shared" si="61"/>
        <v>0</v>
      </c>
      <c r="K179" s="63">
        <f t="shared" si="62"/>
        <v>1000</v>
      </c>
    </row>
    <row r="180" spans="1:11" s="7" customFormat="1" ht="13.5" customHeight="1">
      <c r="A180" s="25">
        <v>80120</v>
      </c>
      <c r="B180" s="26" t="s">
        <v>73</v>
      </c>
      <c r="C180" s="29">
        <v>11965595</v>
      </c>
      <c r="D180" s="29">
        <v>0</v>
      </c>
      <c r="E180" s="28">
        <f t="shared" si="63"/>
        <v>11965595</v>
      </c>
      <c r="F180" s="29">
        <f>SUM(F181:F187)</f>
        <v>0</v>
      </c>
      <c r="G180" s="29">
        <v>0</v>
      </c>
      <c r="H180" s="28">
        <f t="shared" si="64"/>
        <v>0</v>
      </c>
      <c r="I180" s="28">
        <f aca="true" t="shared" si="65" ref="I180:I187">C180+F180</f>
        <v>11965595</v>
      </c>
      <c r="J180" s="28">
        <f aca="true" t="shared" si="66" ref="J180:J187">D180+G180</f>
        <v>0</v>
      </c>
      <c r="K180" s="28">
        <f>SUM(E180+H180)</f>
        <v>11965595</v>
      </c>
    </row>
    <row r="181" spans="1:11" s="65" customFormat="1" ht="13.5" customHeight="1">
      <c r="A181" s="31" t="s">
        <v>52</v>
      </c>
      <c r="B181" s="32" t="s">
        <v>53</v>
      </c>
      <c r="C181" s="41">
        <v>600686</v>
      </c>
      <c r="D181" s="41">
        <v>0</v>
      </c>
      <c r="E181" s="34">
        <f t="shared" si="63"/>
        <v>600686</v>
      </c>
      <c r="F181" s="33">
        <v>-2158</v>
      </c>
      <c r="G181" s="33">
        <v>0</v>
      </c>
      <c r="H181" s="34">
        <f t="shared" si="64"/>
        <v>-2158</v>
      </c>
      <c r="I181" s="34">
        <f t="shared" si="65"/>
        <v>598528</v>
      </c>
      <c r="J181" s="34">
        <f t="shared" si="66"/>
        <v>0</v>
      </c>
      <c r="K181" s="34">
        <f aca="true" t="shared" si="67" ref="K181:K187">E181+H181</f>
        <v>598528</v>
      </c>
    </row>
    <row r="182" spans="1:11" s="42" customFormat="1" ht="13.5" customHeight="1">
      <c r="A182" s="31" t="s">
        <v>30</v>
      </c>
      <c r="B182" s="32" t="s">
        <v>31</v>
      </c>
      <c r="C182" s="41">
        <v>95703</v>
      </c>
      <c r="D182" s="41">
        <v>0</v>
      </c>
      <c r="E182" s="34">
        <f t="shared" si="63"/>
        <v>95703</v>
      </c>
      <c r="F182" s="33">
        <v>-1000</v>
      </c>
      <c r="G182" s="33">
        <v>0</v>
      </c>
      <c r="H182" s="34">
        <f t="shared" si="64"/>
        <v>-1000</v>
      </c>
      <c r="I182" s="34">
        <f t="shared" si="65"/>
        <v>94703</v>
      </c>
      <c r="J182" s="34">
        <f t="shared" si="66"/>
        <v>0</v>
      </c>
      <c r="K182" s="34">
        <f t="shared" si="67"/>
        <v>94703</v>
      </c>
    </row>
    <row r="183" spans="1:11" s="35" customFormat="1" ht="13.5" customHeight="1">
      <c r="A183" s="31" t="s">
        <v>34</v>
      </c>
      <c r="B183" s="32" t="s">
        <v>35</v>
      </c>
      <c r="C183" s="33">
        <v>484074</v>
      </c>
      <c r="D183" s="33">
        <v>0</v>
      </c>
      <c r="E183" s="34">
        <f t="shared" si="63"/>
        <v>484074</v>
      </c>
      <c r="F183" s="33">
        <v>-1000</v>
      </c>
      <c r="G183" s="33">
        <v>0</v>
      </c>
      <c r="H183" s="34">
        <f t="shared" si="64"/>
        <v>-1000</v>
      </c>
      <c r="I183" s="34">
        <f t="shared" si="65"/>
        <v>483074</v>
      </c>
      <c r="J183" s="34">
        <f t="shared" si="66"/>
        <v>0</v>
      </c>
      <c r="K183" s="34">
        <f t="shared" si="67"/>
        <v>483074</v>
      </c>
    </row>
    <row r="184" spans="1:11" s="42" customFormat="1" ht="13.5" customHeight="1">
      <c r="A184" s="31" t="s">
        <v>22</v>
      </c>
      <c r="B184" s="32" t="s">
        <v>23</v>
      </c>
      <c r="C184" s="41">
        <v>63016</v>
      </c>
      <c r="D184" s="41">
        <v>0</v>
      </c>
      <c r="E184" s="34">
        <f t="shared" si="63"/>
        <v>63016</v>
      </c>
      <c r="F184" s="33">
        <v>158</v>
      </c>
      <c r="G184" s="33">
        <v>0</v>
      </c>
      <c r="H184" s="34">
        <f t="shared" si="64"/>
        <v>158</v>
      </c>
      <c r="I184" s="34">
        <f t="shared" si="65"/>
        <v>63174</v>
      </c>
      <c r="J184" s="34">
        <f t="shared" si="66"/>
        <v>0</v>
      </c>
      <c r="K184" s="34">
        <f t="shared" si="67"/>
        <v>63174</v>
      </c>
    </row>
    <row r="185" spans="1:11" s="35" customFormat="1" ht="13.5" customHeight="1">
      <c r="A185" s="31" t="s">
        <v>54</v>
      </c>
      <c r="B185" s="32" t="s">
        <v>55</v>
      </c>
      <c r="C185" s="41">
        <v>5828</v>
      </c>
      <c r="D185" s="41">
        <v>0</v>
      </c>
      <c r="E185" s="34">
        <f t="shared" si="63"/>
        <v>5828</v>
      </c>
      <c r="F185" s="33">
        <v>1500</v>
      </c>
      <c r="G185" s="33">
        <v>0</v>
      </c>
      <c r="H185" s="34">
        <f t="shared" si="64"/>
        <v>1500</v>
      </c>
      <c r="I185" s="34">
        <f t="shared" si="65"/>
        <v>7328</v>
      </c>
      <c r="J185" s="34">
        <f t="shared" si="66"/>
        <v>0</v>
      </c>
      <c r="K185" s="34">
        <f t="shared" si="67"/>
        <v>7328</v>
      </c>
    </row>
    <row r="186" spans="1:11" s="35" customFormat="1" ht="13.5" customHeight="1">
      <c r="A186" s="31" t="s">
        <v>107</v>
      </c>
      <c r="B186" s="32" t="s">
        <v>108</v>
      </c>
      <c r="C186" s="33">
        <v>531030</v>
      </c>
      <c r="D186" s="33">
        <v>0</v>
      </c>
      <c r="E186" s="34">
        <f t="shared" si="63"/>
        <v>531030</v>
      </c>
      <c r="F186" s="33">
        <v>2000</v>
      </c>
      <c r="G186" s="33">
        <v>0</v>
      </c>
      <c r="H186" s="34">
        <f t="shared" si="64"/>
        <v>2000</v>
      </c>
      <c r="I186" s="34">
        <f t="shared" si="65"/>
        <v>533030</v>
      </c>
      <c r="J186" s="34">
        <f t="shared" si="66"/>
        <v>0</v>
      </c>
      <c r="K186" s="34">
        <f t="shared" si="67"/>
        <v>533030</v>
      </c>
    </row>
    <row r="187" spans="1:11" s="35" customFormat="1" ht="13.5" customHeight="1">
      <c r="A187" s="31" t="s">
        <v>94</v>
      </c>
      <c r="B187" s="42" t="s">
        <v>96</v>
      </c>
      <c r="C187" s="33">
        <v>4900</v>
      </c>
      <c r="D187" s="33">
        <v>0</v>
      </c>
      <c r="E187" s="34">
        <f t="shared" si="63"/>
        <v>4900</v>
      </c>
      <c r="F187" s="33">
        <v>500</v>
      </c>
      <c r="G187" s="33">
        <v>0</v>
      </c>
      <c r="H187" s="34">
        <f t="shared" si="64"/>
        <v>500</v>
      </c>
      <c r="I187" s="34">
        <f t="shared" si="65"/>
        <v>5400</v>
      </c>
      <c r="J187" s="34">
        <f t="shared" si="66"/>
        <v>0</v>
      </c>
      <c r="K187" s="34">
        <f t="shared" si="67"/>
        <v>5400</v>
      </c>
    </row>
    <row r="188" spans="1:11" s="121" customFormat="1" ht="22.5" customHeight="1">
      <c r="A188" s="118"/>
      <c r="B188" s="119"/>
      <c r="C188" s="120"/>
      <c r="D188" s="120"/>
      <c r="E188" s="117"/>
      <c r="F188" s="120"/>
      <c r="G188" s="120"/>
      <c r="H188" s="117"/>
      <c r="I188" s="117"/>
      <c r="J188" s="117"/>
      <c r="K188" s="117"/>
    </row>
    <row r="189" spans="1:11" s="7" customFormat="1" ht="13.5" customHeight="1">
      <c r="A189" s="25">
        <v>80123</v>
      </c>
      <c r="B189" s="26" t="s">
        <v>125</v>
      </c>
      <c r="C189" s="29">
        <v>1450300</v>
      </c>
      <c r="D189" s="29">
        <v>0</v>
      </c>
      <c r="E189" s="28">
        <f t="shared" si="63"/>
        <v>1450300</v>
      </c>
      <c r="F189" s="29">
        <f>SUM(F190:F191)</f>
        <v>0</v>
      </c>
      <c r="G189" s="29">
        <v>0</v>
      </c>
      <c r="H189" s="28">
        <f>F189+G189</f>
        <v>0</v>
      </c>
      <c r="I189" s="28">
        <f aca="true" t="shared" si="68" ref="I189:J191">C189+F189</f>
        <v>1450300</v>
      </c>
      <c r="J189" s="28">
        <f t="shared" si="68"/>
        <v>0</v>
      </c>
      <c r="K189" s="28">
        <f>SUM(E189+H189)</f>
        <v>1450300</v>
      </c>
    </row>
    <row r="190" spans="1:11" s="65" customFormat="1" ht="13.5" customHeight="1">
      <c r="A190" s="31" t="s">
        <v>52</v>
      </c>
      <c r="B190" s="32" t="s">
        <v>53</v>
      </c>
      <c r="C190" s="41">
        <v>78400</v>
      </c>
      <c r="D190" s="41">
        <v>0</v>
      </c>
      <c r="E190" s="34">
        <f t="shared" si="63"/>
        <v>78400</v>
      </c>
      <c r="F190" s="33">
        <v>-1466</v>
      </c>
      <c r="G190" s="33">
        <v>0</v>
      </c>
      <c r="H190" s="34">
        <f>F190+G190</f>
        <v>-1466</v>
      </c>
      <c r="I190" s="34">
        <f t="shared" si="68"/>
        <v>76934</v>
      </c>
      <c r="J190" s="34">
        <f t="shared" si="68"/>
        <v>0</v>
      </c>
      <c r="K190" s="34">
        <f>E190+H190</f>
        <v>76934</v>
      </c>
    </row>
    <row r="191" spans="1:11" s="42" customFormat="1" ht="13.5" customHeight="1">
      <c r="A191" s="31" t="s">
        <v>22</v>
      </c>
      <c r="B191" s="32" t="s">
        <v>23</v>
      </c>
      <c r="C191" s="41">
        <v>4500</v>
      </c>
      <c r="D191" s="41">
        <v>0</v>
      </c>
      <c r="E191" s="34">
        <f t="shared" si="63"/>
        <v>4500</v>
      </c>
      <c r="F191" s="33">
        <v>1466</v>
      </c>
      <c r="G191" s="33">
        <v>0</v>
      </c>
      <c r="H191" s="34">
        <f>F191+G191</f>
        <v>1466</v>
      </c>
      <c r="I191" s="34">
        <f t="shared" si="68"/>
        <v>5966</v>
      </c>
      <c r="J191" s="34">
        <f t="shared" si="68"/>
        <v>0</v>
      </c>
      <c r="K191" s="34">
        <f>E191+H191</f>
        <v>5966</v>
      </c>
    </row>
    <row r="192" spans="1:11" s="7" customFormat="1" ht="13.5" customHeight="1">
      <c r="A192" s="25">
        <v>80130</v>
      </c>
      <c r="B192" s="26" t="s">
        <v>104</v>
      </c>
      <c r="C192" s="29">
        <v>16032274</v>
      </c>
      <c r="D192" s="29">
        <v>0</v>
      </c>
      <c r="E192" s="28">
        <f aca="true" t="shared" si="69" ref="E192:E202">SUM(C192:D192)</f>
        <v>16032274</v>
      </c>
      <c r="F192" s="29">
        <f>SUM(F193:F199)</f>
        <v>122500</v>
      </c>
      <c r="G192" s="29">
        <f>SUM(G197:G197)</f>
        <v>0</v>
      </c>
      <c r="H192" s="28">
        <f aca="true" t="shared" si="70" ref="H192:H202">F192+G192</f>
        <v>122500</v>
      </c>
      <c r="I192" s="28">
        <f aca="true" t="shared" si="71" ref="I192:I202">C192+F192</f>
        <v>16154774</v>
      </c>
      <c r="J192" s="28">
        <f aca="true" t="shared" si="72" ref="J192:J202">D192+G192</f>
        <v>0</v>
      </c>
      <c r="K192" s="28">
        <f>SUM(E192+H192)</f>
        <v>16154774</v>
      </c>
    </row>
    <row r="193" spans="1:11" s="65" customFormat="1" ht="13.5" customHeight="1">
      <c r="A193" s="31" t="s">
        <v>52</v>
      </c>
      <c r="B193" s="32" t="s">
        <v>53</v>
      </c>
      <c r="C193" s="41">
        <v>594600</v>
      </c>
      <c r="D193" s="41">
        <v>0</v>
      </c>
      <c r="E193" s="34">
        <f t="shared" si="69"/>
        <v>594600</v>
      </c>
      <c r="F193" s="33">
        <f>-1425-2143</f>
        <v>-3568</v>
      </c>
      <c r="G193" s="33">
        <v>0</v>
      </c>
      <c r="H193" s="34">
        <f t="shared" si="70"/>
        <v>-3568</v>
      </c>
      <c r="I193" s="34">
        <f t="shared" si="71"/>
        <v>591032</v>
      </c>
      <c r="J193" s="34">
        <f t="shared" si="72"/>
        <v>0</v>
      </c>
      <c r="K193" s="34">
        <f aca="true" t="shared" si="73" ref="K193:K202">E193+H193</f>
        <v>591032</v>
      </c>
    </row>
    <row r="194" spans="1:11" s="10" customFormat="1" ht="13.5" customHeight="1">
      <c r="A194" s="82" t="s">
        <v>126</v>
      </c>
      <c r="B194" s="83" t="s">
        <v>127</v>
      </c>
      <c r="C194" s="41">
        <v>43720</v>
      </c>
      <c r="D194" s="41">
        <v>0</v>
      </c>
      <c r="E194" s="34">
        <f t="shared" si="69"/>
        <v>43720</v>
      </c>
      <c r="F194" s="41">
        <v>2500</v>
      </c>
      <c r="G194" s="41">
        <v>0</v>
      </c>
      <c r="H194" s="34">
        <f t="shared" si="70"/>
        <v>2500</v>
      </c>
      <c r="I194" s="34">
        <f t="shared" si="71"/>
        <v>46220</v>
      </c>
      <c r="J194" s="34">
        <f t="shared" si="72"/>
        <v>0</v>
      </c>
      <c r="K194" s="34">
        <f t="shared" si="73"/>
        <v>46220</v>
      </c>
    </row>
    <row r="195" spans="1:11" s="35" customFormat="1" ht="13.5" customHeight="1">
      <c r="A195" s="31" t="s">
        <v>34</v>
      </c>
      <c r="B195" s="32" t="s">
        <v>35</v>
      </c>
      <c r="C195" s="33">
        <v>450900</v>
      </c>
      <c r="D195" s="33">
        <v>0</v>
      </c>
      <c r="E195" s="34">
        <f t="shared" si="69"/>
        <v>450900</v>
      </c>
      <c r="F195" s="33">
        <v>-7000</v>
      </c>
      <c r="G195" s="33">
        <v>0</v>
      </c>
      <c r="H195" s="34">
        <f t="shared" si="70"/>
        <v>-7000</v>
      </c>
      <c r="I195" s="34">
        <f t="shared" si="71"/>
        <v>443900</v>
      </c>
      <c r="J195" s="34">
        <f t="shared" si="72"/>
        <v>0</v>
      </c>
      <c r="K195" s="34">
        <f t="shared" si="73"/>
        <v>443900</v>
      </c>
    </row>
    <row r="196" spans="1:11" s="35" customFormat="1" ht="13.5" customHeight="1">
      <c r="A196" s="31" t="s">
        <v>25</v>
      </c>
      <c r="B196" s="32" t="s">
        <v>26</v>
      </c>
      <c r="C196" s="41">
        <v>446424</v>
      </c>
      <c r="D196" s="41">
        <v>0</v>
      </c>
      <c r="E196" s="34">
        <f t="shared" si="69"/>
        <v>446424</v>
      </c>
      <c r="F196" s="33">
        <v>-3000</v>
      </c>
      <c r="G196" s="33">
        <v>0</v>
      </c>
      <c r="H196" s="34">
        <f t="shared" si="70"/>
        <v>-3000</v>
      </c>
      <c r="I196" s="34">
        <f t="shared" si="71"/>
        <v>443424</v>
      </c>
      <c r="J196" s="34">
        <f t="shared" si="72"/>
        <v>0</v>
      </c>
      <c r="K196" s="34">
        <f t="shared" si="73"/>
        <v>443424</v>
      </c>
    </row>
    <row r="197" spans="1:11" s="10" customFormat="1" ht="13.5" customHeight="1">
      <c r="A197" s="46" t="s">
        <v>22</v>
      </c>
      <c r="B197" s="42" t="s">
        <v>23</v>
      </c>
      <c r="C197" s="48">
        <v>57600</v>
      </c>
      <c r="D197" s="48">
        <v>0</v>
      </c>
      <c r="E197" s="47">
        <f t="shared" si="69"/>
        <v>57600</v>
      </c>
      <c r="F197" s="48">
        <f>3000+7543</f>
        <v>10543</v>
      </c>
      <c r="G197" s="48">
        <v>0</v>
      </c>
      <c r="H197" s="47">
        <f t="shared" si="70"/>
        <v>10543</v>
      </c>
      <c r="I197" s="47">
        <f t="shared" si="71"/>
        <v>68143</v>
      </c>
      <c r="J197" s="47">
        <f t="shared" si="72"/>
        <v>0</v>
      </c>
      <c r="K197" s="47">
        <f t="shared" si="73"/>
        <v>68143</v>
      </c>
    </row>
    <row r="198" spans="1:11" s="35" customFormat="1" ht="13.5" customHeight="1">
      <c r="A198" s="31" t="s">
        <v>107</v>
      </c>
      <c r="B198" s="32" t="s">
        <v>108</v>
      </c>
      <c r="C198" s="33">
        <v>595600</v>
      </c>
      <c r="D198" s="33">
        <v>0</v>
      </c>
      <c r="E198" s="34">
        <f t="shared" si="69"/>
        <v>595600</v>
      </c>
      <c r="F198" s="33">
        <f>1425+1600</f>
        <v>3025</v>
      </c>
      <c r="G198" s="33">
        <v>0</v>
      </c>
      <c r="H198" s="34">
        <f t="shared" si="70"/>
        <v>3025</v>
      </c>
      <c r="I198" s="34">
        <f t="shared" si="71"/>
        <v>598625</v>
      </c>
      <c r="J198" s="34">
        <f t="shared" si="72"/>
        <v>0</v>
      </c>
      <c r="K198" s="34">
        <f t="shared" si="73"/>
        <v>598625</v>
      </c>
    </row>
    <row r="199" spans="1:11" s="91" customFormat="1" ht="13.5" customHeight="1">
      <c r="A199" s="86" t="s">
        <v>27</v>
      </c>
      <c r="B199" s="87" t="s">
        <v>28</v>
      </c>
      <c r="C199" s="88">
        <v>500000</v>
      </c>
      <c r="D199" s="88">
        <v>0</v>
      </c>
      <c r="E199" s="89">
        <f t="shared" si="69"/>
        <v>500000</v>
      </c>
      <c r="F199" s="90">
        <v>120000</v>
      </c>
      <c r="G199" s="90">
        <v>0</v>
      </c>
      <c r="H199" s="89">
        <f t="shared" si="70"/>
        <v>120000</v>
      </c>
      <c r="I199" s="89">
        <f t="shared" si="71"/>
        <v>620000</v>
      </c>
      <c r="J199" s="89">
        <f t="shared" si="72"/>
        <v>0</v>
      </c>
      <c r="K199" s="89">
        <f t="shared" si="73"/>
        <v>620000</v>
      </c>
    </row>
    <row r="200" spans="1:11" s="97" customFormat="1" ht="13.5" customHeight="1">
      <c r="A200" s="110">
        <v>80146</v>
      </c>
      <c r="B200" s="111" t="s">
        <v>106</v>
      </c>
      <c r="C200" s="79">
        <v>138410</v>
      </c>
      <c r="D200" s="79">
        <v>0</v>
      </c>
      <c r="E200" s="28">
        <f t="shared" si="69"/>
        <v>138410</v>
      </c>
      <c r="F200" s="79">
        <f>SUM(F201:F202)</f>
        <v>0</v>
      </c>
      <c r="G200" s="79">
        <v>0</v>
      </c>
      <c r="H200" s="28">
        <f t="shared" si="70"/>
        <v>0</v>
      </c>
      <c r="I200" s="28">
        <f t="shared" si="71"/>
        <v>138410</v>
      </c>
      <c r="J200" s="28">
        <f t="shared" si="72"/>
        <v>0</v>
      </c>
      <c r="K200" s="28">
        <f t="shared" si="73"/>
        <v>138410</v>
      </c>
    </row>
    <row r="201" spans="1:11" s="61" customFormat="1" ht="13.5" customHeight="1">
      <c r="A201" s="31" t="s">
        <v>22</v>
      </c>
      <c r="B201" s="32" t="s">
        <v>23</v>
      </c>
      <c r="C201" s="33">
        <v>53410</v>
      </c>
      <c r="D201" s="33">
        <v>0</v>
      </c>
      <c r="E201" s="34">
        <f t="shared" si="69"/>
        <v>53410</v>
      </c>
      <c r="F201" s="33">
        <v>-600</v>
      </c>
      <c r="G201" s="33">
        <v>0</v>
      </c>
      <c r="H201" s="34">
        <f t="shared" si="70"/>
        <v>-600</v>
      </c>
      <c r="I201" s="34">
        <f t="shared" si="71"/>
        <v>52810</v>
      </c>
      <c r="J201" s="34">
        <f t="shared" si="72"/>
        <v>0</v>
      </c>
      <c r="K201" s="34">
        <f t="shared" si="73"/>
        <v>52810</v>
      </c>
    </row>
    <row r="202" spans="1:11" s="10" customFormat="1" ht="13.5" customHeight="1">
      <c r="A202" s="46" t="s">
        <v>94</v>
      </c>
      <c r="B202" s="42" t="s">
        <v>96</v>
      </c>
      <c r="C202" s="48">
        <v>12500</v>
      </c>
      <c r="D202" s="48">
        <v>0</v>
      </c>
      <c r="E202" s="47">
        <f t="shared" si="69"/>
        <v>12500</v>
      </c>
      <c r="F202" s="48">
        <v>600</v>
      </c>
      <c r="G202" s="48">
        <v>0</v>
      </c>
      <c r="H202" s="47">
        <f t="shared" si="70"/>
        <v>600</v>
      </c>
      <c r="I202" s="47">
        <f t="shared" si="71"/>
        <v>13100</v>
      </c>
      <c r="J202" s="47">
        <f t="shared" si="72"/>
        <v>0</v>
      </c>
      <c r="K202" s="47">
        <f t="shared" si="73"/>
        <v>13100</v>
      </c>
    </row>
    <row r="203" spans="1:11" s="7" customFormat="1" ht="13.5" customHeight="1">
      <c r="A203" s="49" t="s">
        <v>140</v>
      </c>
      <c r="B203" s="50" t="s">
        <v>141</v>
      </c>
      <c r="C203" s="51">
        <v>44000</v>
      </c>
      <c r="D203" s="51">
        <v>23200</v>
      </c>
      <c r="E203" s="52">
        <f>SUM(C203:D203)</f>
        <v>67200</v>
      </c>
      <c r="F203" s="51">
        <f>F206</f>
        <v>320000</v>
      </c>
      <c r="G203" s="51">
        <v>0</v>
      </c>
      <c r="H203" s="52">
        <f>F203+G203</f>
        <v>320000</v>
      </c>
      <c r="I203" s="52">
        <f>C203+F203</f>
        <v>364000</v>
      </c>
      <c r="J203" s="52">
        <f>D203+G203</f>
        <v>23200</v>
      </c>
      <c r="K203" s="52">
        <f>E203+H203</f>
        <v>387200</v>
      </c>
    </row>
    <row r="204" spans="1:11" s="10" customFormat="1" ht="13.5" customHeight="1">
      <c r="A204" s="53"/>
      <c r="B204" s="54" t="s">
        <v>12</v>
      </c>
      <c r="C204" s="55"/>
      <c r="D204" s="55"/>
      <c r="E204" s="56"/>
      <c r="F204" s="55"/>
      <c r="G204" s="55"/>
      <c r="H204" s="56"/>
      <c r="I204" s="56"/>
      <c r="J204" s="56"/>
      <c r="K204" s="56"/>
    </row>
    <row r="205" spans="1:11" s="13" customFormat="1" ht="13.5" customHeight="1">
      <c r="A205" s="57"/>
      <c r="B205" s="58" t="s">
        <v>13</v>
      </c>
      <c r="C205" s="59">
        <v>0</v>
      </c>
      <c r="D205" s="59">
        <v>0</v>
      </c>
      <c r="E205" s="60">
        <f>SUM(C205:D205)</f>
        <v>0</v>
      </c>
      <c r="F205" s="59">
        <f>F207</f>
        <v>320000</v>
      </c>
      <c r="G205" s="59">
        <v>0</v>
      </c>
      <c r="H205" s="60">
        <f>F205+G205</f>
        <v>320000</v>
      </c>
      <c r="I205" s="60">
        <f aca="true" t="shared" si="74" ref="I205:K208">C205+F205</f>
        <v>320000</v>
      </c>
      <c r="J205" s="60">
        <f t="shared" si="74"/>
        <v>0</v>
      </c>
      <c r="K205" s="60">
        <f t="shared" si="74"/>
        <v>320000</v>
      </c>
    </row>
    <row r="206" spans="1:11" s="7" customFormat="1" ht="13.5" customHeight="1">
      <c r="A206" s="94">
        <v>85111</v>
      </c>
      <c r="B206" s="95" t="s">
        <v>145</v>
      </c>
      <c r="C206" s="27">
        <v>30000</v>
      </c>
      <c r="D206" s="27">
        <v>0</v>
      </c>
      <c r="E206" s="28">
        <f>SUM(C206:D206)</f>
        <v>30000</v>
      </c>
      <c r="F206" s="27">
        <f>SUM(F207:F207)</f>
        <v>320000</v>
      </c>
      <c r="G206" s="27">
        <v>0</v>
      </c>
      <c r="H206" s="28">
        <f>F206+G206</f>
        <v>320000</v>
      </c>
      <c r="I206" s="28">
        <f t="shared" si="74"/>
        <v>350000</v>
      </c>
      <c r="J206" s="28">
        <f t="shared" si="74"/>
        <v>0</v>
      </c>
      <c r="K206" s="28">
        <f t="shared" si="74"/>
        <v>350000</v>
      </c>
    </row>
    <row r="207" spans="1:11" s="91" customFormat="1" ht="13.5" customHeight="1">
      <c r="A207" s="86" t="s">
        <v>143</v>
      </c>
      <c r="B207" s="87" t="s">
        <v>144</v>
      </c>
      <c r="C207" s="88">
        <v>0</v>
      </c>
      <c r="D207" s="88">
        <v>0</v>
      </c>
      <c r="E207" s="89">
        <f>SUM(C207:D207)</f>
        <v>0</v>
      </c>
      <c r="F207" s="90">
        <v>320000</v>
      </c>
      <c r="G207" s="90">
        <v>0</v>
      </c>
      <c r="H207" s="89">
        <f>F207+G207</f>
        <v>320000</v>
      </c>
      <c r="I207" s="89">
        <f t="shared" si="74"/>
        <v>320000</v>
      </c>
      <c r="J207" s="89">
        <f t="shared" si="74"/>
        <v>0</v>
      </c>
      <c r="K207" s="89">
        <f t="shared" si="74"/>
        <v>320000</v>
      </c>
    </row>
    <row r="208" spans="1:11" s="7" customFormat="1" ht="13.5" customHeight="1">
      <c r="A208" s="49" t="s">
        <v>83</v>
      </c>
      <c r="B208" s="50" t="s">
        <v>84</v>
      </c>
      <c r="C208" s="51">
        <v>7482314</v>
      </c>
      <c r="D208" s="51">
        <v>1334533</v>
      </c>
      <c r="E208" s="52">
        <f>SUM(C208:D208)</f>
        <v>8816847</v>
      </c>
      <c r="F208" s="51">
        <f>F211</f>
        <v>-15000</v>
      </c>
      <c r="G208" s="51">
        <f>G211</f>
        <v>2409</v>
      </c>
      <c r="H208" s="52">
        <f>F208+G208</f>
        <v>-12591</v>
      </c>
      <c r="I208" s="52">
        <f t="shared" si="74"/>
        <v>7467314</v>
      </c>
      <c r="J208" s="52">
        <f t="shared" si="74"/>
        <v>1336942</v>
      </c>
      <c r="K208" s="52">
        <f t="shared" si="74"/>
        <v>8804256</v>
      </c>
    </row>
    <row r="209" spans="1:11" s="10" customFormat="1" ht="13.5" customHeight="1">
      <c r="A209" s="53"/>
      <c r="B209" s="54" t="s">
        <v>12</v>
      </c>
      <c r="C209" s="55"/>
      <c r="D209" s="55"/>
      <c r="E209" s="56"/>
      <c r="F209" s="55"/>
      <c r="G209" s="55"/>
      <c r="H209" s="56"/>
      <c r="I209" s="56"/>
      <c r="J209" s="56"/>
      <c r="K209" s="56"/>
    </row>
    <row r="210" spans="1:11" s="13" customFormat="1" ht="13.5" customHeight="1">
      <c r="A210" s="57"/>
      <c r="B210" s="58" t="s">
        <v>13</v>
      </c>
      <c r="C210" s="59">
        <v>61900</v>
      </c>
      <c r="D210" s="59">
        <v>0</v>
      </c>
      <c r="E210" s="60">
        <f aca="true" t="shared" si="75" ref="E210:E220">SUM(C210:D210)</f>
        <v>61900</v>
      </c>
      <c r="F210" s="59">
        <v>0</v>
      </c>
      <c r="G210" s="59">
        <v>0</v>
      </c>
      <c r="H210" s="60">
        <f aca="true" t="shared" si="76" ref="H210:H220">F210+G210</f>
        <v>0</v>
      </c>
      <c r="I210" s="60">
        <f>C210+F210</f>
        <v>61900</v>
      </c>
      <c r="J210" s="60">
        <f>D210+G210</f>
        <v>0</v>
      </c>
      <c r="K210" s="60">
        <f>E210+H210</f>
        <v>61900</v>
      </c>
    </row>
    <row r="211" spans="1:11" s="84" customFormat="1" ht="13.5" customHeight="1">
      <c r="A211" s="25">
        <v>85201</v>
      </c>
      <c r="B211" s="26" t="s">
        <v>85</v>
      </c>
      <c r="C211" s="29">
        <v>3931014</v>
      </c>
      <c r="D211" s="29">
        <v>0</v>
      </c>
      <c r="E211" s="28">
        <f t="shared" si="75"/>
        <v>3931014</v>
      </c>
      <c r="F211" s="29">
        <f>SUM(F212:F217)</f>
        <v>-15000</v>
      </c>
      <c r="G211" s="29">
        <f>SUM(G213:G213)</f>
        <v>2409</v>
      </c>
      <c r="H211" s="28">
        <f t="shared" si="76"/>
        <v>-12591</v>
      </c>
      <c r="I211" s="28">
        <f aca="true" t="shared" si="77" ref="I211:I220">C211+F211</f>
        <v>3916014</v>
      </c>
      <c r="J211" s="28">
        <f aca="true" t="shared" si="78" ref="J211:J220">D211+G211</f>
        <v>2409</v>
      </c>
      <c r="K211" s="28">
        <f>SUM(E211+H211)</f>
        <v>3918423</v>
      </c>
    </row>
    <row r="212" spans="1:11" s="35" customFormat="1" ht="13.5" customHeight="1">
      <c r="A212" s="31" t="s">
        <v>131</v>
      </c>
      <c r="B212" s="32" t="s">
        <v>132</v>
      </c>
      <c r="C212" s="41">
        <v>158000</v>
      </c>
      <c r="D212" s="41">
        <v>0</v>
      </c>
      <c r="E212" s="34">
        <f t="shared" si="75"/>
        <v>158000</v>
      </c>
      <c r="F212" s="33">
        <f>-13000-15000</f>
        <v>-28000</v>
      </c>
      <c r="G212" s="33">
        <v>0</v>
      </c>
      <c r="H212" s="34">
        <f t="shared" si="76"/>
        <v>-28000</v>
      </c>
      <c r="I212" s="34">
        <f t="shared" si="77"/>
        <v>130000</v>
      </c>
      <c r="J212" s="34">
        <f t="shared" si="78"/>
        <v>0</v>
      </c>
      <c r="K212" s="34">
        <f aca="true" t="shared" si="79" ref="K212:K220">E212+H212</f>
        <v>130000</v>
      </c>
    </row>
    <row r="213" spans="1:11" s="10" customFormat="1" ht="13.5" customHeight="1">
      <c r="A213" s="31" t="s">
        <v>86</v>
      </c>
      <c r="B213" s="32" t="s">
        <v>87</v>
      </c>
      <c r="C213" s="33">
        <v>1472700</v>
      </c>
      <c r="D213" s="33">
        <v>0</v>
      </c>
      <c r="E213" s="34">
        <f t="shared" si="75"/>
        <v>1472700</v>
      </c>
      <c r="F213" s="33">
        <v>8300</v>
      </c>
      <c r="G213" s="33">
        <v>2409</v>
      </c>
      <c r="H213" s="34">
        <f t="shared" si="76"/>
        <v>10709</v>
      </c>
      <c r="I213" s="34">
        <f t="shared" si="77"/>
        <v>1481000</v>
      </c>
      <c r="J213" s="34">
        <f t="shared" si="78"/>
        <v>2409</v>
      </c>
      <c r="K213" s="34">
        <f t="shared" si="79"/>
        <v>1483409</v>
      </c>
    </row>
    <row r="214" spans="1:11" s="35" customFormat="1" ht="13.5" customHeight="1">
      <c r="A214" s="31" t="s">
        <v>100</v>
      </c>
      <c r="B214" s="32" t="s">
        <v>101</v>
      </c>
      <c r="C214" s="33">
        <v>265264</v>
      </c>
      <c r="D214" s="33">
        <v>0</v>
      </c>
      <c r="E214" s="34">
        <f t="shared" si="75"/>
        <v>265264</v>
      </c>
      <c r="F214" s="33">
        <v>1380</v>
      </c>
      <c r="G214" s="33">
        <v>0</v>
      </c>
      <c r="H214" s="34">
        <f t="shared" si="76"/>
        <v>1380</v>
      </c>
      <c r="I214" s="34">
        <f t="shared" si="77"/>
        <v>266644</v>
      </c>
      <c r="J214" s="34">
        <f t="shared" si="78"/>
        <v>0</v>
      </c>
      <c r="K214" s="34">
        <f t="shared" si="79"/>
        <v>266644</v>
      </c>
    </row>
    <row r="215" spans="1:11" s="35" customFormat="1" ht="13.5" customHeight="1">
      <c r="A215" s="31" t="s">
        <v>102</v>
      </c>
      <c r="B215" s="32" t="s">
        <v>103</v>
      </c>
      <c r="C215" s="33">
        <v>38037</v>
      </c>
      <c r="D215" s="33">
        <v>0</v>
      </c>
      <c r="E215" s="34">
        <f t="shared" si="75"/>
        <v>38037</v>
      </c>
      <c r="F215" s="33">
        <v>500</v>
      </c>
      <c r="G215" s="33">
        <v>0</v>
      </c>
      <c r="H215" s="34">
        <f t="shared" si="76"/>
        <v>500</v>
      </c>
      <c r="I215" s="34">
        <f t="shared" si="77"/>
        <v>38537</v>
      </c>
      <c r="J215" s="34">
        <f t="shared" si="78"/>
        <v>0</v>
      </c>
      <c r="K215" s="34">
        <f t="shared" si="79"/>
        <v>38537</v>
      </c>
    </row>
    <row r="216" spans="1:11" s="35" customFormat="1" ht="13.5" customHeight="1">
      <c r="A216" s="31" t="s">
        <v>30</v>
      </c>
      <c r="B216" s="32" t="s">
        <v>31</v>
      </c>
      <c r="C216" s="33">
        <v>39525</v>
      </c>
      <c r="D216" s="33">
        <v>0</v>
      </c>
      <c r="E216" s="34">
        <f t="shared" si="75"/>
        <v>39525</v>
      </c>
      <c r="F216" s="33">
        <v>1920</v>
      </c>
      <c r="G216" s="33">
        <v>0</v>
      </c>
      <c r="H216" s="34">
        <f t="shared" si="76"/>
        <v>1920</v>
      </c>
      <c r="I216" s="34">
        <f t="shared" si="77"/>
        <v>41445</v>
      </c>
      <c r="J216" s="34">
        <f t="shared" si="78"/>
        <v>0</v>
      </c>
      <c r="K216" s="34">
        <f t="shared" si="79"/>
        <v>41445</v>
      </c>
    </row>
    <row r="217" spans="1:11" s="10" customFormat="1" ht="13.5" customHeight="1">
      <c r="A217" s="46" t="s">
        <v>22</v>
      </c>
      <c r="B217" s="42" t="s">
        <v>23</v>
      </c>
      <c r="C217" s="48">
        <v>31114</v>
      </c>
      <c r="D217" s="48">
        <v>0</v>
      </c>
      <c r="E217" s="47">
        <f t="shared" si="75"/>
        <v>31114</v>
      </c>
      <c r="F217" s="48">
        <v>900</v>
      </c>
      <c r="G217" s="48">
        <v>0</v>
      </c>
      <c r="H217" s="47">
        <f t="shared" si="76"/>
        <v>900</v>
      </c>
      <c r="I217" s="47">
        <f t="shared" si="77"/>
        <v>32014</v>
      </c>
      <c r="J217" s="47">
        <f t="shared" si="78"/>
        <v>0</v>
      </c>
      <c r="K217" s="47">
        <f t="shared" si="79"/>
        <v>32014</v>
      </c>
    </row>
    <row r="218" spans="1:11" s="127" customFormat="1" ht="36" customHeight="1">
      <c r="A218" s="124"/>
      <c r="B218" s="119"/>
      <c r="C218" s="125"/>
      <c r="D218" s="125"/>
      <c r="E218" s="126"/>
      <c r="F218" s="125"/>
      <c r="G218" s="125"/>
      <c r="H218" s="126"/>
      <c r="I218" s="126"/>
      <c r="J218" s="126"/>
      <c r="K218" s="126"/>
    </row>
    <row r="219" spans="1:11" s="30" customFormat="1" ht="13.5" customHeight="1">
      <c r="A219" s="25">
        <v>85202</v>
      </c>
      <c r="B219" s="26" t="s">
        <v>88</v>
      </c>
      <c r="C219" s="27">
        <v>1375850</v>
      </c>
      <c r="D219" s="27">
        <v>1327033</v>
      </c>
      <c r="E219" s="28">
        <f t="shared" si="75"/>
        <v>2702883</v>
      </c>
      <c r="F219" s="29">
        <f>SUM(F220:F226)</f>
        <v>0</v>
      </c>
      <c r="G219" s="29">
        <f>SUM(G220:G220)</f>
        <v>0</v>
      </c>
      <c r="H219" s="28">
        <f t="shared" si="76"/>
        <v>0</v>
      </c>
      <c r="I219" s="28">
        <f t="shared" si="77"/>
        <v>1375850</v>
      </c>
      <c r="J219" s="28">
        <f t="shared" si="78"/>
        <v>1327033</v>
      </c>
      <c r="K219" s="28">
        <f t="shared" si="79"/>
        <v>2702883</v>
      </c>
    </row>
    <row r="220" spans="1:11" s="65" customFormat="1" ht="13.5" customHeight="1">
      <c r="A220" s="31" t="s">
        <v>91</v>
      </c>
      <c r="B220" s="105" t="s">
        <v>92</v>
      </c>
      <c r="C220" s="41">
        <v>0</v>
      </c>
      <c r="D220" s="41">
        <v>0</v>
      </c>
      <c r="E220" s="34">
        <f t="shared" si="75"/>
        <v>0</v>
      </c>
      <c r="F220" s="33">
        <v>4000</v>
      </c>
      <c r="G220" s="33">
        <v>0</v>
      </c>
      <c r="H220" s="34">
        <f t="shared" si="76"/>
        <v>4000</v>
      </c>
      <c r="I220" s="34">
        <f t="shared" si="77"/>
        <v>4000</v>
      </c>
      <c r="J220" s="34">
        <f t="shared" si="78"/>
        <v>0</v>
      </c>
      <c r="K220" s="34">
        <f t="shared" si="79"/>
        <v>4000</v>
      </c>
    </row>
    <row r="221" spans="1:11" s="61" customFormat="1" ht="13.5" customHeight="1">
      <c r="A221" s="31" t="s">
        <v>89</v>
      </c>
      <c r="B221" s="32" t="s">
        <v>90</v>
      </c>
      <c r="C221" s="33">
        <v>214750</v>
      </c>
      <c r="D221" s="33">
        <v>24189</v>
      </c>
      <c r="E221" s="34">
        <f aca="true" t="shared" si="80" ref="E221:E227">SUM(C221:D221)</f>
        <v>238939</v>
      </c>
      <c r="F221" s="33">
        <v>-9227</v>
      </c>
      <c r="G221" s="33">
        <v>0</v>
      </c>
      <c r="H221" s="34">
        <f aca="true" t="shared" si="81" ref="H221:H226">F221+G221</f>
        <v>-9227</v>
      </c>
      <c r="I221" s="34">
        <f aca="true" t="shared" si="82" ref="I221:J227">C221+F221</f>
        <v>205523</v>
      </c>
      <c r="J221" s="34">
        <f aca="true" t="shared" si="83" ref="J221:J226">D221+G221</f>
        <v>24189</v>
      </c>
      <c r="K221" s="34">
        <f aca="true" t="shared" si="84" ref="K221:K226">E221+H221</f>
        <v>229712</v>
      </c>
    </row>
    <row r="222" spans="1:11" s="61" customFormat="1" ht="13.5" customHeight="1">
      <c r="A222" s="31" t="s">
        <v>93</v>
      </c>
      <c r="B222" s="32" t="s">
        <v>95</v>
      </c>
      <c r="C222" s="33">
        <v>600</v>
      </c>
      <c r="D222" s="33">
        <v>200</v>
      </c>
      <c r="E222" s="34">
        <f t="shared" si="80"/>
        <v>800</v>
      </c>
      <c r="F222" s="33">
        <v>1500</v>
      </c>
      <c r="G222" s="33">
        <v>0</v>
      </c>
      <c r="H222" s="34">
        <f t="shared" si="81"/>
        <v>1500</v>
      </c>
      <c r="I222" s="34">
        <f t="shared" si="82"/>
        <v>2100</v>
      </c>
      <c r="J222" s="34">
        <f t="shared" si="83"/>
        <v>200</v>
      </c>
      <c r="K222" s="34">
        <f t="shared" si="84"/>
        <v>2300</v>
      </c>
    </row>
    <row r="223" spans="1:11" s="61" customFormat="1" ht="13.5" customHeight="1">
      <c r="A223" s="31" t="s">
        <v>54</v>
      </c>
      <c r="B223" s="42" t="s">
        <v>55</v>
      </c>
      <c r="C223" s="33">
        <v>300</v>
      </c>
      <c r="D223" s="33">
        <v>100</v>
      </c>
      <c r="E223" s="34">
        <f t="shared" si="80"/>
        <v>400</v>
      </c>
      <c r="F223" s="33">
        <v>600</v>
      </c>
      <c r="G223" s="33">
        <v>0</v>
      </c>
      <c r="H223" s="34">
        <f t="shared" si="81"/>
        <v>600</v>
      </c>
      <c r="I223" s="34">
        <f t="shared" si="82"/>
        <v>900</v>
      </c>
      <c r="J223" s="34">
        <f t="shared" si="83"/>
        <v>100</v>
      </c>
      <c r="K223" s="34">
        <f t="shared" si="84"/>
        <v>1000</v>
      </c>
    </row>
    <row r="224" spans="1:11" s="61" customFormat="1" ht="13.5" customHeight="1">
      <c r="A224" s="31" t="s">
        <v>56</v>
      </c>
      <c r="B224" s="32" t="s">
        <v>57</v>
      </c>
      <c r="C224" s="33">
        <v>12200</v>
      </c>
      <c r="D224" s="33">
        <v>9000</v>
      </c>
      <c r="E224" s="34">
        <f t="shared" si="80"/>
        <v>21200</v>
      </c>
      <c r="F224" s="33">
        <v>727</v>
      </c>
      <c r="G224" s="33">
        <v>0</v>
      </c>
      <c r="H224" s="34">
        <f t="shared" si="81"/>
        <v>727</v>
      </c>
      <c r="I224" s="34">
        <f t="shared" si="82"/>
        <v>12927</v>
      </c>
      <c r="J224" s="34">
        <f t="shared" si="83"/>
        <v>9000</v>
      </c>
      <c r="K224" s="34">
        <f t="shared" si="84"/>
        <v>21927</v>
      </c>
    </row>
    <row r="225" spans="1:11" s="61" customFormat="1" ht="13.5" customHeight="1">
      <c r="A225" s="31" t="s">
        <v>94</v>
      </c>
      <c r="B225" s="42" t="s">
        <v>96</v>
      </c>
      <c r="C225" s="33">
        <v>1500</v>
      </c>
      <c r="D225" s="33">
        <v>200</v>
      </c>
      <c r="E225" s="34">
        <f t="shared" si="80"/>
        <v>1700</v>
      </c>
      <c r="F225" s="33">
        <v>2000</v>
      </c>
      <c r="G225" s="33">
        <v>0</v>
      </c>
      <c r="H225" s="34">
        <f t="shared" si="81"/>
        <v>2000</v>
      </c>
      <c r="I225" s="34">
        <f t="shared" si="82"/>
        <v>3500</v>
      </c>
      <c r="J225" s="34">
        <f t="shared" si="83"/>
        <v>200</v>
      </c>
      <c r="K225" s="34">
        <f t="shared" si="84"/>
        <v>3700</v>
      </c>
    </row>
    <row r="226" spans="1:11" s="61" customFormat="1" ht="13.5" customHeight="1">
      <c r="A226" s="31" t="s">
        <v>78</v>
      </c>
      <c r="B226" s="42" t="s">
        <v>79</v>
      </c>
      <c r="C226" s="33">
        <v>600</v>
      </c>
      <c r="D226" s="33">
        <v>200</v>
      </c>
      <c r="E226" s="34">
        <f t="shared" si="80"/>
        <v>800</v>
      </c>
      <c r="F226" s="33">
        <v>400</v>
      </c>
      <c r="G226" s="33">
        <v>0</v>
      </c>
      <c r="H226" s="34">
        <f t="shared" si="81"/>
        <v>400</v>
      </c>
      <c r="I226" s="34">
        <f t="shared" si="82"/>
        <v>1000</v>
      </c>
      <c r="J226" s="34">
        <f t="shared" si="83"/>
        <v>200</v>
      </c>
      <c r="K226" s="34">
        <f t="shared" si="84"/>
        <v>1200</v>
      </c>
    </row>
    <row r="227" spans="1:11" s="22" customFormat="1" ht="14.25" customHeight="1">
      <c r="A227" s="49" t="s">
        <v>50</v>
      </c>
      <c r="B227" s="50" t="s">
        <v>160</v>
      </c>
      <c r="C227" s="51">
        <v>1115587</v>
      </c>
      <c r="D227" s="51">
        <v>138000</v>
      </c>
      <c r="E227" s="52">
        <f t="shared" si="80"/>
        <v>1253587</v>
      </c>
      <c r="F227" s="51">
        <f>F230</f>
        <v>0</v>
      </c>
      <c r="G227" s="51">
        <f>G230</f>
        <v>0</v>
      </c>
      <c r="H227" s="52">
        <f>F227+G227</f>
        <v>0</v>
      </c>
      <c r="I227" s="52">
        <f t="shared" si="82"/>
        <v>1115587</v>
      </c>
      <c r="J227" s="52">
        <f t="shared" si="82"/>
        <v>138000</v>
      </c>
      <c r="K227" s="52">
        <f>E227+H227</f>
        <v>1253587</v>
      </c>
    </row>
    <row r="228" spans="1:11" ht="15" customHeight="1">
      <c r="A228" s="53"/>
      <c r="B228" s="54" t="s">
        <v>12</v>
      </c>
      <c r="C228" s="55"/>
      <c r="D228" s="55"/>
      <c r="E228" s="56"/>
      <c r="F228" s="55"/>
      <c r="G228" s="55"/>
      <c r="H228" s="56"/>
      <c r="I228" s="56"/>
      <c r="J228" s="56"/>
      <c r="K228" s="56"/>
    </row>
    <row r="229" spans="1:11" ht="15" customHeight="1">
      <c r="A229" s="57"/>
      <c r="B229" s="58" t="s">
        <v>13</v>
      </c>
      <c r="C229" s="59">
        <v>10000</v>
      </c>
      <c r="D229" s="59">
        <v>0</v>
      </c>
      <c r="E229" s="60">
        <f>SUM(C229:D229)</f>
        <v>10000</v>
      </c>
      <c r="F229" s="59">
        <v>0</v>
      </c>
      <c r="G229" s="59">
        <v>0</v>
      </c>
      <c r="H229" s="60">
        <f>F229+G229</f>
        <v>0</v>
      </c>
      <c r="I229" s="60">
        <f>C229+F229</f>
        <v>10000</v>
      </c>
      <c r="J229" s="60">
        <f>D229+G229</f>
        <v>0</v>
      </c>
      <c r="K229" s="60">
        <f>E229+H229</f>
        <v>10000</v>
      </c>
    </row>
    <row r="230" spans="1:11" s="30" customFormat="1" ht="15" customHeight="1">
      <c r="A230" s="25">
        <v>85321</v>
      </c>
      <c r="B230" s="26" t="s">
        <v>161</v>
      </c>
      <c r="C230" s="27">
        <v>82000</v>
      </c>
      <c r="D230" s="27">
        <v>138000</v>
      </c>
      <c r="E230" s="28">
        <f>SUM(C230:D230)</f>
        <v>220000</v>
      </c>
      <c r="F230" s="29">
        <f>SUM(F231:F232)</f>
        <v>0</v>
      </c>
      <c r="G230" s="29">
        <f>SUM(G231:G232)</f>
        <v>0</v>
      </c>
      <c r="H230" s="28">
        <f>F230+G230</f>
        <v>0</v>
      </c>
      <c r="I230" s="28">
        <f aca="true" t="shared" si="85" ref="I230:K232">C230+F230</f>
        <v>82000</v>
      </c>
      <c r="J230" s="28">
        <f t="shared" si="85"/>
        <v>138000</v>
      </c>
      <c r="K230" s="28">
        <f t="shared" si="85"/>
        <v>220000</v>
      </c>
    </row>
    <row r="231" spans="1:11" s="40" customFormat="1" ht="15" customHeight="1">
      <c r="A231" s="36" t="s">
        <v>71</v>
      </c>
      <c r="B231" s="37" t="s">
        <v>72</v>
      </c>
      <c r="C231" s="38">
        <v>3127</v>
      </c>
      <c r="D231" s="38">
        <v>26000</v>
      </c>
      <c r="E231" s="34">
        <f>SUM(C231:D231)</f>
        <v>29127</v>
      </c>
      <c r="F231" s="39">
        <v>-12</v>
      </c>
      <c r="G231" s="39">
        <v>0</v>
      </c>
      <c r="H231" s="34">
        <f>F231+G231</f>
        <v>-12</v>
      </c>
      <c r="I231" s="34">
        <f t="shared" si="85"/>
        <v>3115</v>
      </c>
      <c r="J231" s="34">
        <f t="shared" si="85"/>
        <v>26000</v>
      </c>
      <c r="K231" s="34">
        <f t="shared" si="85"/>
        <v>29115</v>
      </c>
    </row>
    <row r="232" spans="1:11" s="35" customFormat="1" ht="13.5" customHeight="1">
      <c r="A232" s="31" t="s">
        <v>93</v>
      </c>
      <c r="B232" s="32" t="s">
        <v>95</v>
      </c>
      <c r="C232" s="33">
        <v>0</v>
      </c>
      <c r="D232" s="33">
        <v>60</v>
      </c>
      <c r="E232" s="34">
        <f>SUM(C232:D232)</f>
        <v>60</v>
      </c>
      <c r="F232" s="33">
        <v>12</v>
      </c>
      <c r="G232" s="33">
        <v>0</v>
      </c>
      <c r="H232" s="34">
        <f>F232+G232</f>
        <v>12</v>
      </c>
      <c r="I232" s="34">
        <f t="shared" si="85"/>
        <v>12</v>
      </c>
      <c r="J232" s="34">
        <f t="shared" si="85"/>
        <v>60</v>
      </c>
      <c r="K232" s="34">
        <f t="shared" si="85"/>
        <v>72</v>
      </c>
    </row>
    <row r="233" spans="1:11" s="22" customFormat="1" ht="13.5" customHeight="1">
      <c r="A233" s="49" t="s">
        <v>58</v>
      </c>
      <c r="B233" s="50" t="s">
        <v>59</v>
      </c>
      <c r="C233" s="51">
        <v>4323740</v>
      </c>
      <c r="D233" s="51">
        <v>2742405</v>
      </c>
      <c r="E233" s="52">
        <f>SUM(C233:D233)</f>
        <v>7066145</v>
      </c>
      <c r="F233" s="51">
        <f>F236+F241</f>
        <v>-2575</v>
      </c>
      <c r="G233" s="51">
        <v>0</v>
      </c>
      <c r="H233" s="52">
        <f>F233+G233</f>
        <v>-2575</v>
      </c>
      <c r="I233" s="52">
        <f>C233+F233</f>
        <v>4321165</v>
      </c>
      <c r="J233" s="52">
        <f>D233+G233</f>
        <v>2742405</v>
      </c>
      <c r="K233" s="52">
        <f>E233+H233</f>
        <v>7063570</v>
      </c>
    </row>
    <row r="234" spans="1:11" ht="13.5" customHeight="1">
      <c r="A234" s="53"/>
      <c r="B234" s="54" t="s">
        <v>12</v>
      </c>
      <c r="C234" s="55"/>
      <c r="D234" s="55"/>
      <c r="E234" s="56"/>
      <c r="F234" s="55"/>
      <c r="G234" s="55"/>
      <c r="H234" s="56"/>
      <c r="I234" s="56"/>
      <c r="J234" s="56"/>
      <c r="K234" s="56"/>
    </row>
    <row r="235" spans="1:11" ht="13.5" customHeight="1">
      <c r="A235" s="57"/>
      <c r="B235" s="58" t="s">
        <v>13</v>
      </c>
      <c r="C235" s="59">
        <v>80000</v>
      </c>
      <c r="D235" s="59">
        <v>9800</v>
      </c>
      <c r="E235" s="60">
        <f aca="true" t="shared" si="86" ref="E235:E243">SUM(C235:D235)</f>
        <v>89800</v>
      </c>
      <c r="F235" s="59">
        <v>0</v>
      </c>
      <c r="G235" s="59">
        <v>0</v>
      </c>
      <c r="H235" s="60">
        <f aca="true" t="shared" si="87" ref="H235:H242">F235+G235</f>
        <v>0</v>
      </c>
      <c r="I235" s="60">
        <f>C235+F235</f>
        <v>80000</v>
      </c>
      <c r="J235" s="60">
        <f>D235+G235</f>
        <v>9800</v>
      </c>
      <c r="K235" s="60">
        <f>E235+H235</f>
        <v>89800</v>
      </c>
    </row>
    <row r="236" spans="1:11" s="7" customFormat="1" ht="13.5" customHeight="1">
      <c r="A236" s="25">
        <v>85403</v>
      </c>
      <c r="B236" s="26" t="s">
        <v>130</v>
      </c>
      <c r="C236" s="29">
        <v>1855700</v>
      </c>
      <c r="D236" s="29">
        <v>0</v>
      </c>
      <c r="E236" s="28">
        <f t="shared" si="86"/>
        <v>1855700</v>
      </c>
      <c r="F236" s="29">
        <f>SUM(F237:F240)</f>
        <v>-3000</v>
      </c>
      <c r="G236" s="29">
        <f>SUM(G238:G238)</f>
        <v>0</v>
      </c>
      <c r="H236" s="28">
        <f t="shared" si="87"/>
        <v>-3000</v>
      </c>
      <c r="I236" s="28">
        <f aca="true" t="shared" si="88" ref="I236:J240">C236+F236</f>
        <v>1852700</v>
      </c>
      <c r="J236" s="28">
        <f t="shared" si="88"/>
        <v>0</v>
      </c>
      <c r="K236" s="28">
        <f>SUM(E236+H236)</f>
        <v>1852700</v>
      </c>
    </row>
    <row r="237" spans="1:11" s="42" customFormat="1" ht="13.5" customHeight="1">
      <c r="A237" s="31" t="s">
        <v>30</v>
      </c>
      <c r="B237" s="32" t="s">
        <v>31</v>
      </c>
      <c r="C237" s="41">
        <v>65000</v>
      </c>
      <c r="D237" s="41">
        <v>0</v>
      </c>
      <c r="E237" s="34">
        <f t="shared" si="86"/>
        <v>65000</v>
      </c>
      <c r="F237" s="33">
        <v>-8000</v>
      </c>
      <c r="G237" s="33">
        <v>0</v>
      </c>
      <c r="H237" s="34">
        <f t="shared" si="87"/>
        <v>-8000</v>
      </c>
      <c r="I237" s="34">
        <f t="shared" si="88"/>
        <v>57000</v>
      </c>
      <c r="J237" s="34">
        <f t="shared" si="88"/>
        <v>0</v>
      </c>
      <c r="K237" s="34">
        <f>E237+H237</f>
        <v>57000</v>
      </c>
    </row>
    <row r="238" spans="1:11" s="35" customFormat="1" ht="13.5" customHeight="1">
      <c r="A238" s="31" t="s">
        <v>25</v>
      </c>
      <c r="B238" s="32" t="s">
        <v>26</v>
      </c>
      <c r="C238" s="41">
        <v>15000</v>
      </c>
      <c r="D238" s="41">
        <v>0</v>
      </c>
      <c r="E238" s="34">
        <f t="shared" si="86"/>
        <v>15000</v>
      </c>
      <c r="F238" s="33">
        <v>2000</v>
      </c>
      <c r="G238" s="33">
        <v>0</v>
      </c>
      <c r="H238" s="34">
        <f t="shared" si="87"/>
        <v>2000</v>
      </c>
      <c r="I238" s="34">
        <f t="shared" si="88"/>
        <v>17000</v>
      </c>
      <c r="J238" s="34">
        <f t="shared" si="88"/>
        <v>0</v>
      </c>
      <c r="K238" s="34">
        <f>E238+H238</f>
        <v>17000</v>
      </c>
    </row>
    <row r="239" spans="1:11" s="65" customFormat="1" ht="13.5" customHeight="1">
      <c r="A239" s="104" t="s">
        <v>76</v>
      </c>
      <c r="B239" s="42" t="s">
        <v>77</v>
      </c>
      <c r="C239" s="62">
        <v>5000</v>
      </c>
      <c r="D239" s="62">
        <v>0</v>
      </c>
      <c r="E239" s="63">
        <f t="shared" si="86"/>
        <v>5000</v>
      </c>
      <c r="F239" s="64">
        <v>2000</v>
      </c>
      <c r="G239" s="64">
        <v>0</v>
      </c>
      <c r="H239" s="63">
        <f t="shared" si="87"/>
        <v>2000</v>
      </c>
      <c r="I239" s="63">
        <f t="shared" si="88"/>
        <v>7000</v>
      </c>
      <c r="J239" s="63">
        <f t="shared" si="88"/>
        <v>0</v>
      </c>
      <c r="K239" s="63">
        <f>E239+H239</f>
        <v>7000</v>
      </c>
    </row>
    <row r="240" spans="1:11" s="35" customFormat="1" ht="13.5" customHeight="1">
      <c r="A240" s="31" t="s">
        <v>94</v>
      </c>
      <c r="B240" s="42" t="s">
        <v>96</v>
      </c>
      <c r="C240" s="33">
        <v>0</v>
      </c>
      <c r="D240" s="33">
        <v>0</v>
      </c>
      <c r="E240" s="34">
        <f t="shared" si="86"/>
        <v>0</v>
      </c>
      <c r="F240" s="33">
        <v>1000</v>
      </c>
      <c r="G240" s="33">
        <v>0</v>
      </c>
      <c r="H240" s="34">
        <f t="shared" si="87"/>
        <v>1000</v>
      </c>
      <c r="I240" s="34">
        <f t="shared" si="88"/>
        <v>1000</v>
      </c>
      <c r="J240" s="34">
        <f t="shared" si="88"/>
        <v>0</v>
      </c>
      <c r="K240" s="34">
        <f>E240+H240</f>
        <v>1000</v>
      </c>
    </row>
    <row r="241" spans="1:11" s="7" customFormat="1" ht="13.5" customHeight="1">
      <c r="A241" s="94">
        <v>85410</v>
      </c>
      <c r="B241" s="95" t="s">
        <v>74</v>
      </c>
      <c r="C241" s="27">
        <v>833843</v>
      </c>
      <c r="D241" s="27">
        <v>0</v>
      </c>
      <c r="E241" s="28">
        <f t="shared" si="86"/>
        <v>833843</v>
      </c>
      <c r="F241" s="27">
        <f>SUM(F242:F242)</f>
        <v>425</v>
      </c>
      <c r="G241" s="27">
        <v>0</v>
      </c>
      <c r="H241" s="28">
        <f t="shared" si="87"/>
        <v>425</v>
      </c>
      <c r="I241" s="28">
        <f aca="true" t="shared" si="89" ref="I241:K242">C241+F241</f>
        <v>834268</v>
      </c>
      <c r="J241" s="28">
        <f t="shared" si="89"/>
        <v>0</v>
      </c>
      <c r="K241" s="28">
        <f t="shared" si="89"/>
        <v>834268</v>
      </c>
    </row>
    <row r="242" spans="1:11" s="42" customFormat="1" ht="13.5" customHeight="1">
      <c r="A242" s="31" t="s">
        <v>30</v>
      </c>
      <c r="B242" s="32" t="s">
        <v>31</v>
      </c>
      <c r="C242" s="41">
        <v>30943</v>
      </c>
      <c r="D242" s="41">
        <v>0</v>
      </c>
      <c r="E242" s="34">
        <f t="shared" si="86"/>
        <v>30943</v>
      </c>
      <c r="F242" s="33">
        <v>425</v>
      </c>
      <c r="G242" s="33">
        <v>0</v>
      </c>
      <c r="H242" s="34">
        <f t="shared" si="87"/>
        <v>425</v>
      </c>
      <c r="I242" s="34">
        <f t="shared" si="89"/>
        <v>31368</v>
      </c>
      <c r="J242" s="34">
        <f t="shared" si="89"/>
        <v>0</v>
      </c>
      <c r="K242" s="34">
        <f t="shared" si="89"/>
        <v>31368</v>
      </c>
    </row>
    <row r="243" spans="1:11" s="22" customFormat="1" ht="13.5" customHeight="1">
      <c r="A243" s="49" t="s">
        <v>62</v>
      </c>
      <c r="B243" s="50" t="s">
        <v>63</v>
      </c>
      <c r="C243" s="51">
        <v>3347600</v>
      </c>
      <c r="D243" s="51">
        <v>0</v>
      </c>
      <c r="E243" s="52">
        <f t="shared" si="86"/>
        <v>3347600</v>
      </c>
      <c r="F243" s="51">
        <f>F246</f>
        <v>0</v>
      </c>
      <c r="G243" s="51">
        <v>0</v>
      </c>
      <c r="H243" s="52">
        <f>F243+G243</f>
        <v>0</v>
      </c>
      <c r="I243" s="52">
        <f>C243+F243</f>
        <v>3347600</v>
      </c>
      <c r="J243" s="52">
        <f>D243+G243</f>
        <v>0</v>
      </c>
      <c r="K243" s="52">
        <f>E243+H243</f>
        <v>3347600</v>
      </c>
    </row>
    <row r="244" spans="1:11" s="23" customFormat="1" ht="13.5" customHeight="1">
      <c r="A244" s="53"/>
      <c r="B244" s="54" t="s">
        <v>12</v>
      </c>
      <c r="C244" s="55"/>
      <c r="D244" s="55"/>
      <c r="E244" s="56"/>
      <c r="F244" s="55"/>
      <c r="G244" s="55"/>
      <c r="H244" s="56"/>
      <c r="I244" s="56"/>
      <c r="J244" s="56"/>
      <c r="K244" s="56"/>
    </row>
    <row r="245" spans="1:11" s="24" customFormat="1" ht="13.5" customHeight="1">
      <c r="A245" s="57"/>
      <c r="B245" s="112" t="s">
        <v>18</v>
      </c>
      <c r="C245" s="59">
        <v>450000</v>
      </c>
      <c r="D245" s="59">
        <v>0</v>
      </c>
      <c r="E245" s="60">
        <f>SUM(C245:D245)</f>
        <v>450000</v>
      </c>
      <c r="F245" s="59">
        <f>F248</f>
        <v>35140</v>
      </c>
      <c r="G245" s="59">
        <v>0</v>
      </c>
      <c r="H245" s="60">
        <f>F245+G245</f>
        <v>35140</v>
      </c>
      <c r="I245" s="60">
        <f aca="true" t="shared" si="90" ref="I245:K247">C245+F245</f>
        <v>485140</v>
      </c>
      <c r="J245" s="60">
        <f t="shared" si="90"/>
        <v>0</v>
      </c>
      <c r="K245" s="60">
        <f t="shared" si="90"/>
        <v>485140</v>
      </c>
    </row>
    <row r="246" spans="1:11" s="30" customFormat="1" ht="13.5" customHeight="1">
      <c r="A246" s="25">
        <v>92116</v>
      </c>
      <c r="B246" s="26" t="s">
        <v>115</v>
      </c>
      <c r="C246" s="27">
        <v>1575000</v>
      </c>
      <c r="D246" s="27">
        <v>0</v>
      </c>
      <c r="E246" s="28">
        <f>SUM(C246:D246)</f>
        <v>1575000</v>
      </c>
      <c r="F246" s="29">
        <f>SUM(F247:F248)</f>
        <v>0</v>
      </c>
      <c r="G246" s="29">
        <f>SUM(G247:G247)</f>
        <v>0</v>
      </c>
      <c r="H246" s="28">
        <f>F246+G246</f>
        <v>0</v>
      </c>
      <c r="I246" s="28">
        <f t="shared" si="90"/>
        <v>1575000</v>
      </c>
      <c r="J246" s="28">
        <f t="shared" si="90"/>
        <v>0</v>
      </c>
      <c r="K246" s="28">
        <f t="shared" si="90"/>
        <v>1575000</v>
      </c>
    </row>
    <row r="247" spans="1:11" s="42" customFormat="1" ht="13.5" customHeight="1">
      <c r="A247" s="31" t="s">
        <v>113</v>
      </c>
      <c r="B247" s="32" t="s">
        <v>114</v>
      </c>
      <c r="C247" s="41">
        <v>1450000</v>
      </c>
      <c r="D247" s="41">
        <v>0</v>
      </c>
      <c r="E247" s="34">
        <f>SUM(C247:D247)</f>
        <v>1450000</v>
      </c>
      <c r="F247" s="33">
        <v>-35140</v>
      </c>
      <c r="G247" s="33">
        <v>0</v>
      </c>
      <c r="H247" s="34">
        <f>F247+G247</f>
        <v>-35140</v>
      </c>
      <c r="I247" s="34">
        <f t="shared" si="90"/>
        <v>1414860</v>
      </c>
      <c r="J247" s="34">
        <f t="shared" si="90"/>
        <v>0</v>
      </c>
      <c r="K247" s="34">
        <f t="shared" si="90"/>
        <v>1414860</v>
      </c>
    </row>
    <row r="248" spans="1:11" s="91" customFormat="1" ht="13.5" customHeight="1">
      <c r="A248" s="86" t="s">
        <v>64</v>
      </c>
      <c r="B248" s="87" t="s">
        <v>116</v>
      </c>
      <c r="C248" s="88">
        <v>25000</v>
      </c>
      <c r="D248" s="88">
        <v>0</v>
      </c>
      <c r="E248" s="89">
        <f>SUM(C248:D248)</f>
        <v>25000</v>
      </c>
      <c r="F248" s="90">
        <v>35140</v>
      </c>
      <c r="G248" s="90">
        <v>0</v>
      </c>
      <c r="H248" s="89">
        <f>F248+G248</f>
        <v>35140</v>
      </c>
      <c r="I248" s="89">
        <f>C248+F248</f>
        <v>60140</v>
      </c>
      <c r="J248" s="89">
        <f>D248+G248</f>
        <v>0</v>
      </c>
      <c r="K248" s="89">
        <f>E248+H248</f>
        <v>60140</v>
      </c>
    </row>
    <row r="249" spans="1:11" ht="13.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</row>
    <row r="250" spans="1:11" ht="13.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</row>
    <row r="251" spans="1:11" ht="13.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</row>
    <row r="252" spans="1:11" ht="13.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</row>
    <row r="253" spans="1:11" ht="13.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</row>
    <row r="254" spans="1:11" ht="13.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</row>
    <row r="255" spans="1:11" ht="13.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</row>
    <row r="256" spans="1:11" ht="13.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</row>
    <row r="257" spans="1:11" ht="13.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</row>
    <row r="258" spans="1:11" ht="13.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</row>
    <row r="259" spans="1:11" ht="13.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</row>
    <row r="260" spans="1:11" ht="13.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</row>
    <row r="261" spans="1:11" ht="13.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</row>
    <row r="262" spans="1:11" ht="13.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</row>
    <row r="263" spans="1:11" ht="13.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</row>
    <row r="264" spans="1:11" ht="13.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</row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</sheetData>
  <mergeCells count="12">
    <mergeCell ref="A12:K12"/>
    <mergeCell ref="A150:K150"/>
    <mergeCell ref="A5:K5"/>
    <mergeCell ref="A6:A7"/>
    <mergeCell ref="B6:B7"/>
    <mergeCell ref="C6:E6"/>
    <mergeCell ref="F6:H6"/>
    <mergeCell ref="I6:K6"/>
    <mergeCell ref="I1:K1"/>
    <mergeCell ref="I2:K2"/>
    <mergeCell ref="I3:K3"/>
    <mergeCell ref="I4:K4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2007-05-31T10:40:47Z</cp:lastPrinted>
  <dcterms:created xsi:type="dcterms:W3CDTF">2007-05-02T09:33:45Z</dcterms:created>
  <dcterms:modified xsi:type="dcterms:W3CDTF">2007-06-01T08:14:04Z</dcterms:modified>
  <cp:category/>
  <cp:version/>
  <cp:contentType/>
  <cp:contentStatus/>
</cp:coreProperties>
</file>