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tabRatio="728" firstSheet="1" activeTab="1"/>
  </bookViews>
  <sheets>
    <sheet name="Arkusz1" sheetId="1" r:id="rId1"/>
    <sheet name="autopoprawka" sheetId="2" r:id="rId2"/>
  </sheets>
  <definedNames>
    <definedName name="_xlnm.Print_Titles" localSheetId="1">'autopoprawka'!$7:$9</definedName>
  </definedNames>
  <calcPr fullCalcOnLoad="1"/>
</workbook>
</file>

<file path=xl/sharedStrings.xml><?xml version="1.0" encoding="utf-8"?>
<sst xmlns="http://schemas.openxmlformats.org/spreadsheetml/2006/main" count="1008" uniqueCount="417">
  <si>
    <t>Lp.</t>
  </si>
  <si>
    <t>Dział rozdział</t>
  </si>
  <si>
    <t>NAZWA  ZADANIA  INWESTYCYJNEGO</t>
  </si>
  <si>
    <t>Termin realizacji</t>
  </si>
  <si>
    <t>Nakłady na inwestycje                z budżetu</t>
  </si>
  <si>
    <t>w tym:</t>
  </si>
  <si>
    <t>Środki z własnych funduszy celowych</t>
  </si>
  <si>
    <t>Inne środki pozabudż.</t>
  </si>
  <si>
    <t>Środki własne</t>
  </si>
  <si>
    <t>Kredyty</t>
  </si>
  <si>
    <t>Pożyczki</t>
  </si>
  <si>
    <t>Dotacje</t>
  </si>
  <si>
    <t>GFOŚiGW</t>
  </si>
  <si>
    <t>PFOŚiGW</t>
  </si>
  <si>
    <t>INWESTYCJE  OGÓŁEM = A + B</t>
  </si>
  <si>
    <t>A</t>
  </si>
  <si>
    <t>GMINA</t>
  </si>
  <si>
    <t>RAZEM wydatki na zadania inwestycyjne dotyczące gminy</t>
  </si>
  <si>
    <t>Lokalny transport zbiorowy</t>
  </si>
  <si>
    <t>Drogi publiczne gminne</t>
  </si>
  <si>
    <t>Gospodarka gruntami i nieruchomościami</t>
  </si>
  <si>
    <t>Pozostała działalność w gospodarce mieszkaniowej</t>
  </si>
  <si>
    <t>Pozostała działalność w działalności usługowej</t>
  </si>
  <si>
    <t>Urząd miasta</t>
  </si>
  <si>
    <t>Ochotnicze straże pożarne</t>
  </si>
  <si>
    <t>Straż miejska</t>
  </si>
  <si>
    <t>Szkoły podstawowe</t>
  </si>
  <si>
    <t>Gimnazja</t>
  </si>
  <si>
    <t>Domy pomocy społecznej</t>
  </si>
  <si>
    <t>Ośrodki pomocy społecznej</t>
  </si>
  <si>
    <t>Gospodarka ściekowa i ochrona wód</t>
  </si>
  <si>
    <t>Schroniska dla zwierząt</t>
  </si>
  <si>
    <t>Oświetlenie ulic</t>
  </si>
  <si>
    <t>Pozostała działalność w gospodarce komunalnej</t>
  </si>
  <si>
    <t>Pozostałe zadania w zakresie kultury</t>
  </si>
  <si>
    <t>Instytucje kultury fizycznej</t>
  </si>
  <si>
    <t>Pozostała działalność w kulturze fizycznej</t>
  </si>
  <si>
    <t>600-60016</t>
  </si>
  <si>
    <t>Transport i łączność                                                                                                                                                                                                      drogi publiczne gminne</t>
  </si>
  <si>
    <t>1.</t>
  </si>
  <si>
    <t>§ 6052</t>
  </si>
  <si>
    <t>2.</t>
  </si>
  <si>
    <t>Budowa obwodnicy Miasta Piotrkowa Trybunalskiego - etap II</t>
  </si>
  <si>
    <t>3.</t>
  </si>
  <si>
    <t>§ 6050</t>
  </si>
  <si>
    <t>4.</t>
  </si>
  <si>
    <t xml:space="preserve">Modernizacja ul. Garbarskiej z parkingiem i kanalizacją deszczową </t>
  </si>
  <si>
    <t>5.</t>
  </si>
  <si>
    <t>6.</t>
  </si>
  <si>
    <t>7.</t>
  </si>
  <si>
    <t xml:space="preserve">Budowa ulic w osiedlu Pawłowska wraz z kanalizacją deszczową (ul. Jasna, PCK, Promienna, Demczyka, Fabianiego, Puszczyńskiego) </t>
  </si>
  <si>
    <t>8.</t>
  </si>
  <si>
    <t>9.</t>
  </si>
  <si>
    <t xml:space="preserve">Modernizacja ul. Sienkiewicza i Pasaż Rudowskiego </t>
  </si>
  <si>
    <t>10.</t>
  </si>
  <si>
    <t>11.</t>
  </si>
  <si>
    <t>12.</t>
  </si>
  <si>
    <t>Budowa ul. Polnej - I etap</t>
  </si>
  <si>
    <t>13.</t>
  </si>
  <si>
    <t>700-70095</t>
  </si>
  <si>
    <t>Gospodarka mieszkaniowa -                                                                                                      pozostała działalność</t>
  </si>
  <si>
    <t>750-75023</t>
  </si>
  <si>
    <t>Administracja publiczna - Urząd Miasta</t>
  </si>
  <si>
    <t>Modernizacja Sali Nr 1</t>
  </si>
  <si>
    <t>801-80101</t>
  </si>
  <si>
    <t>Oświata i wychowanie - szkoły podstawowe</t>
  </si>
  <si>
    <t>801-80110</t>
  </si>
  <si>
    <t>Oświata i wychowanie - gimnazja</t>
  </si>
  <si>
    <t xml:space="preserve">Modernizacja i termomodernizacja obiektów szkolnych Gimnazjum Nr 4 przy ul. Próchnika 8/12 </t>
  </si>
  <si>
    <t>900-90001</t>
  </si>
  <si>
    <t>Gospodarka komunalna i ochrona środowiska - gospodarka ściekowa i ochrona wód</t>
  </si>
  <si>
    <t xml:space="preserve">Regulacja stosunków wodnych w dolinach rzeki Strawy i rzeki Wierzejki                                                     </t>
  </si>
  <si>
    <t>900-90013</t>
  </si>
  <si>
    <t>Gospodarka komunalna i ochrona środowiska  - schroniska dla zwierząt</t>
  </si>
  <si>
    <t>Urządzenie przytuliska dla bezdomnych zwierząt</t>
  </si>
  <si>
    <t>900-90015</t>
  </si>
  <si>
    <t>Gospodarka komunalna i ochrona środowiska  - oświetlenie ulic</t>
  </si>
  <si>
    <t>Oświetlenie miasta - budowa nowych instalacji ulicznych</t>
  </si>
  <si>
    <t>900-90095</t>
  </si>
  <si>
    <t>Gospodarka komunalna i ochrona środowiska - pozostała działalność</t>
  </si>
  <si>
    <t>§ 6058</t>
  </si>
  <si>
    <t>Magistrala wodociągowa do Os. Jeziorna I i II</t>
  </si>
  <si>
    <t xml:space="preserve">Budowa kanalizacji sanitarnej i deszczowej w ul. Wolborskiej i Wierzejskiej </t>
  </si>
  <si>
    <t xml:space="preserve">Dokumentacja na zadania przyszłościowe </t>
  </si>
  <si>
    <t>Budowa kanalizacji deszczowej w ul. Słowackiego od ul. Kostromskiej do ul. Daniłowksiego</t>
  </si>
  <si>
    <t>921-92105</t>
  </si>
  <si>
    <t>Kultura i ochrona dziedzictwa narodowego - pozostałe zadania w zakresie kultury</t>
  </si>
  <si>
    <t>Teatr im. S. Jaracza w Łodzi bez granic - europejskie sceny regionu łódzkiego</t>
  </si>
  <si>
    <t>926-92695</t>
  </si>
  <si>
    <t>Kultura fizyczna i sport - pozostała działalność</t>
  </si>
  <si>
    <t>§ 6060</t>
  </si>
  <si>
    <t>700-70005</t>
  </si>
  <si>
    <t>Gospodarka mieszkaniowa - gospodarka gruntami i nieruchomościami</t>
  </si>
  <si>
    <t xml:space="preserve">Pozyskiwanie gruntów i nieruchomości do zasobów gminy         </t>
  </si>
  <si>
    <t>§ 6300</t>
  </si>
  <si>
    <t>Dofinansowanie zakupu specjalistycznego sprzętu medycznego dla Samodzielnego Szpitala Wojewódzkiego i Szpitala Rejonowego</t>
  </si>
  <si>
    <t>754-75412</t>
  </si>
  <si>
    <t>Bezpieczeństwo publiczne                                                                                                                                                                                              ochotnicze straże pożarne</t>
  </si>
  <si>
    <t>Zakupy dla OSP</t>
  </si>
  <si>
    <t>754-75495</t>
  </si>
  <si>
    <t>Bezpieczeństwo publiczne - pozostała działalność</t>
  </si>
  <si>
    <t>600-60004</t>
  </si>
  <si>
    <t>Transport i łączność                                                                                                                                                                                           lokalny transport zbiorowy</t>
  </si>
  <si>
    <t>Zakup wiat przystankowych</t>
  </si>
  <si>
    <t>Zakup zestawu komputerowego wraz z oprogramowaniem</t>
  </si>
  <si>
    <t>926-92604</t>
  </si>
  <si>
    <t>Kultura fizyczna i sport                                                                                                                                                                                        instytucje kultury fizycznej</t>
  </si>
  <si>
    <t>710-71095</t>
  </si>
  <si>
    <t>Działalność usługowa - pozostała działalność</t>
  </si>
  <si>
    <t>852-85219</t>
  </si>
  <si>
    <t>Pomoc społeczna                                                                                                                                                                                        ośrodki pomocy społecznej</t>
  </si>
  <si>
    <t>852-85202</t>
  </si>
  <si>
    <t>754-75416</t>
  </si>
  <si>
    <t>Bezpieczeństwo publiczne - straż miejska</t>
  </si>
  <si>
    <t>B</t>
  </si>
  <si>
    <t>POWIAT</t>
  </si>
  <si>
    <t>RAZEM wydatki na zadania inwestycyjne dotyczące powiatu</t>
  </si>
  <si>
    <t>Drogi publiczne w miastach na prawach powiatu</t>
  </si>
  <si>
    <t>Szkoły zawodowe</t>
  </si>
  <si>
    <t>Placówki opiekuńczo - wychowawcze</t>
  </si>
  <si>
    <t>Bursa szkolna</t>
  </si>
  <si>
    <t>600-60015</t>
  </si>
  <si>
    <t>Transport i łączność - drogi publiczne                                                                                                                                                                                         w miastach na prawach  powiatu</t>
  </si>
  <si>
    <t>§ 6059</t>
  </si>
  <si>
    <t xml:space="preserve">Budowa jezdni północnej trasy W - Z </t>
  </si>
  <si>
    <t xml:space="preserve">Modernizacja ul. Wojska Polskiego od ul. Kostromskiej do granic miasta </t>
  </si>
  <si>
    <t>Rewitalizacja Parku Jana Pawła II</t>
  </si>
  <si>
    <t xml:space="preserve">Modernizacja ul. Wolborskiej </t>
  </si>
  <si>
    <t>801-80130</t>
  </si>
  <si>
    <t>Oświata i wychowanie - szkoły zawodowe</t>
  </si>
  <si>
    <t>Budowa sali gimnastycznej w ZSP Nr 4</t>
  </si>
  <si>
    <t>852-85201</t>
  </si>
  <si>
    <t>Pomoc społeczna                                                                                                                                                                                                            placówki opiekuńczo - wychowawcze</t>
  </si>
  <si>
    <t>854-85410</t>
  </si>
  <si>
    <t>Edukacyjna opieka wychowawcza - bursa szkolna</t>
  </si>
  <si>
    <t>Adaptacja budynku biurowego przy ul. Dmowskiego</t>
  </si>
  <si>
    <t>Pomoc społeczna                                                                                                                                                                                                    domy pomocy społecznej</t>
  </si>
  <si>
    <t>Zakup sprzętu komputerowego i oprogramowania</t>
  </si>
  <si>
    <t>Zakup samochodu osobowego</t>
  </si>
  <si>
    <t>Zakup kserokopiarek dla potrzeb UM</t>
  </si>
  <si>
    <t>Adaptacja obiektów z przeznaczeniem na lokale mieszkalne i pomieszczenia tymczasowe</t>
  </si>
  <si>
    <t>Program ,,termomodernizacja budynków''</t>
  </si>
  <si>
    <t>Zakup sprzętu do rejestracji położenia patroli pieszych i zmechanizowanych</t>
  </si>
  <si>
    <t>Zakup ciągnika i maszyn dla obwodu drogowego</t>
  </si>
  <si>
    <t>Zakup oprogramowania do zarządzania drogami</t>
  </si>
  <si>
    <t>Zakup zestawów komputerowych z oprogramowaniem</t>
  </si>
  <si>
    <t>Zakup sprzętu komputerowego</t>
  </si>
  <si>
    <t>Budowa łącznika</t>
  </si>
  <si>
    <t>Zakup komputerów</t>
  </si>
  <si>
    <t>§ 6220</t>
  </si>
  <si>
    <t>921-92116</t>
  </si>
  <si>
    <t>Kultura i chrona dziedzictwa narodowego - biblioteka</t>
  </si>
  <si>
    <t>921-92118</t>
  </si>
  <si>
    <t>Kultura i chrona dziedzictwa narodowego - muzeum</t>
  </si>
  <si>
    <t>Dokumentacja techniczna wraz z kosztorysem do modernizacji zachodniej fasady budynku Muzeum</t>
  </si>
  <si>
    <t xml:space="preserve">Zakup sprzętu komputerowego </t>
  </si>
  <si>
    <t>Muzeum</t>
  </si>
  <si>
    <t>Biblioteka</t>
  </si>
  <si>
    <t>Modernizacja ul. Folwarcznej wraz z kanalizacją deszczową</t>
  </si>
  <si>
    <t>Budowa parkingu przy  "Panoramie"</t>
  </si>
  <si>
    <t>Przebudowa ul. Słowackiego od Sienkiewicza do torów PKP</t>
  </si>
  <si>
    <t>14.</t>
  </si>
  <si>
    <t>Modernizacja pomieszczeń pod potrzeby BOM</t>
  </si>
  <si>
    <t>Modyfikacja zasilania ujęcia wody "Szczekanica"</t>
  </si>
  <si>
    <t>Monitoring osiedlowych przepompowni ścieków</t>
  </si>
  <si>
    <t>Kanalizacja sanitarna w ul. Budki</t>
  </si>
  <si>
    <t>Kanalizacja sanitarna  w ul. Górniczej</t>
  </si>
  <si>
    <t>Os. Jeziorna II - infrastruktura osiedla</t>
  </si>
  <si>
    <t>Kanalizacja sanitarna w ul. Belzackiej i ul. Zakątnej</t>
  </si>
  <si>
    <t>Budowa wodociągu w ul. Bednarskiej</t>
  </si>
  <si>
    <t>Kanalizacja sanitarna i wodociąg w ul. Kałuży</t>
  </si>
  <si>
    <t>Kanalizacja sanitarna w ul. Wiśniowej</t>
  </si>
  <si>
    <t>Przebudowa ul. Rakowskiej od ul. Wolborskiej do łącznicy na węźle Rakowskim</t>
  </si>
  <si>
    <t>2001-2006</t>
  </si>
  <si>
    <t>2005-2011</t>
  </si>
  <si>
    <t>Budowa obwodnicy Miasta Piotrkowa Trybunalskiego - etap III - przebudowa nawierzchni Al. Sikorskiego od ul. Zawodzie do Al. Armii Krajowej</t>
  </si>
  <si>
    <t>2004-2006</t>
  </si>
  <si>
    <t>2005-2006</t>
  </si>
  <si>
    <t>2004-2007</t>
  </si>
  <si>
    <t>2005-2007</t>
  </si>
  <si>
    <t>2005-2008</t>
  </si>
  <si>
    <t>2004-2010</t>
  </si>
  <si>
    <t>2003-2010</t>
  </si>
  <si>
    <t>2005-2010</t>
  </si>
  <si>
    <t>2003-2007</t>
  </si>
  <si>
    <t>Budowa ronda "Karolinowska"</t>
  </si>
  <si>
    <t>Przygotowanie pomieszczeń w budynku przy Farnej 8 do potrzeb administracyjno - biurowych</t>
  </si>
  <si>
    <t>ul.Topolowa - zagospodarowanie terenu</t>
  </si>
  <si>
    <t>Rewitalizacja Starówki</t>
  </si>
  <si>
    <t>Przebudowa ul. Michałowskiej, ul. Rolniczej, ul. Spacerowej, ul. Jerozolimskiej</t>
  </si>
  <si>
    <t>921-92195</t>
  </si>
  <si>
    <t>Adaptacja pomieszczeń przy ul. Dąbrowskiego 5</t>
  </si>
  <si>
    <t>Kultura i chrona dziedzictwa narodowego - pozostała działalność</t>
  </si>
  <si>
    <t>Pozostała dzialalność w bezpieczeństwie publicznym</t>
  </si>
  <si>
    <t>710-71015</t>
  </si>
  <si>
    <t>Działalność usługowa - nadzór budowlany</t>
  </si>
  <si>
    <t>Zakup kserokopiarki</t>
  </si>
  <si>
    <t>754-75411</t>
  </si>
  <si>
    <t>Bezpieczeństwo publiczne - Komenda Miejska Państwowej Straży Pożarnej</t>
  </si>
  <si>
    <t>Zakup sprzętu pożarniczego oraz kwatremistrzowsko - technicznego</t>
  </si>
  <si>
    <t>Nadzór budowlany</t>
  </si>
  <si>
    <t>Komenda Miejska Państwowej Straży Pożarnej</t>
  </si>
  <si>
    <t>Termomodernizacja budynku szatniowego</t>
  </si>
  <si>
    <t>Budowa boiska na terenie basenu</t>
  </si>
  <si>
    <t>RAZEM</t>
  </si>
  <si>
    <t>Termomodernizacja budynków SP Nr 16 w ramach programu "termomodernizacja budynków"</t>
  </si>
  <si>
    <t>Zakupy inwestycyjne</t>
  </si>
  <si>
    <t>Przebudowa ul. Armii Krajowej od ul. Sikorskiego do ul. Wojska Polskiego oraz ul. Słowackiego od Armii Krajowej do PKP</t>
  </si>
  <si>
    <t>851-85111</t>
  </si>
  <si>
    <t>Szpitale</t>
  </si>
  <si>
    <t>PLAN  NAKŁADÓW  NA  INWESTYCJE  na  2006 rok</t>
  </si>
  <si>
    <t>Budowa mieszkań komunalnych wraz z adaptacją budynków na cele mieszkalne (ul. Iwaszkiewicza, ul. Rembeka)</t>
  </si>
  <si>
    <t>2004-2009</t>
  </si>
  <si>
    <t>Modernizacja ul. Łódzkiej - etap I</t>
  </si>
  <si>
    <t>Zakup sprzętu komputerowego i oprogramowania w ramach programu E - Urząd</t>
  </si>
  <si>
    <t>Termomodernizacja sali gimnastycznej w SP Nr 12 w pramach programu "termomodernizacja budynków"</t>
  </si>
  <si>
    <t>Modernizacja i rozbudowa oczyszczalni ścieków</t>
  </si>
  <si>
    <t>Modernizacja ul. Sulejowskiej na odc. od ronda Gierka do ul. Projektowanej</t>
  </si>
  <si>
    <t>RAZEM nakłady na inwestycje = 6+12+13+14</t>
  </si>
  <si>
    <t>Wartość zadania w tys.</t>
  </si>
  <si>
    <t>Modernizacja budynków UM</t>
  </si>
  <si>
    <t>Wodociąg w ul. Granicznej</t>
  </si>
  <si>
    <t xml:space="preserve">Budowa Skate Parku wraz z zakupem urządzeń </t>
  </si>
  <si>
    <t>Rozbudowa systemu monitoringu wizyjnego w mieście</t>
  </si>
  <si>
    <t>Budowa dodatkowych ekranów akustycznych                                                                                                                                                                                                              na trasie N - S</t>
  </si>
  <si>
    <t>Pozostała działalność w kulturze</t>
  </si>
  <si>
    <t>k</t>
  </si>
  <si>
    <t>MZDiK</t>
  </si>
  <si>
    <t>WRM</t>
  </si>
  <si>
    <t>WIM</t>
  </si>
  <si>
    <t>PS</t>
  </si>
  <si>
    <t>WSS</t>
  </si>
  <si>
    <t>PrPP</t>
  </si>
  <si>
    <t>RZK</t>
  </si>
  <si>
    <t>SM</t>
  </si>
  <si>
    <t>MOPR</t>
  </si>
  <si>
    <t>OSIR</t>
  </si>
  <si>
    <t>PINB</t>
  </si>
  <si>
    <t>DD</t>
  </si>
  <si>
    <t>DPS</t>
  </si>
  <si>
    <t>rezerwa</t>
  </si>
  <si>
    <t>Ochrona zdrowia - szpitale</t>
  </si>
  <si>
    <r>
      <t xml:space="preserve">WRM - </t>
    </r>
    <r>
      <rPr>
        <sz val="9"/>
        <rFont val="Arial"/>
        <family val="2"/>
      </rPr>
      <t>Wydział Rozwoju Miasta</t>
    </r>
  </si>
  <si>
    <r>
      <t xml:space="preserve">WIM - </t>
    </r>
    <r>
      <rPr>
        <sz val="9"/>
        <rFont val="Arial"/>
        <family val="2"/>
      </rPr>
      <t>Wydział Infrastruktury Miasta</t>
    </r>
  </si>
  <si>
    <r>
      <t xml:space="preserve">WSS - </t>
    </r>
    <r>
      <rPr>
        <sz val="9"/>
        <rFont val="Arial"/>
        <family val="2"/>
      </rPr>
      <t>Wydział Spraw Społecznych</t>
    </r>
  </si>
  <si>
    <r>
      <t xml:space="preserve">PS - </t>
    </r>
    <r>
      <rPr>
        <sz val="9"/>
        <rFont val="Arial"/>
        <family val="2"/>
      </rPr>
      <t>Pion Sekretarza</t>
    </r>
  </si>
  <si>
    <r>
      <t xml:space="preserve">RZK - </t>
    </r>
    <r>
      <rPr>
        <sz val="9"/>
        <rFont val="Arial"/>
        <family val="2"/>
      </rPr>
      <t>Referat Zarządzania Kryzysowego</t>
    </r>
  </si>
  <si>
    <r>
      <t xml:space="preserve">MZDiK - </t>
    </r>
    <r>
      <rPr>
        <sz val="9"/>
        <rFont val="Arial"/>
        <family val="2"/>
      </rPr>
      <t>Miejski Zarząd Dróg i Komunikacji</t>
    </r>
  </si>
  <si>
    <r>
      <t xml:space="preserve">OSIR - </t>
    </r>
    <r>
      <rPr>
        <sz val="9"/>
        <rFont val="Arial"/>
        <family val="2"/>
      </rPr>
      <t>Ośrodek Sportu i Rekreacji</t>
    </r>
  </si>
  <si>
    <r>
      <t xml:space="preserve">PrPP - </t>
    </r>
    <r>
      <rPr>
        <sz val="9"/>
        <rFont val="Arial"/>
        <family val="2"/>
      </rPr>
      <t>Pracownia Planowania Przestrzennego</t>
    </r>
  </si>
  <si>
    <r>
      <t xml:space="preserve">SM - </t>
    </r>
    <r>
      <rPr>
        <sz val="9"/>
        <rFont val="Arial"/>
        <family val="2"/>
      </rPr>
      <t>Straż Miejska</t>
    </r>
  </si>
  <si>
    <r>
      <t xml:space="preserve">PINB - </t>
    </r>
    <r>
      <rPr>
        <sz val="9"/>
        <rFont val="Arial"/>
        <family val="2"/>
      </rPr>
      <t>Powiatowy Inspektorat Nadzoru Budowlanego</t>
    </r>
  </si>
  <si>
    <r>
      <t xml:space="preserve">KM PSP - </t>
    </r>
    <r>
      <rPr>
        <sz val="9"/>
        <rFont val="Arial"/>
        <family val="2"/>
      </rPr>
      <t>Komenda Miejska Państwowej Straży Pożarnej</t>
    </r>
  </si>
  <si>
    <t>KM PSP</t>
  </si>
  <si>
    <r>
      <t xml:space="preserve">DD - </t>
    </r>
    <r>
      <rPr>
        <sz val="9"/>
        <rFont val="Arial"/>
        <family val="2"/>
      </rPr>
      <t>Dom Dziecka</t>
    </r>
  </si>
  <si>
    <r>
      <t xml:space="preserve">DPS - </t>
    </r>
    <r>
      <rPr>
        <sz val="9"/>
        <rFont val="Arial"/>
        <family val="2"/>
      </rPr>
      <t>Dom Pomocy Społecznej</t>
    </r>
  </si>
  <si>
    <r>
      <t xml:space="preserve">MOPR - </t>
    </r>
    <r>
      <rPr>
        <sz val="9"/>
        <rFont val="Arial"/>
        <family val="2"/>
      </rPr>
      <t>Miejski Ośrodek Pomocy Rodzinie</t>
    </r>
  </si>
  <si>
    <t>Wydział  jednostka realizująca zadanie</t>
  </si>
  <si>
    <t>15.</t>
  </si>
  <si>
    <t>921-92109</t>
  </si>
  <si>
    <t>Domy kultury</t>
  </si>
  <si>
    <t>Budowa ścieżek rowerowych</t>
  </si>
  <si>
    <t>Przebudowa ul. Karłowicza i ulicy Moniuszki</t>
  </si>
  <si>
    <t>Zakup lady do obsługi interesanta</t>
  </si>
  <si>
    <t>Zakup multisejfu XP</t>
  </si>
  <si>
    <t>Wykonanie przyłącza wodociągowego i energetycznego oraz zbiornika bezodpływowego ścieków sanitarnych i przepustu na rowie w docelowym ciągu pieszym dla potrzeb kąpieliska Bugaj</t>
  </si>
  <si>
    <t>Zakup odkurzacza dla OSiR</t>
  </si>
  <si>
    <t>2006-2010</t>
  </si>
  <si>
    <t>2006-2007</t>
  </si>
  <si>
    <t>Zakupy inwestycyjne dla UM</t>
  </si>
  <si>
    <t>kredyt inwestycyjny Beata</t>
  </si>
  <si>
    <t>16.</t>
  </si>
  <si>
    <t>wydatki majątkowe</t>
  </si>
  <si>
    <t>2006-2013</t>
  </si>
  <si>
    <t>2006-2009</t>
  </si>
  <si>
    <t>udziały finansowane z kredytu</t>
  </si>
  <si>
    <t>2006-2008</t>
  </si>
  <si>
    <t>Zakupy inwestycyjne dla Miejskiej Biblioteki Publicznej</t>
  </si>
  <si>
    <t>udziały TBS, MZK</t>
  </si>
  <si>
    <t>rezerwa finansowana kredytem</t>
  </si>
  <si>
    <t>SKB</t>
  </si>
  <si>
    <t>ul. Pawłowska</t>
  </si>
  <si>
    <t>Wolborska - Wierzejska</t>
  </si>
  <si>
    <t>ul. Kałuży</t>
  </si>
  <si>
    <t>ul. Wisniowa</t>
  </si>
  <si>
    <t>ul. Powstańców warsz</t>
  </si>
  <si>
    <t>rezerwa inwestycyjna</t>
  </si>
  <si>
    <t>umorzenia</t>
  </si>
  <si>
    <t>Budowa boiska przy Gimnazjum Nr 4</t>
  </si>
  <si>
    <t>Budowa witaczek</t>
  </si>
  <si>
    <t>Zakupy inwestycyjne dla OSiR</t>
  </si>
  <si>
    <t>RAZEM nakłady na inwestycje = 5+11+12+13</t>
  </si>
  <si>
    <t>wartość zadania ogółem                  w tys.</t>
  </si>
  <si>
    <t>Pozostała działalność w bezpieczeństwie publicznym</t>
  </si>
  <si>
    <t>Przedszkola</t>
  </si>
  <si>
    <t>801-80104</t>
  </si>
  <si>
    <t>Oświata i wychowanie - przedszkola</t>
  </si>
  <si>
    <t>Dokumentacje prac inwestycyjnych</t>
  </si>
  <si>
    <t>Zakup przyczepy ciągnikowej dla potrzeb Obwodu Drogowego</t>
  </si>
  <si>
    <t>Zakupy inwestycyjne dla Hali Relax</t>
  </si>
  <si>
    <t>Zakupy inwestycyjne dla krytej pływalni</t>
  </si>
  <si>
    <t>Zakupy inwestycyjne dla Stadionu Miejskiego</t>
  </si>
  <si>
    <t>Wymiana okien w budynku administracyjnym</t>
  </si>
  <si>
    <t>853-85321</t>
  </si>
  <si>
    <t>ZONA</t>
  </si>
  <si>
    <t>Rewaloryzacja i zabezpeczenie fasad Zamku - dokumentacja -dotacja</t>
  </si>
  <si>
    <t>Modernizacja ul. Folwarcznej</t>
  </si>
  <si>
    <t>Budowa ul. Powstańsców Warszawskich, ul. Rodziny Rajkowskich, ulic przyległych wraz z kanalizacją deszczową</t>
  </si>
  <si>
    <t>Modernizacja ul. Zalesickiej</t>
  </si>
  <si>
    <t>2007-2009</t>
  </si>
  <si>
    <t>Dzialalność usługowa - pozostała działalność</t>
  </si>
  <si>
    <t>Przedszkole Nr 7 - termomodernizacja w ramach programu "termomodernizacja budynków"</t>
  </si>
  <si>
    <t>2007-2008</t>
  </si>
  <si>
    <t>§6050</t>
  </si>
  <si>
    <t>Dokumentacja na zadania przyszłosciowe</t>
  </si>
  <si>
    <t>Wodociąg ul. Moryca</t>
  </si>
  <si>
    <t>Punkt zlewny ul. Gipsowa</t>
  </si>
  <si>
    <t>Miejska Biblioteka Publiczna - modernizacja, wykonanie projektu technicznego</t>
  </si>
  <si>
    <t>Modernizacja ul. Łódzkiej</t>
  </si>
  <si>
    <t>Utworzenie Ośrodka Sztuki Współczesnej</t>
  </si>
  <si>
    <t>926-92601</t>
  </si>
  <si>
    <t>Modernizacja boiska sportowego Polonia</t>
  </si>
  <si>
    <t>Ośrodki sportu</t>
  </si>
  <si>
    <t>Modernizacja stadionu Concordia</t>
  </si>
  <si>
    <t>Modernizacja ulicy Sienkiewicza na odcinku od                              ul. Słowackiego do ul. Piłsudskiego</t>
  </si>
  <si>
    <t>Placówki opiekuńczo wychowawcze</t>
  </si>
  <si>
    <t>Modernizacja ul. Niskiej do ŁSSE</t>
  </si>
  <si>
    <t>Działalność usługowa - PINB</t>
  </si>
  <si>
    <t>Program ,,termomodernizacja budynków mieszkalnych''</t>
  </si>
  <si>
    <t>Urząd Miasta</t>
  </si>
  <si>
    <t>Adaptacja pomieszczeń na potrzeby siłowni</t>
  </si>
  <si>
    <t>Wykonanie ścianki treningowej</t>
  </si>
  <si>
    <t>Ochrona zbiornika Bugaj wraz z regulacją dolin rzek</t>
  </si>
  <si>
    <t>Przebudowa ulicy Rakowskiej od ulicy Wolborskiej do łącznicy na węźle Rakowskim</t>
  </si>
  <si>
    <t>Przedszkole Nr 20 - termomodernizacja w ramach programu "termomodernizacja budynków"</t>
  </si>
  <si>
    <t>Zakup i montaż siedzisk na kortach</t>
  </si>
  <si>
    <t>Rady Miasta w Piotrkowie Tryb.</t>
  </si>
  <si>
    <t>Dokończenie budowy boiska trawiastego do piłki nożnej przy SP Nr 8</t>
  </si>
  <si>
    <t xml:space="preserve">Termomodernizacja budynków w SP Nr 16 </t>
  </si>
  <si>
    <t>710-71014</t>
  </si>
  <si>
    <t>Dzialalność usługowa - prace geodezyzyjne          i kartograficzne</t>
  </si>
  <si>
    <t>2007-2015</t>
  </si>
  <si>
    <t>Infrastruktura Regionalnego Systemu Informatyzacji Przestrzennej Województwa Łódzkiego (GIS)</t>
  </si>
  <si>
    <t>Prace geodezyjne i kartograficzne</t>
  </si>
  <si>
    <t xml:space="preserve">Pozyskiwanie gruntów i nieruchomości do zasobów gminy       </t>
  </si>
  <si>
    <t>Zakup sprzętu komputerowego i oprogramowania dla UM</t>
  </si>
  <si>
    <t xml:space="preserve">Wymiana stropów w SP Nr 8  </t>
  </si>
  <si>
    <t>Zakup sprzętu komputerowego dla MOPR</t>
  </si>
  <si>
    <t>Zakup zestawów komputerowych z oprogramowaniem dla MZDiK</t>
  </si>
  <si>
    <t>Zakup komputera dla PINB</t>
  </si>
  <si>
    <t>Zakup sprzętu transportowego, pożarniczego oraz kwatermistrzowskiego dla KM PSP</t>
  </si>
  <si>
    <t>Modernizacja klatki schodowej i świetlicy, adaptacja sali do zajęć teraputycznych w PO</t>
  </si>
  <si>
    <t>Zakup łóżek dla DPS</t>
  </si>
  <si>
    <t>Zakup sprzętu komputerowego dla ZONA</t>
  </si>
  <si>
    <t xml:space="preserve">Modernizacja ul. Wojska Polskiego                                                         od ul. Kostromskiej do granic miasta </t>
  </si>
  <si>
    <t>§  6050</t>
  </si>
  <si>
    <t>Budowa ulic wraz z kanalizacją deszczową na osiedlu Jeziorna I</t>
  </si>
  <si>
    <t>Budowa kanalizacji sanitarnej w ul. Budki</t>
  </si>
  <si>
    <t>Modernizacja ul. Bawełanianej</t>
  </si>
  <si>
    <t xml:space="preserve">Przejęcie nieruchomości przy ul. Batorego </t>
  </si>
  <si>
    <t>Budowa mieszkań komunalnych wraz z adaptacją budynków na cele mieszkalne</t>
  </si>
  <si>
    <t>Budowa mieszkań socjalnych</t>
  </si>
  <si>
    <t>Usuwanie barier architektonicznych w UM i modernizacja punktu informacyjnego w BOM</t>
  </si>
  <si>
    <t>851-85154</t>
  </si>
  <si>
    <t>Doposażenie placów gier i zabaw na terenie miasta</t>
  </si>
  <si>
    <t>Przeciwdzialanie alkoholizmowi</t>
  </si>
  <si>
    <t>Oświetlenia miasta - budowa nowych instalacji ulicznych</t>
  </si>
  <si>
    <t>Budowa lodowiska</t>
  </si>
  <si>
    <t>Pozostała dzialalność w kulturze fizycznej</t>
  </si>
  <si>
    <t xml:space="preserve">Budowa Sali Gimnastycznej przy ZSP Nr 4 </t>
  </si>
  <si>
    <t>Modernizacja węzła żywieniowego i szatni w Szkole Podstawowej Nr 11</t>
  </si>
  <si>
    <t>Modernizacja Bursy ZSP Nr 3 przy Broniewskiego</t>
  </si>
  <si>
    <t>Uporządkowanie infrastruktury wodno-kanalizacyjnej na terenie byłego Sigmatexu</t>
  </si>
  <si>
    <t>Modernizacja nawierzchni boiska Hali Relax</t>
  </si>
  <si>
    <t>Usuwanie barier architektonicznych w szkołach ponadgimnazjalnych</t>
  </si>
  <si>
    <t>u</t>
  </si>
  <si>
    <t>Załącznik nr 6</t>
  </si>
  <si>
    <t xml:space="preserve">Pozostała działalność w gospodarce komunalnej </t>
  </si>
  <si>
    <t xml:space="preserve">Budowa ulic w osiedlu Pawłowska wraz z kanalizacją deszczową i modernizacją ul. Pawłowskiej </t>
  </si>
  <si>
    <t>Wykonanie nawierzchni parkingu przy ul. Kościelnej</t>
  </si>
  <si>
    <t xml:space="preserve">Rozbudowa systemu monitoringu wizyjnego w mieście </t>
  </si>
  <si>
    <t>Rewitalizacja Starego Miasta w Piotrkowie Tryb. - etap I</t>
  </si>
  <si>
    <t>Wodociąg w ul. Budki</t>
  </si>
  <si>
    <t>Modernizacja budynku przy ul. Farnej 8</t>
  </si>
  <si>
    <t xml:space="preserve"> PLAN  NAKŁADÓW   NA  INWESTYCJE  na 2007 r.</t>
  </si>
  <si>
    <t>Skomunikowanie dwóch odcinków                                                                                                 ul. Kotarbińskiego - projekt</t>
  </si>
  <si>
    <t>Przebudowa ul. Michałowskiej, ul. Rolniczej,                                                                              ul. Spacerowej, ul. Jerozolimskiej</t>
  </si>
  <si>
    <t xml:space="preserve">Przebudowa  nawierzchni Al. Sikorskiego                                                                                  od ul. Zawodzie do ul. Armii Krajowej </t>
  </si>
  <si>
    <t>Modernizacja ul. Karolinowskiej na odcinku od                                                         ul. Łódzkiej do Specjalnej Strefy Ekonomicznej</t>
  </si>
  <si>
    <t>Modernizacja i rozbudowa oczyszczalni ścieków                                        w Piotrkowie Trybunalskim</t>
  </si>
  <si>
    <t>Modernizacja dachu nad nieckami i zjeżdżalniami                                                                    na krytej pływalni</t>
  </si>
  <si>
    <t>Budowa ul. Polnej na odcinku od ul. Armii Krajowej                                          do ul. Kostromskiej</t>
  </si>
  <si>
    <t>Budowa pomieszczeń tymczasowych przy                                                                                                   ul. Przemysłowej 35 a</t>
  </si>
  <si>
    <t>Budowa kanalizacji sanitarnej i wodociągu                                             w ul. Polnej na odc. ul. Kostromskiej                                                do ul. Źródlanej</t>
  </si>
  <si>
    <t>Oświetlenie uliczne ul. Słowackiego na odcinku od                                                                Pl. Kościuszki do torów PKP - partcypacje w inwestycji Zakladu Energetycznego</t>
  </si>
  <si>
    <t>Budowa wodociągu i kananlizacji sanitarnej                                                           w ul.Energetyków i Jodłowej</t>
  </si>
  <si>
    <t>Budowa kanalizacja sanitarnej w ul. Mazowieckiej                                                                     i Kujawskiej w ramach porozumienia gmin</t>
  </si>
  <si>
    <t>Gospodarka komunalna i ochrona środowiska  gospodarka ściekowa i ochrona wód</t>
  </si>
  <si>
    <t>Gospodarka komunalna i ochrona środowiska   schroniska dla zwierząt</t>
  </si>
  <si>
    <t>Gospodarka komunalna i ochrona środowiska   oświetlenie ulic</t>
  </si>
  <si>
    <t>Gospodarka komunalna i ochrona środowiska  pozostała działalność</t>
  </si>
  <si>
    <t>Kanalizacja sanitarna i deszczowa                                                             w ul. Wolborskiej i ul. Wierzejskiej</t>
  </si>
  <si>
    <t>Modernizacja ul. Sulejowskiej od ronda E. Gierka                              do ul. Projektowanej w Piotrkowie Trybunalskim</t>
  </si>
  <si>
    <t>Przebudowa ul. Armii Krajowej od ul. Sikorskiego                                                                 do ul. Wojska Polskiego oraz ul. Słowackiego od Armii Krajowej do ul. Owocowej</t>
  </si>
  <si>
    <t>Przebudowa chodnika i budowa ścieżki rowerowej                            w Al.Kopernika - odcinek od ul. Sienkiewicza do                              ul. Jerozolimskiej w Piotrkowie Trybunalskim</t>
  </si>
  <si>
    <t>Kultura i ochrona dziedzictwa narodowego  pozostała działalność</t>
  </si>
  <si>
    <t>Gospodarka mieszkaniowa                                                                                                       pozostała działalność</t>
  </si>
  <si>
    <t>Kultura i ochrona dziedzictwa narodowego                               domy kultury</t>
  </si>
  <si>
    <t>Kultura fizyczna i sport                                     ośrodki sportu</t>
  </si>
  <si>
    <t>Ochrona zdrowia                                                            przeciwdziałanie alkoholizmowi</t>
  </si>
  <si>
    <t xml:space="preserve">Kultura fizyczna i sport                                   pozostała działalnośc </t>
  </si>
  <si>
    <t>Kultura fizyczna i sport                                                       pozostałe instytucje kultury</t>
  </si>
  <si>
    <t>Kultura i ochrona dziedzictwa narodowego  muzeum</t>
  </si>
  <si>
    <t>Pozostałe zadania w zakresie polityki społecznej                                                       Zespół ds. Orzekania o Niepełnosprawności</t>
  </si>
  <si>
    <t>Oświata i wychowanie                                                                 szkoły zawodowe</t>
  </si>
  <si>
    <t>do Uchwały Nr V/44/07</t>
  </si>
  <si>
    <t>z dnia 24 stycznia 2007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</si>
</sst>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0"/>
      <color indexed="59"/>
      <name val="Arial"/>
      <family val="2"/>
    </font>
    <font>
      <sz val="9"/>
      <color indexed="59"/>
      <name val="Arial"/>
      <family val="2"/>
    </font>
    <font>
      <sz val="8"/>
      <color indexed="59"/>
      <name val="Arial"/>
      <family val="2"/>
    </font>
    <font>
      <b/>
      <sz val="12"/>
      <name val="Arial"/>
      <family val="2"/>
    </font>
    <font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1" xfId="15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 shrinkToFit="1"/>
    </xf>
    <xf numFmtId="3" fontId="0" fillId="0" borderId="1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right" vertical="center"/>
    </xf>
    <xf numFmtId="3" fontId="0" fillId="3" borderId="5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vertical="center" wrapText="1"/>
    </xf>
    <xf numFmtId="3" fontId="1" fillId="3" borderId="5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0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15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 wrapText="1"/>
    </xf>
    <xf numFmtId="3" fontId="1" fillId="4" borderId="2" xfId="0" applyNumberFormat="1" applyFont="1" applyFill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right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1" fillId="4" borderId="5" xfId="0" applyNumberFormat="1" applyFont="1" applyFill="1" applyBorder="1" applyAlignment="1">
      <alignment horizontal="right" vertical="center" wrapText="1"/>
    </xf>
    <xf numFmtId="3" fontId="1" fillId="4" borderId="15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horizontal="right" vertical="center" wrapText="1"/>
    </xf>
    <xf numFmtId="3" fontId="1" fillId="4" borderId="5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3" fontId="1" fillId="4" borderId="7" xfId="0" applyNumberFormat="1" applyFont="1" applyFill="1" applyBorder="1" applyAlignment="1">
      <alignment horizontal="right" vertical="center" wrapText="1"/>
    </xf>
    <xf numFmtId="3" fontId="1" fillId="4" borderId="12" xfId="0" applyNumberFormat="1" applyFont="1" applyFill="1" applyBorder="1" applyAlignment="1">
      <alignment horizontal="right" vertical="center" wrapText="1"/>
    </xf>
    <xf numFmtId="3" fontId="1" fillId="4" borderId="13" xfId="0" applyNumberFormat="1" applyFont="1" applyFill="1" applyBorder="1" applyAlignment="1">
      <alignment horizontal="right" vertical="center" wrapText="1"/>
    </xf>
    <xf numFmtId="3" fontId="1" fillId="4" borderId="14" xfId="0" applyNumberFormat="1" applyFont="1" applyFill="1" applyBorder="1" applyAlignment="1">
      <alignment horizontal="right" vertical="center" wrapText="1"/>
    </xf>
    <xf numFmtId="3" fontId="1" fillId="4" borderId="7" xfId="0" applyNumberFormat="1" applyFont="1" applyFill="1" applyBorder="1" applyAlignment="1">
      <alignment horizontal="right" vertical="center"/>
    </xf>
    <xf numFmtId="3" fontId="2" fillId="4" borderId="7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/>
    </xf>
    <xf numFmtId="3" fontId="0" fillId="4" borderId="7" xfId="0" applyNumberFormat="1" applyFont="1" applyFill="1" applyBorder="1" applyAlignment="1">
      <alignment horizontal="right" vertical="center" wrapText="1"/>
    </xf>
    <xf numFmtId="3" fontId="0" fillId="4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 vertical="center" wrapText="1"/>
    </xf>
    <xf numFmtId="3" fontId="0" fillId="4" borderId="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5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horizontal="right" vertical="center"/>
    </xf>
    <xf numFmtId="3" fontId="1" fillId="4" borderId="5" xfId="0" applyNumberFormat="1" applyFont="1" applyFill="1" applyBorder="1" applyAlignment="1">
      <alignment vertical="center"/>
    </xf>
    <xf numFmtId="3" fontId="1" fillId="4" borderId="22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43" fontId="1" fillId="0" borderId="1" xfId="15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43" fontId="1" fillId="0" borderId="7" xfId="15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center" vertical="center"/>
    </xf>
    <xf numFmtId="3" fontId="14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Fill="1" applyBorder="1" applyAlignment="1">
      <alignment horizontal="right" vertical="center" wrapText="1"/>
    </xf>
    <xf numFmtId="0" fontId="5" fillId="0" borderId="7" xfId="15" applyNumberFormat="1" applyFont="1" applyFill="1" applyBorder="1" applyAlignment="1">
      <alignment horizontal="center" vertical="center" wrapText="1"/>
    </xf>
    <xf numFmtId="0" fontId="5" fillId="0" borderId="8" xfId="15" applyNumberFormat="1" applyFont="1" applyFill="1" applyBorder="1" applyAlignment="1">
      <alignment horizontal="center" vertical="center" wrapText="1"/>
    </xf>
    <xf numFmtId="0" fontId="5" fillId="0" borderId="5" xfId="1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7" xfId="15" applyNumberFormat="1" applyFont="1" applyFill="1" applyBorder="1" applyAlignment="1">
      <alignment horizontal="left" vertical="center" wrapText="1"/>
    </xf>
    <xf numFmtId="0" fontId="1" fillId="0" borderId="8" xfId="15" applyNumberFormat="1" applyFont="1" applyFill="1" applyBorder="1" applyAlignment="1">
      <alignment horizontal="left" vertical="center" wrapText="1"/>
    </xf>
    <xf numFmtId="0" fontId="1" fillId="0" borderId="5" xfId="15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U244"/>
  <sheetViews>
    <sheetView workbookViewId="0" topLeftCell="A49">
      <selection activeCell="D93" sqref="D93"/>
    </sheetView>
  </sheetViews>
  <sheetFormatPr defaultColWidth="9.140625" defaultRowHeight="12.75"/>
  <cols>
    <col min="1" max="1" width="3.421875" style="122" customWidth="1"/>
    <col min="2" max="2" width="9.28125" style="1" customWidth="1"/>
    <col min="3" max="3" width="41.8515625" style="1" customWidth="1"/>
    <col min="4" max="4" width="9.57421875" style="176" customWidth="1"/>
    <col min="5" max="5" width="8.421875" style="123" customWidth="1"/>
    <col min="6" max="6" width="7.140625" style="143" customWidth="1"/>
    <col min="7" max="7" width="11.00390625" style="122" customWidth="1"/>
    <col min="8" max="8" width="8.00390625" style="122" customWidth="1"/>
    <col min="9" max="9" width="9.57421875" style="122" customWidth="1"/>
    <col min="10" max="10" width="8.7109375" style="122" customWidth="1"/>
    <col min="11" max="11" width="9.7109375" style="122" customWidth="1"/>
    <col min="12" max="12" width="10.57421875" style="122" customWidth="1"/>
    <col min="13" max="13" width="8.140625" style="122" customWidth="1"/>
    <col min="14" max="14" width="7.7109375" style="122" customWidth="1"/>
    <col min="15" max="15" width="8.421875" style="123" customWidth="1"/>
    <col min="16" max="16" width="10.140625" style="138" bestFit="1" customWidth="1"/>
    <col min="17" max="17" width="10.7109375" style="138" bestFit="1" customWidth="1"/>
    <col min="18" max="70" width="9.140625" style="2" customWidth="1"/>
    <col min="71" max="16384" width="9.140625" style="122" customWidth="1"/>
  </cols>
  <sheetData>
    <row r="1" spans="15:16" ht="11.25" customHeight="1">
      <c r="O1" s="122"/>
      <c r="P1" s="181"/>
    </row>
    <row r="2" spans="1:16" ht="19.5" customHeight="1">
      <c r="A2" s="371" t="s">
        <v>210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139"/>
    </row>
    <row r="3" spans="15:17" ht="14.25" customHeight="1">
      <c r="O3" s="2"/>
      <c r="Q3" s="139"/>
    </row>
    <row r="4" spans="1:15" ht="18.75" customHeight="1">
      <c r="A4" s="372" t="s">
        <v>0</v>
      </c>
      <c r="B4" s="372" t="s">
        <v>1</v>
      </c>
      <c r="C4" s="373" t="s">
        <v>2</v>
      </c>
      <c r="D4" s="398" t="s">
        <v>257</v>
      </c>
      <c r="E4" s="374" t="s">
        <v>3</v>
      </c>
      <c r="F4" s="376" t="s">
        <v>219</v>
      </c>
      <c r="G4" s="378" t="s">
        <v>4</v>
      </c>
      <c r="H4" s="379" t="s">
        <v>5</v>
      </c>
      <c r="I4" s="379"/>
      <c r="J4" s="379"/>
      <c r="K4" s="380"/>
      <c r="L4" s="415" t="s">
        <v>218</v>
      </c>
      <c r="M4" s="382" t="s">
        <v>6</v>
      </c>
      <c r="N4" s="383"/>
      <c r="O4" s="384" t="s">
        <v>7</v>
      </c>
    </row>
    <row r="5" spans="1:15" ht="28.5" customHeight="1">
      <c r="A5" s="372"/>
      <c r="B5" s="372"/>
      <c r="C5" s="373"/>
      <c r="D5" s="400"/>
      <c r="E5" s="375"/>
      <c r="F5" s="377"/>
      <c r="G5" s="378"/>
      <c r="H5" s="6" t="s">
        <v>8</v>
      </c>
      <c r="I5" s="6" t="s">
        <v>9</v>
      </c>
      <c r="J5" s="6" t="s">
        <v>10</v>
      </c>
      <c r="K5" s="7" t="s">
        <v>11</v>
      </c>
      <c r="L5" s="415"/>
      <c r="M5" s="8" t="s">
        <v>12</v>
      </c>
      <c r="N5" s="5" t="s">
        <v>13</v>
      </c>
      <c r="O5" s="384"/>
    </row>
    <row r="6" spans="1:17" s="128" customFormat="1" ht="12">
      <c r="A6" s="124">
        <v>1</v>
      </c>
      <c r="B6" s="124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  <c r="J6" s="124">
        <v>10</v>
      </c>
      <c r="K6" s="125">
        <v>11</v>
      </c>
      <c r="L6" s="126">
        <v>12</v>
      </c>
      <c r="M6" s="127">
        <v>13</v>
      </c>
      <c r="N6" s="124">
        <v>14</v>
      </c>
      <c r="O6" s="124">
        <v>15</v>
      </c>
      <c r="P6" s="182"/>
      <c r="Q6" s="182"/>
    </row>
    <row r="7" spans="1:16" ht="23.25" customHeight="1">
      <c r="A7" s="6"/>
      <c r="B7" s="3"/>
      <c r="C7" s="4" t="s">
        <v>14</v>
      </c>
      <c r="D7" s="4"/>
      <c r="E7" s="9"/>
      <c r="F7" s="11">
        <f>F8+F119</f>
        <v>277812</v>
      </c>
      <c r="G7" s="10">
        <f>SUM(H7:K7)</f>
        <v>55943359</v>
      </c>
      <c r="H7" s="11">
        <f>H8+H119</f>
        <v>801000</v>
      </c>
      <c r="I7" s="11">
        <f>I8+I119</f>
        <v>42067000</v>
      </c>
      <c r="J7" s="11">
        <f>J8+J119</f>
        <v>1900000</v>
      </c>
      <c r="K7" s="12">
        <f>K8+K119</f>
        <v>11175359</v>
      </c>
      <c r="L7" s="13">
        <f>G7+M7+N7+O7</f>
        <v>69031359</v>
      </c>
      <c r="M7" s="14">
        <f>M8+M119</f>
        <v>280000</v>
      </c>
      <c r="N7" s="10">
        <f>N8+N119</f>
        <v>0</v>
      </c>
      <c r="O7" s="9">
        <f>O8+O119</f>
        <v>12808000</v>
      </c>
      <c r="P7" s="186">
        <f>G7+P11</f>
        <v>56043359</v>
      </c>
    </row>
    <row r="8" spans="1:15" ht="32.25" customHeight="1">
      <c r="A8" s="15" t="s">
        <v>15</v>
      </c>
      <c r="B8" s="16" t="s">
        <v>16</v>
      </c>
      <c r="C8" s="17" t="s">
        <v>17</v>
      </c>
      <c r="D8" s="6"/>
      <c r="E8" s="18"/>
      <c r="F8" s="19">
        <f>SUM(F9:F27)</f>
        <v>237500</v>
      </c>
      <c r="G8" s="10">
        <f>SUM(H8:K8)</f>
        <v>35418500</v>
      </c>
      <c r="H8" s="19">
        <f>SUM(H9:H27)</f>
        <v>601000</v>
      </c>
      <c r="I8" s="19">
        <f>SUM(I9:I27)</f>
        <v>32831500</v>
      </c>
      <c r="J8" s="19">
        <f>SUM(J9:J27)</f>
        <v>1900000</v>
      </c>
      <c r="K8" s="19">
        <f>SUM(K9:K27)</f>
        <v>86000</v>
      </c>
      <c r="L8" s="20">
        <f>G8+M8+N8+O8</f>
        <v>48506500</v>
      </c>
      <c r="M8" s="21">
        <f>SUM(M9:M27)</f>
        <v>280000</v>
      </c>
      <c r="N8" s="21">
        <f>SUM(N9:N27)</f>
        <v>0</v>
      </c>
      <c r="O8" s="18">
        <f>SUM(O9:O27)</f>
        <v>12808000</v>
      </c>
    </row>
    <row r="9" spans="1:15" ht="19.5" customHeight="1">
      <c r="A9" s="129"/>
      <c r="B9" s="22" t="str">
        <f>RIGHT(B28,5)</f>
        <v>60004</v>
      </c>
      <c r="C9" s="23" t="s">
        <v>18</v>
      </c>
      <c r="D9" s="3"/>
      <c r="E9" s="24"/>
      <c r="F9" s="26">
        <f>F28</f>
        <v>60</v>
      </c>
      <c r="G9" s="25">
        <f aca="true" t="shared" si="0" ref="G9:G53">SUM(H9:K9)</f>
        <v>60000</v>
      </c>
      <c r="H9" s="26">
        <f>H28</f>
        <v>0</v>
      </c>
      <c r="I9" s="26">
        <f>I28</f>
        <v>60000</v>
      </c>
      <c r="J9" s="26">
        <f>J28</f>
        <v>0</v>
      </c>
      <c r="K9" s="26">
        <f>K28</f>
        <v>0</v>
      </c>
      <c r="L9" s="27">
        <f>G9+M9+N9+O9</f>
        <v>60000</v>
      </c>
      <c r="M9" s="26">
        <f>M28</f>
        <v>0</v>
      </c>
      <c r="N9" s="26">
        <f>N28</f>
        <v>0</v>
      </c>
      <c r="O9" s="26">
        <f>O28</f>
        <v>0</v>
      </c>
    </row>
    <row r="10" spans="1:15" ht="19.5" customHeight="1">
      <c r="A10" s="129"/>
      <c r="B10" s="22" t="str">
        <f>RIGHT(B30,5)</f>
        <v>60016</v>
      </c>
      <c r="C10" s="23" t="s">
        <v>19</v>
      </c>
      <c r="D10" s="3"/>
      <c r="E10" s="24"/>
      <c r="F10" s="26">
        <f>F30</f>
        <v>81483</v>
      </c>
      <c r="G10" s="25">
        <f t="shared" si="0"/>
        <v>17303000</v>
      </c>
      <c r="H10" s="26">
        <f>H30</f>
        <v>130000</v>
      </c>
      <c r="I10" s="26">
        <f>I30</f>
        <v>16453000</v>
      </c>
      <c r="J10" s="26">
        <f>J30</f>
        <v>720000</v>
      </c>
      <c r="K10" s="26">
        <f>K30</f>
        <v>0</v>
      </c>
      <c r="L10" s="27">
        <f aca="true" t="shared" si="1" ref="L10:L89">G10+M10+N10+O10</f>
        <v>30111000</v>
      </c>
      <c r="M10" s="26">
        <f>M30</f>
        <v>0</v>
      </c>
      <c r="N10" s="26">
        <f>N30</f>
        <v>0</v>
      </c>
      <c r="O10" s="24">
        <f>O30</f>
        <v>12808000</v>
      </c>
    </row>
    <row r="11" spans="1:17" ht="19.5" customHeight="1">
      <c r="A11" s="129"/>
      <c r="B11" s="22" t="str">
        <f>RIGHT(B50,5)</f>
        <v>70005</v>
      </c>
      <c r="C11" s="23" t="s">
        <v>20</v>
      </c>
      <c r="D11" s="3"/>
      <c r="E11" s="24"/>
      <c r="F11" s="26">
        <f>F50</f>
        <v>671</v>
      </c>
      <c r="G11" s="25">
        <f t="shared" si="0"/>
        <v>671000</v>
      </c>
      <c r="H11" s="26">
        <f>H50</f>
        <v>0</v>
      </c>
      <c r="I11" s="26">
        <f>I50</f>
        <v>671000</v>
      </c>
      <c r="J11" s="26">
        <f>J50</f>
        <v>0</v>
      </c>
      <c r="K11" s="28">
        <f>K50</f>
        <v>0</v>
      </c>
      <c r="L11" s="27">
        <f t="shared" si="1"/>
        <v>671000</v>
      </c>
      <c r="M11" s="29">
        <f>M50</f>
        <v>0</v>
      </c>
      <c r="N11" s="25">
        <f>N50</f>
        <v>0</v>
      </c>
      <c r="O11" s="24">
        <f>O50</f>
        <v>0</v>
      </c>
      <c r="P11" s="138">
        <v>100000</v>
      </c>
      <c r="Q11" s="138" t="s">
        <v>240</v>
      </c>
    </row>
    <row r="12" spans="1:15" ht="19.5" customHeight="1">
      <c r="A12" s="129"/>
      <c r="B12" s="22" t="str">
        <f>RIGHT(B52,5)</f>
        <v>70095</v>
      </c>
      <c r="C12" s="23" t="s">
        <v>21</v>
      </c>
      <c r="D12" s="3"/>
      <c r="E12" s="24"/>
      <c r="F12" s="26">
        <f>F52</f>
        <v>23937</v>
      </c>
      <c r="G12" s="25">
        <f t="shared" si="0"/>
        <v>5780000</v>
      </c>
      <c r="H12" s="26">
        <f>H52</f>
        <v>0</v>
      </c>
      <c r="I12" s="26">
        <f>I52</f>
        <v>5780000</v>
      </c>
      <c r="J12" s="26">
        <f>J52</f>
        <v>0</v>
      </c>
      <c r="K12" s="26">
        <f>K52</f>
        <v>0</v>
      </c>
      <c r="L12" s="27">
        <f t="shared" si="1"/>
        <v>5780000</v>
      </c>
      <c r="M12" s="26">
        <f>M52</f>
        <v>0</v>
      </c>
      <c r="N12" s="26">
        <f>N52</f>
        <v>0</v>
      </c>
      <c r="O12" s="26">
        <f>O52</f>
        <v>0</v>
      </c>
    </row>
    <row r="13" spans="1:15" ht="19.5" customHeight="1">
      <c r="A13" s="129"/>
      <c r="B13" s="22" t="str">
        <f>RIGHT(B56,5)</f>
        <v>71095</v>
      </c>
      <c r="C13" s="23" t="s">
        <v>22</v>
      </c>
      <c r="D13" s="3"/>
      <c r="E13" s="24"/>
      <c r="F13" s="26">
        <f>F56</f>
        <v>126</v>
      </c>
      <c r="G13" s="25">
        <f>SUM(H13:K13)</f>
        <v>126000</v>
      </c>
      <c r="H13" s="26">
        <f>H56</f>
        <v>0</v>
      </c>
      <c r="I13" s="26">
        <f>I56</f>
        <v>126000</v>
      </c>
      <c r="J13" s="26">
        <f>J56</f>
        <v>0</v>
      </c>
      <c r="K13" s="26">
        <f>K56</f>
        <v>0</v>
      </c>
      <c r="L13" s="27">
        <f t="shared" si="1"/>
        <v>126000</v>
      </c>
      <c r="M13" s="26">
        <f>M56</f>
        <v>0</v>
      </c>
      <c r="N13" s="26">
        <f>N56</f>
        <v>0</v>
      </c>
      <c r="O13" s="26">
        <f>O56</f>
        <v>0</v>
      </c>
    </row>
    <row r="14" spans="1:15" ht="19.5" customHeight="1">
      <c r="A14" s="129"/>
      <c r="B14" s="22" t="str">
        <f>RIGHT(B59,5)</f>
        <v>75023</v>
      </c>
      <c r="C14" s="23" t="s">
        <v>23</v>
      </c>
      <c r="D14" s="3"/>
      <c r="E14" s="24"/>
      <c r="F14" s="26">
        <f>F59</f>
        <v>2679</v>
      </c>
      <c r="G14" s="25">
        <f t="shared" si="0"/>
        <v>1575000</v>
      </c>
      <c r="H14" s="26">
        <f>H59</f>
        <v>25000</v>
      </c>
      <c r="I14" s="26">
        <f>I59</f>
        <v>1550000</v>
      </c>
      <c r="J14" s="26">
        <f>J59</f>
        <v>0</v>
      </c>
      <c r="K14" s="26">
        <f>K59</f>
        <v>0</v>
      </c>
      <c r="L14" s="27">
        <f t="shared" si="1"/>
        <v>1575000</v>
      </c>
      <c r="M14" s="26">
        <f>M59</f>
        <v>0</v>
      </c>
      <c r="N14" s="26">
        <f>N59</f>
        <v>0</v>
      </c>
      <c r="O14" s="26">
        <f>O59</f>
        <v>0</v>
      </c>
    </row>
    <row r="15" spans="1:15" ht="19.5" customHeight="1">
      <c r="A15" s="129"/>
      <c r="B15" s="22" t="str">
        <f>RIGHT(B68,5)</f>
        <v>75412</v>
      </c>
      <c r="C15" s="23" t="s">
        <v>24</v>
      </c>
      <c r="D15" s="3"/>
      <c r="E15" s="24"/>
      <c r="F15" s="26">
        <f>F68</f>
        <v>8</v>
      </c>
      <c r="G15" s="25">
        <f>SUM(H15:K15)</f>
        <v>8500</v>
      </c>
      <c r="H15" s="26">
        <f>H68</f>
        <v>0</v>
      </c>
      <c r="I15" s="26">
        <f>I68</f>
        <v>8500</v>
      </c>
      <c r="J15" s="26">
        <f>J68</f>
        <v>0</v>
      </c>
      <c r="K15" s="26">
        <f>K68</f>
        <v>0</v>
      </c>
      <c r="L15" s="27">
        <f t="shared" si="1"/>
        <v>8500</v>
      </c>
      <c r="M15" s="26">
        <f>M68</f>
        <v>0</v>
      </c>
      <c r="N15" s="26">
        <f>N68</f>
        <v>0</v>
      </c>
      <c r="O15" s="26">
        <f>O68</f>
        <v>0</v>
      </c>
    </row>
    <row r="16" spans="1:15" ht="19.5" customHeight="1">
      <c r="A16" s="129"/>
      <c r="B16" s="22" t="str">
        <f>RIGHT(B70,5)</f>
        <v>75416</v>
      </c>
      <c r="C16" s="23" t="s">
        <v>25</v>
      </c>
      <c r="D16" s="3"/>
      <c r="E16" s="24"/>
      <c r="F16" s="26">
        <f>F70</f>
        <v>66</v>
      </c>
      <c r="G16" s="25">
        <f>SUM(H16:K16)</f>
        <v>66000</v>
      </c>
      <c r="H16" s="26">
        <f>H70</f>
        <v>0</v>
      </c>
      <c r="I16" s="26">
        <f>I70</f>
        <v>66000</v>
      </c>
      <c r="J16" s="26">
        <f>J70</f>
        <v>0</v>
      </c>
      <c r="K16" s="26">
        <f>K70</f>
        <v>0</v>
      </c>
      <c r="L16" s="27">
        <f t="shared" si="1"/>
        <v>66000</v>
      </c>
      <c r="M16" s="26">
        <f>M70</f>
        <v>0</v>
      </c>
      <c r="N16" s="26">
        <f>N70</f>
        <v>0</v>
      </c>
      <c r="O16" s="26">
        <f>O70</f>
        <v>0</v>
      </c>
    </row>
    <row r="17" spans="1:15" ht="19.5" customHeight="1">
      <c r="A17" s="129"/>
      <c r="B17" s="22" t="str">
        <f>RIGHT(B73,5)</f>
        <v>75495</v>
      </c>
      <c r="C17" s="23" t="s">
        <v>193</v>
      </c>
      <c r="D17" s="3"/>
      <c r="E17" s="24"/>
      <c r="F17" s="26">
        <f>F73</f>
        <v>190</v>
      </c>
      <c r="G17" s="25">
        <f>SUM(H17:K17)</f>
        <v>380000</v>
      </c>
      <c r="H17" s="26">
        <f>H73</f>
        <v>0</v>
      </c>
      <c r="I17" s="26">
        <f>I73</f>
        <v>380000</v>
      </c>
      <c r="J17" s="26">
        <f>J73</f>
        <v>0</v>
      </c>
      <c r="K17" s="26">
        <f>K73</f>
        <v>0</v>
      </c>
      <c r="L17" s="27">
        <f t="shared" si="1"/>
        <v>380000</v>
      </c>
      <c r="M17" s="26">
        <f>M73</f>
        <v>0</v>
      </c>
      <c r="N17" s="26">
        <f>N73</f>
        <v>0</v>
      </c>
      <c r="O17" s="26">
        <f>O73</f>
        <v>0</v>
      </c>
    </row>
    <row r="18" spans="1:15" ht="19.5" customHeight="1">
      <c r="A18" s="129"/>
      <c r="B18" s="22" t="str">
        <f>RIGHT(B76,5)</f>
        <v>80101</v>
      </c>
      <c r="C18" s="23" t="s">
        <v>26</v>
      </c>
      <c r="D18" s="3"/>
      <c r="E18" s="24"/>
      <c r="F18" s="26">
        <f>F76</f>
        <v>1920</v>
      </c>
      <c r="G18" s="25">
        <f t="shared" si="0"/>
        <v>1900000</v>
      </c>
      <c r="H18" s="26">
        <f>H76</f>
        <v>0</v>
      </c>
      <c r="I18" s="26">
        <f>I76</f>
        <v>1800000</v>
      </c>
      <c r="J18" s="26">
        <f>J76</f>
        <v>100000</v>
      </c>
      <c r="K18" s="26">
        <f>K76</f>
        <v>0</v>
      </c>
      <c r="L18" s="27">
        <f t="shared" si="1"/>
        <v>1900000</v>
      </c>
      <c r="M18" s="26">
        <f>M76</f>
        <v>0</v>
      </c>
      <c r="N18" s="26">
        <f>N76</f>
        <v>0</v>
      </c>
      <c r="O18" s="26">
        <f>O76</f>
        <v>0</v>
      </c>
    </row>
    <row r="19" spans="1:15" ht="19.5" customHeight="1">
      <c r="A19" s="129"/>
      <c r="B19" s="22" t="str">
        <f>RIGHT(B79,5)</f>
        <v>80110</v>
      </c>
      <c r="C19" s="23" t="s">
        <v>27</v>
      </c>
      <c r="D19" s="3"/>
      <c r="E19" s="24"/>
      <c r="F19" s="26">
        <f>F79</f>
        <v>2600</v>
      </c>
      <c r="G19" s="25">
        <f t="shared" si="0"/>
        <v>1360000</v>
      </c>
      <c r="H19" s="28">
        <f>H79</f>
        <v>0</v>
      </c>
      <c r="I19" s="28">
        <f>I79</f>
        <v>1360000</v>
      </c>
      <c r="J19" s="28">
        <f>J79</f>
        <v>0</v>
      </c>
      <c r="K19" s="28">
        <f>K79</f>
        <v>0</v>
      </c>
      <c r="L19" s="27">
        <f t="shared" si="1"/>
        <v>1640000</v>
      </c>
      <c r="M19" s="28">
        <f>M79</f>
        <v>280000</v>
      </c>
      <c r="N19" s="26">
        <f>N79</f>
        <v>0</v>
      </c>
      <c r="O19" s="26">
        <f>O79</f>
        <v>0</v>
      </c>
    </row>
    <row r="20" spans="1:15" ht="19.5" customHeight="1">
      <c r="A20" s="129"/>
      <c r="B20" s="22" t="str">
        <f>RIGHT(B81,5)</f>
        <v>85219</v>
      </c>
      <c r="C20" s="23" t="s">
        <v>29</v>
      </c>
      <c r="D20" s="3"/>
      <c r="E20" s="24"/>
      <c r="F20" s="26">
        <f>F81</f>
        <v>25</v>
      </c>
      <c r="G20" s="25">
        <f t="shared" si="0"/>
        <v>25000</v>
      </c>
      <c r="H20" s="28">
        <f>H81</f>
        <v>0</v>
      </c>
      <c r="I20" s="28">
        <f>I81</f>
        <v>25000</v>
      </c>
      <c r="J20" s="28">
        <f>J81</f>
        <v>0</v>
      </c>
      <c r="K20" s="28">
        <f>K81</f>
        <v>0</v>
      </c>
      <c r="L20" s="27">
        <f t="shared" si="1"/>
        <v>25000</v>
      </c>
      <c r="M20" s="28">
        <f>M81</f>
        <v>0</v>
      </c>
      <c r="N20" s="26">
        <f>N81</f>
        <v>0</v>
      </c>
      <c r="O20" s="26">
        <f>O81</f>
        <v>0</v>
      </c>
    </row>
    <row r="21" spans="1:15" ht="19.5" customHeight="1">
      <c r="A21" s="129"/>
      <c r="B21" s="22" t="str">
        <f>RIGHT(B83,5)</f>
        <v>90001</v>
      </c>
      <c r="C21" s="23" t="s">
        <v>30</v>
      </c>
      <c r="D21" s="3"/>
      <c r="E21" s="24"/>
      <c r="F21" s="26">
        <f>F83</f>
        <v>2625</v>
      </c>
      <c r="G21" s="25">
        <f t="shared" si="0"/>
        <v>125000</v>
      </c>
      <c r="H21" s="26">
        <f>H83</f>
        <v>30000</v>
      </c>
      <c r="I21" s="26">
        <f>I83</f>
        <v>95000</v>
      </c>
      <c r="J21" s="26">
        <f>J83</f>
        <v>0</v>
      </c>
      <c r="K21" s="28">
        <f>K83</f>
        <v>0</v>
      </c>
      <c r="L21" s="27">
        <f>G21+M21+N21+O21</f>
        <v>125000</v>
      </c>
      <c r="M21" s="26">
        <f>M83</f>
        <v>0</v>
      </c>
      <c r="N21" s="26">
        <f>N83</f>
        <v>0</v>
      </c>
      <c r="O21" s="26">
        <f>O83</f>
        <v>0</v>
      </c>
    </row>
    <row r="22" spans="1:15" ht="19.5" customHeight="1">
      <c r="A22" s="129"/>
      <c r="B22" s="22" t="str">
        <f>RIGHT(B87,5)</f>
        <v>90013</v>
      </c>
      <c r="C22" s="23" t="s">
        <v>31</v>
      </c>
      <c r="D22" s="3"/>
      <c r="E22" s="24"/>
      <c r="F22" s="26">
        <f>F87</f>
        <v>1500</v>
      </c>
      <c r="G22" s="25">
        <f t="shared" si="0"/>
        <v>100000</v>
      </c>
      <c r="H22" s="26">
        <f>H87</f>
        <v>0</v>
      </c>
      <c r="I22" s="26">
        <f>I87</f>
        <v>100000</v>
      </c>
      <c r="J22" s="26">
        <f>J87</f>
        <v>0</v>
      </c>
      <c r="K22" s="26">
        <f>K87</f>
        <v>0</v>
      </c>
      <c r="L22" s="27">
        <f t="shared" si="1"/>
        <v>100000</v>
      </c>
      <c r="M22" s="26">
        <f>M87</f>
        <v>0</v>
      </c>
      <c r="N22" s="26">
        <f>N87</f>
        <v>0</v>
      </c>
      <c r="O22" s="26">
        <f>O87</f>
        <v>0</v>
      </c>
    </row>
    <row r="23" spans="1:15" ht="19.5" customHeight="1">
      <c r="A23" s="129"/>
      <c r="B23" s="22" t="str">
        <f>RIGHT(B89,5)</f>
        <v>90015</v>
      </c>
      <c r="C23" s="23" t="s">
        <v>32</v>
      </c>
      <c r="D23" s="3"/>
      <c r="E23" s="24"/>
      <c r="F23" s="26">
        <f>F89</f>
        <v>330</v>
      </c>
      <c r="G23" s="25">
        <f t="shared" si="0"/>
        <v>330000</v>
      </c>
      <c r="H23" s="26">
        <f>H89</f>
        <v>0</v>
      </c>
      <c r="I23" s="26">
        <f>I89</f>
        <v>330000</v>
      </c>
      <c r="J23" s="26">
        <f>J89</f>
        <v>0</v>
      </c>
      <c r="K23" s="26">
        <f>K89</f>
        <v>0</v>
      </c>
      <c r="L23" s="27">
        <f t="shared" si="1"/>
        <v>330000</v>
      </c>
      <c r="M23" s="26">
        <f>M89</f>
        <v>0</v>
      </c>
      <c r="N23" s="26">
        <f>N89</f>
        <v>0</v>
      </c>
      <c r="O23" s="26">
        <f>O89</f>
        <v>0</v>
      </c>
    </row>
    <row r="24" spans="1:15" ht="19.5" customHeight="1">
      <c r="A24" s="129"/>
      <c r="B24" s="22" t="str">
        <f>RIGHT(B91,5)</f>
        <v>90095</v>
      </c>
      <c r="C24" s="23" t="s">
        <v>33</v>
      </c>
      <c r="D24" s="3"/>
      <c r="E24" s="24"/>
      <c r="F24" s="26">
        <f>F91</f>
        <v>113220</v>
      </c>
      <c r="G24" s="25">
        <f t="shared" si="0"/>
        <v>4435000</v>
      </c>
      <c r="H24" s="26">
        <f>H91</f>
        <v>406000</v>
      </c>
      <c r="I24" s="26">
        <f>I91</f>
        <v>2949000</v>
      </c>
      <c r="J24" s="26">
        <f>J91</f>
        <v>1080000</v>
      </c>
      <c r="K24" s="26">
        <f>K91</f>
        <v>0</v>
      </c>
      <c r="L24" s="27">
        <f t="shared" si="1"/>
        <v>4435000</v>
      </c>
      <c r="M24" s="26">
        <f>M91</f>
        <v>0</v>
      </c>
      <c r="N24" s="26">
        <f>N91</f>
        <v>0</v>
      </c>
      <c r="O24" s="26">
        <f>O91</f>
        <v>0</v>
      </c>
    </row>
    <row r="25" spans="1:15" ht="19.5" customHeight="1">
      <c r="A25" s="129"/>
      <c r="B25" s="22" t="str">
        <f>RIGHT(B107,5)</f>
        <v>92105</v>
      </c>
      <c r="C25" s="23" t="s">
        <v>34</v>
      </c>
      <c r="D25" s="3"/>
      <c r="E25" s="24"/>
      <c r="F25" s="26">
        <f>F107</f>
        <v>5202</v>
      </c>
      <c r="G25" s="25">
        <f>SUM(H25:K25)</f>
        <v>286000</v>
      </c>
      <c r="H25" s="26">
        <f>H107</f>
        <v>0</v>
      </c>
      <c r="I25" s="26">
        <f>I107</f>
        <v>200000</v>
      </c>
      <c r="J25" s="26">
        <f>J107</f>
        <v>0</v>
      </c>
      <c r="K25" s="26">
        <f>K107</f>
        <v>86000</v>
      </c>
      <c r="L25" s="27">
        <f t="shared" si="1"/>
        <v>286000</v>
      </c>
      <c r="M25" s="26">
        <f>M107</f>
        <v>0</v>
      </c>
      <c r="N25" s="26">
        <f>N107</f>
        <v>0</v>
      </c>
      <c r="O25" s="26">
        <f>O107</f>
        <v>0</v>
      </c>
    </row>
    <row r="26" spans="1:15" ht="19.5" customHeight="1">
      <c r="A26" s="129"/>
      <c r="B26" s="22" t="str">
        <f>RIGHT(B111,5)</f>
        <v>92604</v>
      </c>
      <c r="C26" s="23" t="s">
        <v>35</v>
      </c>
      <c r="D26" s="3"/>
      <c r="E26" s="24"/>
      <c r="F26" s="26">
        <f>F111</f>
        <v>658</v>
      </c>
      <c r="G26" s="25">
        <f t="shared" si="0"/>
        <v>658000</v>
      </c>
      <c r="H26" s="26">
        <f>H111</f>
        <v>10000</v>
      </c>
      <c r="I26" s="26">
        <f>I111</f>
        <v>648000</v>
      </c>
      <c r="J26" s="26">
        <f>J111</f>
        <v>0</v>
      </c>
      <c r="K26" s="26">
        <f>K111</f>
        <v>0</v>
      </c>
      <c r="L26" s="27">
        <f t="shared" si="1"/>
        <v>658000</v>
      </c>
      <c r="M26" s="26">
        <f>M111</f>
        <v>0</v>
      </c>
      <c r="N26" s="26">
        <f>N111</f>
        <v>0</v>
      </c>
      <c r="O26" s="26">
        <f>O111</f>
        <v>0</v>
      </c>
    </row>
    <row r="27" spans="1:15" ht="19.5" customHeight="1">
      <c r="A27" s="130"/>
      <c r="B27" s="22" t="str">
        <f>RIGHT(B116,5)</f>
        <v>92695</v>
      </c>
      <c r="C27" s="30" t="s">
        <v>36</v>
      </c>
      <c r="D27" s="34"/>
      <c r="E27" s="31"/>
      <c r="F27" s="32">
        <f>F116</f>
        <v>200</v>
      </c>
      <c r="G27" s="25">
        <f t="shared" si="0"/>
        <v>230000</v>
      </c>
      <c r="H27" s="32">
        <f>H116</f>
        <v>0</v>
      </c>
      <c r="I27" s="32">
        <f>I116</f>
        <v>230000</v>
      </c>
      <c r="J27" s="32">
        <f>J116</f>
        <v>0</v>
      </c>
      <c r="K27" s="32">
        <f>K116</f>
        <v>0</v>
      </c>
      <c r="L27" s="27">
        <f t="shared" si="1"/>
        <v>230000</v>
      </c>
      <c r="M27" s="32">
        <f>M116</f>
        <v>0</v>
      </c>
      <c r="N27" s="32">
        <f>N116</f>
        <v>0</v>
      </c>
      <c r="O27" s="32">
        <f>O116</f>
        <v>0</v>
      </c>
    </row>
    <row r="28" spans="1:15" ht="28.5" customHeight="1">
      <c r="A28" s="6"/>
      <c r="B28" s="3" t="s">
        <v>101</v>
      </c>
      <c r="C28" s="6" t="s">
        <v>102</v>
      </c>
      <c r="D28" s="6"/>
      <c r="E28" s="96"/>
      <c r="F28" s="11">
        <f>F29</f>
        <v>60</v>
      </c>
      <c r="G28" s="38">
        <f>SUM(H28:K28)</f>
        <v>60000</v>
      </c>
      <c r="H28" s="11">
        <f>SUM(H29:H29)</f>
        <v>0</v>
      </c>
      <c r="I28" s="11">
        <f>SUM(I29:I29)</f>
        <v>60000</v>
      </c>
      <c r="J28" s="11">
        <f>SUM(J29:J29)</f>
        <v>0</v>
      </c>
      <c r="K28" s="11">
        <f>SUM(K29:K29)</f>
        <v>0</v>
      </c>
      <c r="L28" s="20">
        <f>G28+M28+N28+O28</f>
        <v>60000</v>
      </c>
      <c r="M28" s="14">
        <f>M29</f>
        <v>0</v>
      </c>
      <c r="N28" s="10">
        <f>N29</f>
        <v>0</v>
      </c>
      <c r="O28" s="9">
        <f>O29</f>
        <v>0</v>
      </c>
    </row>
    <row r="29" spans="1:15" ht="27" customHeight="1">
      <c r="A29" s="37" t="s">
        <v>39</v>
      </c>
      <c r="B29" s="22" t="s">
        <v>90</v>
      </c>
      <c r="C29" s="23" t="s">
        <v>103</v>
      </c>
      <c r="D29" s="34" t="s">
        <v>227</v>
      </c>
      <c r="E29" s="60">
        <v>2006</v>
      </c>
      <c r="F29" s="32">
        <v>60</v>
      </c>
      <c r="G29" s="83">
        <f>SUM(H29:K29)</f>
        <v>60000</v>
      </c>
      <c r="H29" s="69">
        <v>0</v>
      </c>
      <c r="I29" s="69">
        <v>60000</v>
      </c>
      <c r="J29" s="69">
        <v>0</v>
      </c>
      <c r="K29" s="70">
        <v>0</v>
      </c>
      <c r="L29" s="27">
        <f>G29+M29+N29+O29</f>
        <v>60000</v>
      </c>
      <c r="M29" s="71">
        <v>0</v>
      </c>
      <c r="N29" s="26">
        <v>0</v>
      </c>
      <c r="O29" s="24">
        <v>0</v>
      </c>
    </row>
    <row r="30" spans="1:15" ht="28.5" customHeight="1">
      <c r="A30" s="37"/>
      <c r="B30" s="3" t="s">
        <v>37</v>
      </c>
      <c r="C30" s="6" t="s">
        <v>38</v>
      </c>
      <c r="D30" s="6"/>
      <c r="E30" s="9"/>
      <c r="F30" s="11">
        <f>SUM(F31:F49)</f>
        <v>81483</v>
      </c>
      <c r="G30" s="38">
        <f t="shared" si="0"/>
        <v>17303000</v>
      </c>
      <c r="H30" s="11">
        <f>H31+H32+H33+H35+H36+H37+H38+H39+H42+H43+H44+H47+H45+H46+H49</f>
        <v>130000</v>
      </c>
      <c r="I30" s="11">
        <f>I31+I32+I33+I35+I36+I37+I38+I39+I42+I43+I44+I47+I45+I46+I49</f>
        <v>16453000</v>
      </c>
      <c r="J30" s="11">
        <f>J31+J32+J33+J35+J36+J37+J38+J39+J42+J43+J44+J47+J45+J46+J49</f>
        <v>720000</v>
      </c>
      <c r="K30" s="11">
        <f>K31+K32+K33+K35+K36+K37+K38+K39+K42+K43+K44+K47+K45+K46+K49</f>
        <v>0</v>
      </c>
      <c r="L30" s="36">
        <f t="shared" si="1"/>
        <v>30111000</v>
      </c>
      <c r="M30" s="11">
        <f>M31+M32+M33+M35+M36+M37+M38+M39+M42+M43+M44+M47+M45+M46+M49</f>
        <v>0</v>
      </c>
      <c r="N30" s="11">
        <f>N31+N32+N33+N35+N36+N37+N38+N39+N42+N43+N44+N47+N45+N46+N49</f>
        <v>0</v>
      </c>
      <c r="O30" s="9">
        <f>O31+O32+O33+O35+O36+O37+O38+O39+O42+O43+O44+O47+O45+O46+O49</f>
        <v>12808000</v>
      </c>
    </row>
    <row r="31" spans="1:70" s="245" customFormat="1" ht="28.5" customHeight="1">
      <c r="A31" s="246" t="s">
        <v>39</v>
      </c>
      <c r="B31" s="232" t="s">
        <v>40</v>
      </c>
      <c r="C31" s="247" t="s">
        <v>42</v>
      </c>
      <c r="D31" s="234" t="s">
        <v>228</v>
      </c>
      <c r="E31" s="248" t="s">
        <v>173</v>
      </c>
      <c r="F31" s="238">
        <f>3478+23474+6101+12808</f>
        <v>45861</v>
      </c>
      <c r="G31" s="237">
        <f t="shared" si="0"/>
        <v>10501000</v>
      </c>
      <c r="H31" s="236">
        <v>0</v>
      </c>
      <c r="I31" s="236">
        <v>10501000</v>
      </c>
      <c r="J31" s="236">
        <v>0</v>
      </c>
      <c r="K31" s="249">
        <v>0</v>
      </c>
      <c r="L31" s="240">
        <f t="shared" si="1"/>
        <v>23309000</v>
      </c>
      <c r="M31" s="250">
        <v>0</v>
      </c>
      <c r="N31" s="236">
        <v>0</v>
      </c>
      <c r="O31" s="242">
        <v>12808000</v>
      </c>
      <c r="P31" s="243"/>
      <c r="Q31" s="243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</row>
    <row r="32" spans="1:15" ht="18" customHeight="1">
      <c r="A32" s="392" t="s">
        <v>41</v>
      </c>
      <c r="B32" s="50" t="s">
        <v>80</v>
      </c>
      <c r="C32" s="385" t="s">
        <v>175</v>
      </c>
      <c r="D32" s="368" t="s">
        <v>228</v>
      </c>
      <c r="E32" s="401" t="s">
        <v>174</v>
      </c>
      <c r="F32" s="389">
        <f>30+6600+14750</f>
        <v>21380</v>
      </c>
      <c r="G32" s="61">
        <f>SUM(H32:K32)</f>
        <v>0</v>
      </c>
      <c r="H32" s="69">
        <v>0</v>
      </c>
      <c r="I32" s="69">
        <v>0</v>
      </c>
      <c r="J32" s="69">
        <v>0</v>
      </c>
      <c r="K32" s="70"/>
      <c r="L32" s="27">
        <f>G32+M32+N32+O32</f>
        <v>0</v>
      </c>
      <c r="M32" s="71">
        <v>0</v>
      </c>
      <c r="N32" s="26">
        <v>0</v>
      </c>
      <c r="O32" s="24">
        <v>0</v>
      </c>
    </row>
    <row r="33" spans="1:70" s="245" customFormat="1" ht="18" customHeight="1">
      <c r="A33" s="393"/>
      <c r="B33" s="251" t="s">
        <v>123</v>
      </c>
      <c r="C33" s="386"/>
      <c r="D33" s="369"/>
      <c r="E33" s="402"/>
      <c r="F33" s="390"/>
      <c r="G33" s="252">
        <f>SUM(H33:K33)</f>
        <v>5000</v>
      </c>
      <c r="H33" s="253"/>
      <c r="I33" s="253">
        <v>5000</v>
      </c>
      <c r="J33" s="253"/>
      <c r="K33" s="254"/>
      <c r="L33" s="240">
        <f>G33+M33+N33+O33</f>
        <v>5000</v>
      </c>
      <c r="M33" s="255">
        <v>0</v>
      </c>
      <c r="N33" s="256">
        <v>0</v>
      </c>
      <c r="O33" s="257">
        <v>0</v>
      </c>
      <c r="P33" s="243"/>
      <c r="Q33" s="243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</row>
    <row r="34" spans="1:15" ht="18" customHeight="1">
      <c r="A34" s="394"/>
      <c r="B34" s="50" t="s">
        <v>204</v>
      </c>
      <c r="C34" s="387"/>
      <c r="D34" s="370"/>
      <c r="E34" s="403"/>
      <c r="F34" s="391"/>
      <c r="G34" s="61">
        <f>SUM(H34:K34)</f>
        <v>5000</v>
      </c>
      <c r="H34" s="63">
        <f>SUM(H32:H33)</f>
        <v>0</v>
      </c>
      <c r="I34" s="63">
        <f>SUM(I32:I33)</f>
        <v>5000</v>
      </c>
      <c r="J34" s="63">
        <f>SUM(J32:J33)</f>
        <v>0</v>
      </c>
      <c r="K34" s="63">
        <f>SUM(K32:K33)</f>
        <v>0</v>
      </c>
      <c r="L34" s="27">
        <f>G34+M34+N34+O34</f>
        <v>5000</v>
      </c>
      <c r="M34" s="66">
        <v>0</v>
      </c>
      <c r="N34" s="32">
        <v>0</v>
      </c>
      <c r="O34" s="31">
        <v>0</v>
      </c>
    </row>
    <row r="35" spans="1:70" s="158" customFormat="1" ht="30" customHeight="1">
      <c r="A35" s="147" t="s">
        <v>43</v>
      </c>
      <c r="B35" s="148" t="s">
        <v>44</v>
      </c>
      <c r="C35" s="159" t="s">
        <v>224</v>
      </c>
      <c r="D35" s="177" t="s">
        <v>228</v>
      </c>
      <c r="E35" s="149">
        <v>2006</v>
      </c>
      <c r="F35" s="150">
        <v>150</v>
      </c>
      <c r="G35" s="151">
        <f>SUM(H35:K35)</f>
        <v>150000</v>
      </c>
      <c r="H35" s="152">
        <v>0</v>
      </c>
      <c r="I35" s="152">
        <v>150000</v>
      </c>
      <c r="J35" s="152">
        <v>0</v>
      </c>
      <c r="K35" s="153">
        <v>0</v>
      </c>
      <c r="L35" s="154">
        <f>G35+M35+N35+O35</f>
        <v>150000</v>
      </c>
      <c r="M35" s="155">
        <v>0</v>
      </c>
      <c r="N35" s="150">
        <v>0</v>
      </c>
      <c r="O35" s="156">
        <v>0</v>
      </c>
      <c r="P35" s="183"/>
      <c r="Q35" s="183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</row>
    <row r="36" spans="1:15" ht="28.5" customHeight="1">
      <c r="A36" s="67" t="s">
        <v>45</v>
      </c>
      <c r="B36" s="39" t="s">
        <v>44</v>
      </c>
      <c r="C36" s="161" t="s">
        <v>46</v>
      </c>
      <c r="D36" s="177" t="s">
        <v>228</v>
      </c>
      <c r="E36" s="42" t="s">
        <v>176</v>
      </c>
      <c r="F36" s="144">
        <f>29+180+1000</f>
        <v>1209</v>
      </c>
      <c r="G36" s="43">
        <f t="shared" si="0"/>
        <v>1000000</v>
      </c>
      <c r="H36" s="44">
        <v>0</v>
      </c>
      <c r="I36" s="44">
        <v>880000</v>
      </c>
      <c r="J36" s="44">
        <v>120000</v>
      </c>
      <c r="K36" s="45">
        <v>0</v>
      </c>
      <c r="L36" s="46">
        <f t="shared" si="1"/>
        <v>1000000</v>
      </c>
      <c r="M36" s="47">
        <v>0</v>
      </c>
      <c r="N36" s="44">
        <v>0</v>
      </c>
      <c r="O36" s="48">
        <v>0</v>
      </c>
    </row>
    <row r="37" spans="1:15" ht="29.25" customHeight="1">
      <c r="A37" s="37" t="s">
        <v>47</v>
      </c>
      <c r="B37" s="50" t="s">
        <v>44</v>
      </c>
      <c r="C37" s="160" t="s">
        <v>187</v>
      </c>
      <c r="D37" s="177" t="s">
        <v>228</v>
      </c>
      <c r="E37" s="52" t="s">
        <v>176</v>
      </c>
      <c r="F37" s="58">
        <f>14+150+270</f>
        <v>434</v>
      </c>
      <c r="G37" s="53">
        <f t="shared" si="0"/>
        <v>270000</v>
      </c>
      <c r="H37" s="54">
        <v>0</v>
      </c>
      <c r="I37" s="54">
        <v>270000</v>
      </c>
      <c r="J37" s="54">
        <v>0</v>
      </c>
      <c r="K37" s="55">
        <v>0</v>
      </c>
      <c r="L37" s="56">
        <f t="shared" si="1"/>
        <v>270000</v>
      </c>
      <c r="M37" s="57">
        <v>0</v>
      </c>
      <c r="N37" s="58">
        <v>0</v>
      </c>
      <c r="O37" s="59">
        <v>0</v>
      </c>
    </row>
    <row r="38" spans="1:15" ht="18" customHeight="1">
      <c r="A38" s="392" t="s">
        <v>48</v>
      </c>
      <c r="B38" s="39" t="s">
        <v>80</v>
      </c>
      <c r="C38" s="407" t="s">
        <v>53</v>
      </c>
      <c r="D38" s="410" t="s">
        <v>228</v>
      </c>
      <c r="E38" s="413" t="s">
        <v>176</v>
      </c>
      <c r="F38" s="389">
        <f>264+100+3905</f>
        <v>4269</v>
      </c>
      <c r="G38" s="61">
        <f t="shared" si="0"/>
        <v>0</v>
      </c>
      <c r="H38" s="54">
        <v>0</v>
      </c>
      <c r="I38" s="54">
        <v>0</v>
      </c>
      <c r="J38" s="54">
        <v>0</v>
      </c>
      <c r="K38" s="55"/>
      <c r="L38" s="56">
        <f t="shared" si="1"/>
        <v>0</v>
      </c>
      <c r="M38" s="57">
        <v>0</v>
      </c>
      <c r="N38" s="58">
        <v>0</v>
      </c>
      <c r="O38" s="59">
        <v>0</v>
      </c>
    </row>
    <row r="39" spans="1:70" s="245" customFormat="1" ht="18" customHeight="1">
      <c r="A39" s="393"/>
      <c r="B39" s="232" t="s">
        <v>123</v>
      </c>
      <c r="C39" s="408"/>
      <c r="D39" s="411"/>
      <c r="E39" s="414"/>
      <c r="F39" s="390"/>
      <c r="G39" s="252">
        <f t="shared" si="0"/>
        <v>2000000</v>
      </c>
      <c r="H39" s="258">
        <v>0</v>
      </c>
      <c r="I39" s="258">
        <v>2000000</v>
      </c>
      <c r="J39" s="258">
        <v>0</v>
      </c>
      <c r="K39" s="259">
        <v>0</v>
      </c>
      <c r="L39" s="260">
        <f t="shared" si="1"/>
        <v>2000000</v>
      </c>
      <c r="M39" s="261">
        <v>0</v>
      </c>
      <c r="N39" s="262">
        <v>0</v>
      </c>
      <c r="O39" s="263">
        <v>0</v>
      </c>
      <c r="P39" s="243"/>
      <c r="Q39" s="243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</row>
    <row r="40" spans="1:15" ht="18" customHeight="1">
      <c r="A40" s="394"/>
      <c r="B40" s="50" t="s">
        <v>204</v>
      </c>
      <c r="C40" s="409"/>
      <c r="D40" s="412"/>
      <c r="E40" s="381"/>
      <c r="F40" s="391"/>
      <c r="G40" s="61">
        <f t="shared" si="0"/>
        <v>2000000</v>
      </c>
      <c r="H40" s="54">
        <f>SUM(H38:H39)</f>
        <v>0</v>
      </c>
      <c r="I40" s="54">
        <f>SUM(I38:I39)</f>
        <v>2000000</v>
      </c>
      <c r="J40" s="54">
        <f>SUM(J38:J39)</f>
        <v>0</v>
      </c>
      <c r="K40" s="54">
        <f>SUM(K38:K39)</f>
        <v>0</v>
      </c>
      <c r="L40" s="146">
        <f t="shared" si="1"/>
        <v>2000000</v>
      </c>
      <c r="M40" s="57">
        <v>0</v>
      </c>
      <c r="N40" s="58">
        <v>0</v>
      </c>
      <c r="O40" s="59">
        <v>0</v>
      </c>
    </row>
    <row r="41" spans="1:70" s="245" customFormat="1" ht="24.75" customHeight="1">
      <c r="A41" s="246" t="s">
        <v>58</v>
      </c>
      <c r="B41" s="232" t="s">
        <v>44</v>
      </c>
      <c r="C41" s="233" t="s">
        <v>262</v>
      </c>
      <c r="D41" s="264" t="s">
        <v>227</v>
      </c>
      <c r="E41" s="235">
        <v>2006</v>
      </c>
      <c r="F41" s="236">
        <v>550</v>
      </c>
      <c r="G41" s="237">
        <f>SUM(H41:K41)</f>
        <v>550000</v>
      </c>
      <c r="H41" s="238">
        <v>550000</v>
      </c>
      <c r="I41" s="238">
        <v>0</v>
      </c>
      <c r="J41" s="238">
        <v>0</v>
      </c>
      <c r="K41" s="239">
        <v>0</v>
      </c>
      <c r="L41" s="240">
        <f>G41+M41+N41+O41</f>
        <v>550000</v>
      </c>
      <c r="M41" s="241">
        <v>0</v>
      </c>
      <c r="N41" s="236">
        <v>0</v>
      </c>
      <c r="O41" s="242">
        <v>0</v>
      </c>
      <c r="P41" s="243"/>
      <c r="Q41" s="243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</row>
    <row r="42" spans="1:15" ht="36" customHeight="1">
      <c r="A42" s="37" t="s">
        <v>49</v>
      </c>
      <c r="B42" s="39" t="s">
        <v>44</v>
      </c>
      <c r="C42" s="161" t="s">
        <v>50</v>
      </c>
      <c r="D42" s="177" t="s">
        <v>228</v>
      </c>
      <c r="E42" s="59" t="s">
        <v>178</v>
      </c>
      <c r="F42" s="58">
        <f>173+100+1500+2900</f>
        <v>4673</v>
      </c>
      <c r="G42" s="61">
        <f t="shared" si="0"/>
        <v>1500000</v>
      </c>
      <c r="H42" s="54">
        <v>100000</v>
      </c>
      <c r="I42" s="54">
        <v>1100000</v>
      </c>
      <c r="J42" s="54">
        <v>300000</v>
      </c>
      <c r="K42" s="55">
        <v>0</v>
      </c>
      <c r="L42" s="56">
        <f t="shared" si="1"/>
        <v>1500000</v>
      </c>
      <c r="M42" s="57">
        <v>0</v>
      </c>
      <c r="N42" s="58">
        <v>0</v>
      </c>
      <c r="O42" s="59">
        <v>0</v>
      </c>
    </row>
    <row r="43" spans="1:15" ht="24.75" customHeight="1">
      <c r="A43" s="67" t="s">
        <v>51</v>
      </c>
      <c r="B43" s="39" t="s">
        <v>44</v>
      </c>
      <c r="C43" s="161" t="s">
        <v>57</v>
      </c>
      <c r="D43" s="177" t="s">
        <v>228</v>
      </c>
      <c r="E43" s="52" t="s">
        <v>179</v>
      </c>
      <c r="F43" s="58">
        <f>30+600+400</f>
        <v>1030</v>
      </c>
      <c r="G43" s="61">
        <f t="shared" si="0"/>
        <v>600000</v>
      </c>
      <c r="H43" s="54">
        <v>0</v>
      </c>
      <c r="I43" s="54">
        <v>600000</v>
      </c>
      <c r="J43" s="54">
        <v>0</v>
      </c>
      <c r="K43" s="55">
        <v>0</v>
      </c>
      <c r="L43" s="56">
        <f t="shared" si="1"/>
        <v>600000</v>
      </c>
      <c r="M43" s="57">
        <v>0</v>
      </c>
      <c r="N43" s="58">
        <v>0</v>
      </c>
      <c r="O43" s="59">
        <v>0</v>
      </c>
    </row>
    <row r="44" spans="1:15" ht="27.75" customHeight="1">
      <c r="A44" s="37" t="s">
        <v>52</v>
      </c>
      <c r="B44" s="50" t="s">
        <v>44</v>
      </c>
      <c r="C44" s="162" t="s">
        <v>158</v>
      </c>
      <c r="D44" s="177" t="s">
        <v>228</v>
      </c>
      <c r="E44" s="85" t="s">
        <v>179</v>
      </c>
      <c r="F44" s="58">
        <f>10+577+120</f>
        <v>707</v>
      </c>
      <c r="G44" s="61">
        <f t="shared" si="0"/>
        <v>577000</v>
      </c>
      <c r="H44" s="54">
        <v>30000</v>
      </c>
      <c r="I44" s="54">
        <v>347000</v>
      </c>
      <c r="J44" s="54">
        <v>200000</v>
      </c>
      <c r="K44" s="55">
        <v>0</v>
      </c>
      <c r="L44" s="56">
        <f t="shared" si="1"/>
        <v>577000</v>
      </c>
      <c r="M44" s="57">
        <v>0</v>
      </c>
      <c r="N44" s="58">
        <v>0</v>
      </c>
      <c r="O44" s="59">
        <v>0</v>
      </c>
    </row>
    <row r="45" spans="1:15" ht="29.25" customHeight="1">
      <c r="A45" s="67" t="s">
        <v>54</v>
      </c>
      <c r="B45" s="39" t="s">
        <v>44</v>
      </c>
      <c r="C45" s="160" t="s">
        <v>160</v>
      </c>
      <c r="D45" s="177" t="s">
        <v>228</v>
      </c>
      <c r="E45" s="68">
        <v>2006</v>
      </c>
      <c r="F45" s="26">
        <v>100</v>
      </c>
      <c r="G45" s="25">
        <f t="shared" si="0"/>
        <v>100000</v>
      </c>
      <c r="H45" s="69">
        <v>0</v>
      </c>
      <c r="I45" s="69">
        <v>100000</v>
      </c>
      <c r="J45" s="69">
        <v>0</v>
      </c>
      <c r="K45" s="70">
        <v>0</v>
      </c>
      <c r="L45" s="27">
        <f t="shared" si="1"/>
        <v>100000</v>
      </c>
      <c r="M45" s="71">
        <v>0</v>
      </c>
      <c r="N45" s="26">
        <v>0</v>
      </c>
      <c r="O45" s="24">
        <v>0</v>
      </c>
    </row>
    <row r="46" spans="1:70" s="245" customFormat="1" ht="26.25" customHeight="1">
      <c r="A46" s="265" t="s">
        <v>55</v>
      </c>
      <c r="B46" s="232" t="s">
        <v>44</v>
      </c>
      <c r="C46" s="233" t="s">
        <v>189</v>
      </c>
      <c r="D46" s="234" t="s">
        <v>228</v>
      </c>
      <c r="E46" s="235">
        <v>2006</v>
      </c>
      <c r="F46" s="236">
        <v>250</v>
      </c>
      <c r="G46" s="237">
        <f t="shared" si="0"/>
        <v>100000</v>
      </c>
      <c r="H46" s="238">
        <v>0</v>
      </c>
      <c r="I46" s="238">
        <v>100000</v>
      </c>
      <c r="J46" s="238">
        <v>0</v>
      </c>
      <c r="K46" s="239">
        <v>0</v>
      </c>
      <c r="L46" s="240">
        <f>G46+M46+N46+O46</f>
        <v>100000</v>
      </c>
      <c r="M46" s="241">
        <v>0</v>
      </c>
      <c r="N46" s="236">
        <v>0</v>
      </c>
      <c r="O46" s="242">
        <v>0</v>
      </c>
      <c r="P46" s="243"/>
      <c r="Q46" s="243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</row>
    <row r="47" spans="1:70" s="219" customFormat="1" ht="27.75" customHeight="1">
      <c r="A47" s="205" t="s">
        <v>56</v>
      </c>
      <c r="B47" s="206" t="s">
        <v>44</v>
      </c>
      <c r="C47" s="207" t="s">
        <v>159</v>
      </c>
      <c r="D47" s="208" t="s">
        <v>227</v>
      </c>
      <c r="E47" s="209">
        <v>2006</v>
      </c>
      <c r="F47" s="210">
        <v>380</v>
      </c>
      <c r="G47" s="211">
        <f>SUM(H47:K47)</f>
        <v>380000</v>
      </c>
      <c r="H47" s="212">
        <v>0</v>
      </c>
      <c r="I47" s="212">
        <v>280000</v>
      </c>
      <c r="J47" s="212">
        <v>100000</v>
      </c>
      <c r="K47" s="213">
        <v>0</v>
      </c>
      <c r="L47" s="214">
        <f>G47+M47+N47+O47</f>
        <v>380000</v>
      </c>
      <c r="M47" s="215">
        <v>0</v>
      </c>
      <c r="N47" s="210">
        <v>0</v>
      </c>
      <c r="O47" s="216">
        <v>0</v>
      </c>
      <c r="P47" s="217"/>
      <c r="Q47" s="217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</row>
    <row r="48" spans="1:70" s="245" customFormat="1" ht="26.25" customHeight="1">
      <c r="A48" s="231" t="s">
        <v>56</v>
      </c>
      <c r="B48" s="232" t="s">
        <v>44</v>
      </c>
      <c r="C48" s="233" t="s">
        <v>261</v>
      </c>
      <c r="D48" s="234" t="s">
        <v>228</v>
      </c>
      <c r="E48" s="235">
        <v>2006</v>
      </c>
      <c r="F48" s="236">
        <f>370</f>
        <v>370</v>
      </c>
      <c r="G48" s="237">
        <f>SUM(H48:K48)</f>
        <v>370000</v>
      </c>
      <c r="H48" s="238">
        <v>0</v>
      </c>
      <c r="I48" s="238">
        <v>370000</v>
      </c>
      <c r="J48" s="238">
        <v>0</v>
      </c>
      <c r="K48" s="239">
        <v>0</v>
      </c>
      <c r="L48" s="240">
        <f>G48+M48+N48+O48</f>
        <v>370000</v>
      </c>
      <c r="M48" s="241">
        <v>0</v>
      </c>
      <c r="N48" s="236">
        <v>0</v>
      </c>
      <c r="O48" s="242">
        <v>0</v>
      </c>
      <c r="P48" s="243"/>
      <c r="Q48" s="243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</row>
    <row r="49" spans="1:15" ht="27" customHeight="1">
      <c r="A49" s="37" t="s">
        <v>58</v>
      </c>
      <c r="B49" s="39" t="s">
        <v>90</v>
      </c>
      <c r="C49" s="40" t="s">
        <v>143</v>
      </c>
      <c r="D49" s="34" t="s">
        <v>227</v>
      </c>
      <c r="E49" s="68">
        <v>2006</v>
      </c>
      <c r="F49" s="26">
        <v>120</v>
      </c>
      <c r="G49" s="25">
        <f t="shared" si="0"/>
        <v>120000</v>
      </c>
      <c r="H49" s="26">
        <v>0</v>
      </c>
      <c r="I49" s="26">
        <v>120000</v>
      </c>
      <c r="J49" s="26">
        <v>0</v>
      </c>
      <c r="K49" s="28">
        <v>0</v>
      </c>
      <c r="L49" s="27">
        <f t="shared" si="1"/>
        <v>120000</v>
      </c>
      <c r="M49" s="131">
        <v>0</v>
      </c>
      <c r="N49" s="26">
        <v>0</v>
      </c>
      <c r="O49" s="24">
        <v>0</v>
      </c>
    </row>
    <row r="50" spans="1:15" ht="31.5" customHeight="1">
      <c r="A50" s="72"/>
      <c r="B50" s="34" t="s">
        <v>91</v>
      </c>
      <c r="C50" s="33" t="s">
        <v>92</v>
      </c>
      <c r="D50" s="33"/>
      <c r="E50" s="31"/>
      <c r="F50" s="78">
        <f>SUM(F51)</f>
        <v>671</v>
      </c>
      <c r="G50" s="75">
        <f>SUM(H50:K50)</f>
        <v>671000</v>
      </c>
      <c r="H50" s="78">
        <f>SUM(H51)</f>
        <v>0</v>
      </c>
      <c r="I50" s="78">
        <f>SUM(I51)</f>
        <v>671000</v>
      </c>
      <c r="J50" s="78">
        <f>SUM(J51)</f>
        <v>0</v>
      </c>
      <c r="K50" s="78">
        <f>SUM(K51)</f>
        <v>0</v>
      </c>
      <c r="L50" s="36">
        <f>G50+M50+N50+O50</f>
        <v>671000</v>
      </c>
      <c r="M50" s="78">
        <f>SUM(M51)</f>
        <v>0</v>
      </c>
      <c r="N50" s="78">
        <f>SUM(N51)</f>
        <v>0</v>
      </c>
      <c r="O50" s="78">
        <f>SUM(O51)</f>
        <v>0</v>
      </c>
    </row>
    <row r="51" spans="1:15" ht="32.25" customHeight="1">
      <c r="A51" s="37" t="s">
        <v>39</v>
      </c>
      <c r="B51" s="22" t="s">
        <v>90</v>
      </c>
      <c r="C51" s="23" t="s">
        <v>93</v>
      </c>
      <c r="D51" s="3" t="s">
        <v>229</v>
      </c>
      <c r="E51" s="68">
        <v>2006</v>
      </c>
      <c r="F51" s="26">
        <v>671</v>
      </c>
      <c r="G51" s="25">
        <f>SUM(H51:K51)</f>
        <v>671000</v>
      </c>
      <c r="H51" s="26">
        <v>0</v>
      </c>
      <c r="I51" s="26">
        <v>671000</v>
      </c>
      <c r="J51" s="26">
        <v>0</v>
      </c>
      <c r="K51" s="28">
        <v>0</v>
      </c>
      <c r="L51" s="27">
        <f>G51+M51+N51+O51</f>
        <v>671000</v>
      </c>
      <c r="M51" s="71">
        <v>0</v>
      </c>
      <c r="N51" s="26">
        <v>0</v>
      </c>
      <c r="O51" s="24">
        <v>0</v>
      </c>
    </row>
    <row r="52" spans="1:15" ht="26.25" customHeight="1">
      <c r="A52" s="37"/>
      <c r="B52" s="3" t="s">
        <v>59</v>
      </c>
      <c r="C52" s="6" t="s">
        <v>60</v>
      </c>
      <c r="D52" s="6"/>
      <c r="E52" s="18"/>
      <c r="F52" s="19">
        <f>SUM(F53:F55)</f>
        <v>23937</v>
      </c>
      <c r="G52" s="38">
        <f t="shared" si="0"/>
        <v>5780000</v>
      </c>
      <c r="H52" s="19">
        <f>SUM(H53:H55)</f>
        <v>0</v>
      </c>
      <c r="I52" s="19">
        <f>SUM(I53:I55)</f>
        <v>5780000</v>
      </c>
      <c r="J52" s="19">
        <f>SUM(J53:J55)</f>
        <v>0</v>
      </c>
      <c r="K52" s="19">
        <f>SUM(K53:K55)</f>
        <v>0</v>
      </c>
      <c r="L52" s="20">
        <f t="shared" si="1"/>
        <v>5780000</v>
      </c>
      <c r="M52" s="19">
        <f>SUM(M53:M55)</f>
        <v>0</v>
      </c>
      <c r="N52" s="19">
        <f>SUM(N53:N55)</f>
        <v>0</v>
      </c>
      <c r="O52" s="19">
        <f>SUM(O53:O55)</f>
        <v>0</v>
      </c>
    </row>
    <row r="53" spans="1:15" ht="28.5" customHeight="1">
      <c r="A53" s="72" t="s">
        <v>39</v>
      </c>
      <c r="B53" s="22" t="s">
        <v>44</v>
      </c>
      <c r="C53" s="23" t="s">
        <v>141</v>
      </c>
      <c r="D53" s="3" t="s">
        <v>229</v>
      </c>
      <c r="E53" s="120" t="s">
        <v>181</v>
      </c>
      <c r="F53" s="32">
        <f>3727+2038+319+1492+7626-1920</f>
        <v>13282</v>
      </c>
      <c r="G53" s="62">
        <f t="shared" si="0"/>
        <v>1280000</v>
      </c>
      <c r="H53" s="32">
        <v>0</v>
      </c>
      <c r="I53" s="32">
        <v>1280000</v>
      </c>
      <c r="J53" s="32"/>
      <c r="K53" s="73">
        <v>0</v>
      </c>
      <c r="L53" s="27">
        <f t="shared" si="1"/>
        <v>1280000</v>
      </c>
      <c r="M53" s="66">
        <v>0</v>
      </c>
      <c r="N53" s="32"/>
      <c r="O53" s="31"/>
    </row>
    <row r="54" spans="1:15" ht="39" customHeight="1">
      <c r="A54" s="37" t="s">
        <v>41</v>
      </c>
      <c r="B54" s="22" t="s">
        <v>44</v>
      </c>
      <c r="C54" s="23" t="s">
        <v>211</v>
      </c>
      <c r="D54" s="34" t="s">
        <v>228</v>
      </c>
      <c r="E54" s="60" t="s">
        <v>212</v>
      </c>
      <c r="F54" s="32">
        <f>51+1136+2999+3200+1944</f>
        <v>9330</v>
      </c>
      <c r="G54" s="62">
        <f>SUM(H54:K54)</f>
        <v>3200000</v>
      </c>
      <c r="H54" s="26">
        <v>0</v>
      </c>
      <c r="I54" s="26">
        <v>3200000</v>
      </c>
      <c r="J54" s="26">
        <v>0</v>
      </c>
      <c r="K54" s="26">
        <v>0</v>
      </c>
      <c r="L54" s="27">
        <f t="shared" si="1"/>
        <v>3200000</v>
      </c>
      <c r="M54" s="71">
        <v>0</v>
      </c>
      <c r="N54" s="26">
        <v>0</v>
      </c>
      <c r="O54" s="24">
        <v>0</v>
      </c>
    </row>
    <row r="55" spans="1:15" ht="29.25" customHeight="1">
      <c r="A55" s="37" t="s">
        <v>43</v>
      </c>
      <c r="B55" s="95" t="s">
        <v>44</v>
      </c>
      <c r="C55" s="30" t="s">
        <v>140</v>
      </c>
      <c r="D55" s="3" t="s">
        <v>229</v>
      </c>
      <c r="E55" s="68" t="s">
        <v>177</v>
      </c>
      <c r="F55" s="26">
        <f>25+1300</f>
        <v>1325</v>
      </c>
      <c r="G55" s="25">
        <f>SUM(H55:K55)</f>
        <v>1300000</v>
      </c>
      <c r="H55" s="69">
        <v>0</v>
      </c>
      <c r="I55" s="69">
        <v>1300000</v>
      </c>
      <c r="J55" s="69">
        <v>0</v>
      </c>
      <c r="K55" s="70">
        <v>0</v>
      </c>
      <c r="L55" s="27">
        <f t="shared" si="1"/>
        <v>1300000</v>
      </c>
      <c r="M55" s="71">
        <v>0</v>
      </c>
      <c r="N55" s="26">
        <v>0</v>
      </c>
      <c r="O55" s="24">
        <f>M55+N55</f>
        <v>0</v>
      </c>
    </row>
    <row r="56" spans="1:15" ht="24.75" customHeight="1">
      <c r="A56" s="37"/>
      <c r="B56" s="3" t="s">
        <v>107</v>
      </c>
      <c r="C56" s="6" t="s">
        <v>108</v>
      </c>
      <c r="D56" s="6"/>
      <c r="E56" s="76"/>
      <c r="F56" s="19">
        <f>SUM(F57:F58)</f>
        <v>126</v>
      </c>
      <c r="G56" s="38">
        <f>SUM(H56:K56)</f>
        <v>126000</v>
      </c>
      <c r="H56" s="19">
        <f>SUM(H57:H58)</f>
        <v>0</v>
      </c>
      <c r="I56" s="19">
        <f>SUM(I57:I58)</f>
        <v>126000</v>
      </c>
      <c r="J56" s="19">
        <f>SUM(J57:J58)</f>
        <v>0</v>
      </c>
      <c r="K56" s="19">
        <f>SUM(K57:K58)</f>
        <v>0</v>
      </c>
      <c r="L56" s="20">
        <f t="shared" si="1"/>
        <v>126000</v>
      </c>
      <c r="M56" s="21">
        <f>SUM(M57:M58)</f>
        <v>0</v>
      </c>
      <c r="N56" s="21">
        <f>SUM(N57:N58)</f>
        <v>0</v>
      </c>
      <c r="O56" s="21">
        <f>SUM(O57:O58)</f>
        <v>0</v>
      </c>
    </row>
    <row r="57" spans="1:15" ht="25.5" customHeight="1">
      <c r="A57" s="37" t="s">
        <v>39</v>
      </c>
      <c r="B57" s="22" t="s">
        <v>90</v>
      </c>
      <c r="C57" s="103" t="s">
        <v>148</v>
      </c>
      <c r="D57" s="178" t="s">
        <v>232</v>
      </c>
      <c r="E57" s="60">
        <v>2006</v>
      </c>
      <c r="F57" s="32">
        <v>26</v>
      </c>
      <c r="G57" s="25">
        <f>SUM(H57:K57)</f>
        <v>26000</v>
      </c>
      <c r="H57" s="97">
        <v>0</v>
      </c>
      <c r="I57" s="97">
        <v>26000</v>
      </c>
      <c r="J57" s="97">
        <v>0</v>
      </c>
      <c r="K57" s="98">
        <v>0</v>
      </c>
      <c r="L57" s="27">
        <f t="shared" si="1"/>
        <v>26000</v>
      </c>
      <c r="M57" s="99">
        <v>0</v>
      </c>
      <c r="N57" s="26">
        <v>0</v>
      </c>
      <c r="O57" s="24">
        <v>0</v>
      </c>
    </row>
    <row r="58" spans="1:15" ht="27" customHeight="1">
      <c r="A58" s="37" t="s">
        <v>41</v>
      </c>
      <c r="B58" s="22" t="s">
        <v>44</v>
      </c>
      <c r="C58" s="23" t="s">
        <v>147</v>
      </c>
      <c r="D58" s="3" t="s">
        <v>232</v>
      </c>
      <c r="E58" s="68">
        <v>2006</v>
      </c>
      <c r="F58" s="26">
        <v>100</v>
      </c>
      <c r="G58" s="25">
        <f>SUM(H58:K58)</f>
        <v>100000</v>
      </c>
      <c r="H58" s="69">
        <v>0</v>
      </c>
      <c r="I58" s="69">
        <v>100000</v>
      </c>
      <c r="J58" s="69">
        <v>0</v>
      </c>
      <c r="K58" s="70">
        <v>0</v>
      </c>
      <c r="L58" s="27">
        <f t="shared" si="1"/>
        <v>100000</v>
      </c>
      <c r="M58" s="71">
        <v>0</v>
      </c>
      <c r="N58" s="26">
        <v>0</v>
      </c>
      <c r="O58" s="24">
        <v>0</v>
      </c>
    </row>
    <row r="59" spans="1:15" ht="26.25" customHeight="1">
      <c r="A59" s="72"/>
      <c r="B59" s="34" t="s">
        <v>61</v>
      </c>
      <c r="C59" s="33" t="s">
        <v>62</v>
      </c>
      <c r="D59" s="33"/>
      <c r="E59" s="74"/>
      <c r="F59" s="78">
        <f>SUM(F60:F67)</f>
        <v>2679</v>
      </c>
      <c r="G59" s="75">
        <f aca="true" t="shared" si="2" ref="G59:G92">SUM(H59:K59)</f>
        <v>1575000</v>
      </c>
      <c r="H59" s="35">
        <f>SUM(H60:H67)</f>
        <v>25000</v>
      </c>
      <c r="I59" s="35">
        <f>SUM(I60:I67)</f>
        <v>1550000</v>
      </c>
      <c r="J59" s="35">
        <f>SUM(J60:J67)</f>
        <v>0</v>
      </c>
      <c r="K59" s="35">
        <f>SUM(K60:K67)</f>
        <v>0</v>
      </c>
      <c r="L59" s="36">
        <f t="shared" si="1"/>
        <v>1575000</v>
      </c>
      <c r="M59" s="35">
        <f>SUM(M60:M67)</f>
        <v>0</v>
      </c>
      <c r="N59" s="35">
        <f>SUM(N60:N67)</f>
        <v>0</v>
      </c>
      <c r="O59" s="35">
        <f>SUM(O60:O67)</f>
        <v>0</v>
      </c>
    </row>
    <row r="60" spans="1:15" ht="23.25" customHeight="1">
      <c r="A60" s="37" t="s">
        <v>39</v>
      </c>
      <c r="B60" s="39" t="s">
        <v>44</v>
      </c>
      <c r="C60" s="30" t="s">
        <v>162</v>
      </c>
      <c r="D60" s="34" t="s">
        <v>228</v>
      </c>
      <c r="E60" s="68" t="s">
        <v>177</v>
      </c>
      <c r="F60" s="26">
        <f>60+200</f>
        <v>260</v>
      </c>
      <c r="G60" s="25">
        <f t="shared" si="2"/>
        <v>200000</v>
      </c>
      <c r="H60" s="63">
        <v>0</v>
      </c>
      <c r="I60" s="63">
        <v>200000</v>
      </c>
      <c r="J60" s="63">
        <v>0</v>
      </c>
      <c r="K60" s="64">
        <v>0</v>
      </c>
      <c r="L60" s="27">
        <f t="shared" si="1"/>
        <v>200000</v>
      </c>
      <c r="M60" s="71">
        <v>0</v>
      </c>
      <c r="N60" s="26">
        <v>0</v>
      </c>
      <c r="O60" s="24">
        <f aca="true" t="shared" si="3" ref="O60:O65">M60+N60</f>
        <v>0</v>
      </c>
    </row>
    <row r="61" spans="1:15" ht="29.25" customHeight="1">
      <c r="A61" s="37" t="s">
        <v>41</v>
      </c>
      <c r="B61" s="22" t="s">
        <v>90</v>
      </c>
      <c r="C61" s="23" t="s">
        <v>214</v>
      </c>
      <c r="D61" s="3" t="s">
        <v>230</v>
      </c>
      <c r="E61" s="68" t="s">
        <v>179</v>
      </c>
      <c r="F61" s="26">
        <f>573+200+291</f>
        <v>1064</v>
      </c>
      <c r="G61" s="25">
        <f t="shared" si="2"/>
        <v>200000</v>
      </c>
      <c r="H61" s="69">
        <v>0</v>
      </c>
      <c r="I61" s="69">
        <v>200000</v>
      </c>
      <c r="J61" s="69">
        <v>0</v>
      </c>
      <c r="K61" s="70">
        <v>0</v>
      </c>
      <c r="L61" s="27">
        <f t="shared" si="1"/>
        <v>200000</v>
      </c>
      <c r="M61" s="71">
        <v>0</v>
      </c>
      <c r="N61" s="26">
        <v>0</v>
      </c>
      <c r="O61" s="24">
        <f t="shared" si="3"/>
        <v>0</v>
      </c>
    </row>
    <row r="62" spans="1:15" ht="24" customHeight="1">
      <c r="A62" s="37" t="s">
        <v>43</v>
      </c>
      <c r="B62" s="22" t="s">
        <v>90</v>
      </c>
      <c r="C62" s="30" t="s">
        <v>139</v>
      </c>
      <c r="D62" s="34" t="s">
        <v>230</v>
      </c>
      <c r="E62" s="68">
        <v>2006</v>
      </c>
      <c r="F62" s="26">
        <v>20</v>
      </c>
      <c r="G62" s="25">
        <f>SUM(H62:K62)</f>
        <v>20000</v>
      </c>
      <c r="H62" s="69">
        <v>0</v>
      </c>
      <c r="I62" s="69">
        <v>20000</v>
      </c>
      <c r="J62" s="69">
        <v>0</v>
      </c>
      <c r="K62" s="70">
        <v>0</v>
      </c>
      <c r="L62" s="27">
        <f>G62+M62+N62+O62</f>
        <v>20000</v>
      </c>
      <c r="M62" s="71">
        <v>0</v>
      </c>
      <c r="N62" s="26">
        <v>0</v>
      </c>
      <c r="O62" s="24">
        <f t="shared" si="3"/>
        <v>0</v>
      </c>
    </row>
    <row r="63" spans="1:70" s="245" customFormat="1" ht="24" customHeight="1">
      <c r="A63" s="246" t="s">
        <v>47</v>
      </c>
      <c r="B63" s="266" t="s">
        <v>90</v>
      </c>
      <c r="C63" s="267" t="s">
        <v>263</v>
      </c>
      <c r="D63" s="264" t="s">
        <v>230</v>
      </c>
      <c r="E63" s="235">
        <v>2006</v>
      </c>
      <c r="F63" s="236">
        <v>19</v>
      </c>
      <c r="G63" s="237">
        <f>SUM(H63:K63)</f>
        <v>19000</v>
      </c>
      <c r="H63" s="238">
        <v>19000</v>
      </c>
      <c r="I63" s="238">
        <v>0</v>
      </c>
      <c r="J63" s="238">
        <v>0</v>
      </c>
      <c r="K63" s="239">
        <v>0</v>
      </c>
      <c r="L63" s="240">
        <f>G63+M63+N63+O63</f>
        <v>19000</v>
      </c>
      <c r="M63" s="241">
        <v>0</v>
      </c>
      <c r="N63" s="236">
        <v>0</v>
      </c>
      <c r="O63" s="242">
        <f t="shared" si="3"/>
        <v>0</v>
      </c>
      <c r="P63" s="243"/>
      <c r="Q63" s="243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</row>
    <row r="64" spans="1:70" s="245" customFormat="1" ht="24" customHeight="1">
      <c r="A64" s="246" t="s">
        <v>48</v>
      </c>
      <c r="B64" s="266" t="s">
        <v>90</v>
      </c>
      <c r="C64" s="267" t="s">
        <v>264</v>
      </c>
      <c r="D64" s="264" t="s">
        <v>230</v>
      </c>
      <c r="E64" s="235">
        <v>2006</v>
      </c>
      <c r="F64" s="236">
        <v>6</v>
      </c>
      <c r="G64" s="237">
        <f>SUM(H64:K64)</f>
        <v>6000</v>
      </c>
      <c r="H64" s="238">
        <v>6000</v>
      </c>
      <c r="I64" s="238">
        <v>0</v>
      </c>
      <c r="J64" s="238">
        <v>0</v>
      </c>
      <c r="K64" s="239">
        <v>0</v>
      </c>
      <c r="L64" s="240">
        <f>G64+M64+N64+O64</f>
        <v>6000</v>
      </c>
      <c r="M64" s="241">
        <v>0</v>
      </c>
      <c r="N64" s="236">
        <v>0</v>
      </c>
      <c r="O64" s="242">
        <f t="shared" si="3"/>
        <v>0</v>
      </c>
      <c r="P64" s="243"/>
      <c r="Q64" s="243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</row>
    <row r="65" spans="1:15" ht="24" customHeight="1">
      <c r="A65" s="37" t="s">
        <v>45</v>
      </c>
      <c r="B65" s="22" t="s">
        <v>90</v>
      </c>
      <c r="C65" s="30" t="s">
        <v>138</v>
      </c>
      <c r="D65" s="34" t="s">
        <v>230</v>
      </c>
      <c r="E65" s="68">
        <v>2006</v>
      </c>
      <c r="F65" s="26">
        <v>80</v>
      </c>
      <c r="G65" s="25">
        <f t="shared" si="2"/>
        <v>80000</v>
      </c>
      <c r="H65" s="69">
        <v>0</v>
      </c>
      <c r="I65" s="69">
        <v>80000</v>
      </c>
      <c r="J65" s="69">
        <v>0</v>
      </c>
      <c r="K65" s="70">
        <v>0</v>
      </c>
      <c r="L65" s="27">
        <f t="shared" si="1"/>
        <v>80000</v>
      </c>
      <c r="M65" s="71">
        <v>0</v>
      </c>
      <c r="N65" s="26">
        <v>0</v>
      </c>
      <c r="O65" s="24">
        <f t="shared" si="3"/>
        <v>0</v>
      </c>
    </row>
    <row r="66" spans="1:15" ht="24" customHeight="1">
      <c r="A66" s="37" t="s">
        <v>47</v>
      </c>
      <c r="B66" s="22" t="s">
        <v>44</v>
      </c>
      <c r="C66" s="30" t="s">
        <v>220</v>
      </c>
      <c r="D66" s="34" t="s">
        <v>228</v>
      </c>
      <c r="E66" s="68" t="s">
        <v>177</v>
      </c>
      <c r="F66" s="26">
        <f>170+750</f>
        <v>920</v>
      </c>
      <c r="G66" s="25">
        <f t="shared" si="2"/>
        <v>750000</v>
      </c>
      <c r="H66" s="69">
        <v>0</v>
      </c>
      <c r="I66" s="69">
        <v>750000</v>
      </c>
      <c r="J66" s="69">
        <v>0</v>
      </c>
      <c r="K66" s="70">
        <v>0</v>
      </c>
      <c r="L66" s="27">
        <f t="shared" si="1"/>
        <v>750000</v>
      </c>
      <c r="M66" s="71">
        <v>0</v>
      </c>
      <c r="N66" s="26">
        <v>0</v>
      </c>
      <c r="O66" s="24">
        <v>0</v>
      </c>
    </row>
    <row r="67" spans="1:15" ht="24" customHeight="1">
      <c r="A67" s="37" t="s">
        <v>48</v>
      </c>
      <c r="B67" s="22" t="s">
        <v>44</v>
      </c>
      <c r="C67" s="30" t="s">
        <v>63</v>
      </c>
      <c r="D67" s="34" t="s">
        <v>228</v>
      </c>
      <c r="E67" s="68" t="s">
        <v>177</v>
      </c>
      <c r="F67" s="26">
        <f>10+300</f>
        <v>310</v>
      </c>
      <c r="G67" s="25">
        <f t="shared" si="2"/>
        <v>300000</v>
      </c>
      <c r="H67" s="69">
        <v>0</v>
      </c>
      <c r="I67" s="69">
        <v>300000</v>
      </c>
      <c r="J67" s="69">
        <v>0</v>
      </c>
      <c r="K67" s="70">
        <v>0</v>
      </c>
      <c r="L67" s="27">
        <f t="shared" si="1"/>
        <v>300000</v>
      </c>
      <c r="M67" s="71">
        <v>0</v>
      </c>
      <c r="N67" s="26">
        <v>0</v>
      </c>
      <c r="O67" s="24">
        <v>0</v>
      </c>
    </row>
    <row r="68" spans="1:15" ht="29.25" customHeight="1">
      <c r="A68" s="6"/>
      <c r="B68" s="3" t="s">
        <v>96</v>
      </c>
      <c r="C68" s="6" t="s">
        <v>97</v>
      </c>
      <c r="D68" s="6"/>
      <c r="E68" s="68"/>
      <c r="F68" s="19">
        <f>SUM(F69)</f>
        <v>8</v>
      </c>
      <c r="G68" s="38">
        <f t="shared" si="2"/>
        <v>8500</v>
      </c>
      <c r="H68" s="11">
        <f>SUM(H69:H69)</f>
        <v>0</v>
      </c>
      <c r="I68" s="11">
        <f>SUM(I69:I69)</f>
        <v>8500</v>
      </c>
      <c r="J68" s="11">
        <f>SUM(J69:J69)</f>
        <v>0</v>
      </c>
      <c r="K68" s="12">
        <f>SUM(K69:K69)</f>
        <v>0</v>
      </c>
      <c r="L68" s="20">
        <f t="shared" si="1"/>
        <v>8500</v>
      </c>
      <c r="M68" s="14">
        <f>M69</f>
        <v>0</v>
      </c>
      <c r="N68" s="10">
        <f>N69</f>
        <v>0</v>
      </c>
      <c r="O68" s="9">
        <f>O69</f>
        <v>0</v>
      </c>
    </row>
    <row r="69" spans="1:15" ht="25.5" customHeight="1">
      <c r="A69" s="37" t="s">
        <v>39</v>
      </c>
      <c r="B69" s="22" t="s">
        <v>90</v>
      </c>
      <c r="C69" s="23" t="s">
        <v>98</v>
      </c>
      <c r="D69" s="3" t="s">
        <v>233</v>
      </c>
      <c r="E69" s="68">
        <v>2006</v>
      </c>
      <c r="F69" s="26">
        <v>8</v>
      </c>
      <c r="G69" s="83">
        <f t="shared" si="2"/>
        <v>8500</v>
      </c>
      <c r="H69" s="69">
        <v>0</v>
      </c>
      <c r="I69" s="69">
        <v>8500</v>
      </c>
      <c r="J69" s="69">
        <v>0</v>
      </c>
      <c r="K69" s="70">
        <v>0</v>
      </c>
      <c r="L69" s="27">
        <f t="shared" si="1"/>
        <v>8500</v>
      </c>
      <c r="M69" s="71">
        <v>0</v>
      </c>
      <c r="N69" s="26">
        <v>0</v>
      </c>
      <c r="O69" s="24">
        <v>0</v>
      </c>
    </row>
    <row r="70" spans="1:15" ht="27" customHeight="1">
      <c r="A70" s="37"/>
      <c r="B70" s="3" t="s">
        <v>112</v>
      </c>
      <c r="C70" s="6" t="s">
        <v>113</v>
      </c>
      <c r="D70" s="6"/>
      <c r="E70" s="68"/>
      <c r="F70" s="19">
        <f>SUM(F71:F72)</f>
        <v>66</v>
      </c>
      <c r="G70" s="38">
        <f t="shared" si="2"/>
        <v>66000</v>
      </c>
      <c r="H70" s="38">
        <f>SUM(H71:H72)</f>
        <v>0</v>
      </c>
      <c r="I70" s="38">
        <f>SUM(I71:I72)</f>
        <v>66000</v>
      </c>
      <c r="J70" s="38">
        <f>SUM(J71:J72)</f>
        <v>0</v>
      </c>
      <c r="K70" s="38">
        <f>SUM(K71:K72)</f>
        <v>0</v>
      </c>
      <c r="L70" s="20">
        <f t="shared" si="1"/>
        <v>66000</v>
      </c>
      <c r="M70" s="21">
        <f>SUM(M71)</f>
        <v>0</v>
      </c>
      <c r="N70" s="21">
        <f>SUM(N71)</f>
        <v>0</v>
      </c>
      <c r="O70" s="21">
        <f>SUM(O71)</f>
        <v>0</v>
      </c>
    </row>
    <row r="71" spans="1:70" s="132" customFormat="1" ht="30" customHeight="1">
      <c r="A71" s="37" t="s">
        <v>39</v>
      </c>
      <c r="B71" s="22" t="s">
        <v>90</v>
      </c>
      <c r="C71" s="23" t="s">
        <v>104</v>
      </c>
      <c r="D71" s="3" t="s">
        <v>234</v>
      </c>
      <c r="E71" s="68">
        <v>2006</v>
      </c>
      <c r="F71" s="26">
        <v>6</v>
      </c>
      <c r="G71" s="25">
        <f t="shared" si="2"/>
        <v>6000</v>
      </c>
      <c r="H71" s="97">
        <v>0</v>
      </c>
      <c r="I71" s="97">
        <v>6000</v>
      </c>
      <c r="J71" s="97">
        <v>0</v>
      </c>
      <c r="K71" s="98">
        <v>0</v>
      </c>
      <c r="L71" s="27">
        <f t="shared" si="1"/>
        <v>6000</v>
      </c>
      <c r="M71" s="99">
        <v>0</v>
      </c>
      <c r="N71" s="26">
        <v>0</v>
      </c>
      <c r="O71" s="24">
        <v>0</v>
      </c>
      <c r="P71" s="138"/>
      <c r="Q71" s="13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17" s="2" customFormat="1" ht="30" customHeight="1">
      <c r="A72" s="37" t="s">
        <v>41</v>
      </c>
      <c r="B72" s="22" t="s">
        <v>90</v>
      </c>
      <c r="C72" s="23" t="s">
        <v>142</v>
      </c>
      <c r="D72" s="3" t="s">
        <v>234</v>
      </c>
      <c r="E72" s="68">
        <v>2006</v>
      </c>
      <c r="F72" s="26">
        <v>60</v>
      </c>
      <c r="G72" s="25">
        <f t="shared" si="2"/>
        <v>60000</v>
      </c>
      <c r="H72" s="97">
        <v>0</v>
      </c>
      <c r="I72" s="97">
        <v>60000</v>
      </c>
      <c r="J72" s="97">
        <v>0</v>
      </c>
      <c r="K72" s="98">
        <v>0</v>
      </c>
      <c r="L72" s="27">
        <f t="shared" si="1"/>
        <v>60000</v>
      </c>
      <c r="M72" s="99">
        <v>0</v>
      </c>
      <c r="N72" s="26">
        <v>0</v>
      </c>
      <c r="O72" s="24">
        <v>0</v>
      </c>
      <c r="P72" s="138"/>
      <c r="Q72" s="138"/>
    </row>
    <row r="73" spans="1:15" ht="30.75" customHeight="1">
      <c r="A73" s="72"/>
      <c r="B73" s="91" t="s">
        <v>99</v>
      </c>
      <c r="C73" s="92" t="s">
        <v>100</v>
      </c>
      <c r="D73" s="173"/>
      <c r="E73" s="74"/>
      <c r="F73" s="78">
        <f>SUM(F74:F74)</f>
        <v>190</v>
      </c>
      <c r="G73" s="75">
        <f t="shared" si="2"/>
        <v>380000</v>
      </c>
      <c r="H73" s="35">
        <f>SUM(H74:H74)</f>
        <v>0</v>
      </c>
      <c r="I73" s="35">
        <f>SUM(I74:I75)</f>
        <v>380000</v>
      </c>
      <c r="J73" s="35">
        <f>SUM(J74:J75)</f>
        <v>0</v>
      </c>
      <c r="K73" s="35">
        <f>SUM(K74:K75)</f>
        <v>0</v>
      </c>
      <c r="L73" s="36">
        <f t="shared" si="1"/>
        <v>380000</v>
      </c>
      <c r="M73" s="35">
        <f>SUM(M74:M74)</f>
        <v>0</v>
      </c>
      <c r="N73" s="35">
        <f>SUM(N74:N74)</f>
        <v>0</v>
      </c>
      <c r="O73" s="35">
        <f>SUM(O74:O74)</f>
        <v>0</v>
      </c>
    </row>
    <row r="74" spans="1:15" ht="30.75" customHeight="1">
      <c r="A74" s="37" t="s">
        <v>39</v>
      </c>
      <c r="B74" s="22" t="s">
        <v>44</v>
      </c>
      <c r="C74" s="23" t="s">
        <v>186</v>
      </c>
      <c r="D74" s="3" t="s">
        <v>228</v>
      </c>
      <c r="E74" s="68" t="s">
        <v>177</v>
      </c>
      <c r="F74" s="26">
        <f>10+180</f>
        <v>190</v>
      </c>
      <c r="G74" s="25">
        <f t="shared" si="2"/>
        <v>180000</v>
      </c>
      <c r="H74" s="69">
        <v>0</v>
      </c>
      <c r="I74" s="69">
        <v>180000</v>
      </c>
      <c r="J74" s="69">
        <v>0</v>
      </c>
      <c r="K74" s="70">
        <v>0</v>
      </c>
      <c r="L74" s="27">
        <f t="shared" si="1"/>
        <v>180000</v>
      </c>
      <c r="M74" s="71">
        <v>0</v>
      </c>
      <c r="N74" s="26">
        <v>0</v>
      </c>
      <c r="O74" s="24">
        <v>0</v>
      </c>
    </row>
    <row r="75" spans="1:15" ht="30.75" customHeight="1">
      <c r="A75" s="37" t="s">
        <v>41</v>
      </c>
      <c r="B75" s="22" t="s">
        <v>44</v>
      </c>
      <c r="C75" s="23" t="s">
        <v>223</v>
      </c>
      <c r="D75" s="3" t="s">
        <v>233</v>
      </c>
      <c r="E75" s="68" t="s">
        <v>176</v>
      </c>
      <c r="F75" s="26">
        <f>28+30+200</f>
        <v>258</v>
      </c>
      <c r="G75" s="25">
        <f>SUM(H75:K75)</f>
        <v>200000</v>
      </c>
      <c r="H75" s="69">
        <v>0</v>
      </c>
      <c r="I75" s="69">
        <v>200000</v>
      </c>
      <c r="J75" s="69">
        <v>0</v>
      </c>
      <c r="K75" s="70">
        <v>0</v>
      </c>
      <c r="L75" s="27">
        <f>G75+M75+N75+O75</f>
        <v>200000</v>
      </c>
      <c r="M75" s="71">
        <v>0</v>
      </c>
      <c r="N75" s="26">
        <v>0</v>
      </c>
      <c r="O75" s="24">
        <v>0</v>
      </c>
    </row>
    <row r="76" spans="1:15" ht="30.75" customHeight="1">
      <c r="A76" s="72"/>
      <c r="B76" s="34" t="s">
        <v>64</v>
      </c>
      <c r="C76" s="33" t="s">
        <v>65</v>
      </c>
      <c r="D76" s="33"/>
      <c r="E76" s="74"/>
      <c r="F76" s="78">
        <f>SUM(F77:F78)</f>
        <v>1920</v>
      </c>
      <c r="G76" s="75">
        <f t="shared" si="2"/>
        <v>1900000</v>
      </c>
      <c r="H76" s="35">
        <f>SUM(H77:H78)</f>
        <v>0</v>
      </c>
      <c r="I76" s="35">
        <f>SUM(I77:I78)</f>
        <v>1800000</v>
      </c>
      <c r="J76" s="35">
        <f>SUM(J77:J78)</f>
        <v>100000</v>
      </c>
      <c r="K76" s="35">
        <f>SUM(K77:K78)</f>
        <v>0</v>
      </c>
      <c r="L76" s="36">
        <f t="shared" si="1"/>
        <v>1900000</v>
      </c>
      <c r="M76" s="35">
        <f>SUM(M77:M78)</f>
        <v>0</v>
      </c>
      <c r="N76" s="35">
        <f>SUM(N77:N78)</f>
        <v>0</v>
      </c>
      <c r="O76" s="35">
        <f>SUM(O77:O78)</f>
        <v>0</v>
      </c>
    </row>
    <row r="77" spans="1:15" ht="33" customHeight="1">
      <c r="A77" s="37" t="s">
        <v>39</v>
      </c>
      <c r="B77" s="39" t="s">
        <v>44</v>
      </c>
      <c r="C77" s="23" t="s">
        <v>205</v>
      </c>
      <c r="D77" s="3" t="s">
        <v>228</v>
      </c>
      <c r="E77" s="68">
        <v>2006</v>
      </c>
      <c r="F77" s="26">
        <v>600</v>
      </c>
      <c r="G77" s="25">
        <f t="shared" si="2"/>
        <v>600000</v>
      </c>
      <c r="H77" s="69">
        <v>0</v>
      </c>
      <c r="I77" s="69">
        <v>600000</v>
      </c>
      <c r="J77" s="69">
        <v>0</v>
      </c>
      <c r="K77" s="70">
        <v>0</v>
      </c>
      <c r="L77" s="27">
        <f t="shared" si="1"/>
        <v>600000</v>
      </c>
      <c r="M77" s="71">
        <v>0</v>
      </c>
      <c r="N77" s="26">
        <v>0</v>
      </c>
      <c r="O77" s="24">
        <v>0</v>
      </c>
    </row>
    <row r="78" spans="1:15" ht="38.25" customHeight="1">
      <c r="A78" s="37" t="s">
        <v>41</v>
      </c>
      <c r="B78" s="39" t="s">
        <v>44</v>
      </c>
      <c r="C78" s="23" t="s">
        <v>215</v>
      </c>
      <c r="D78" s="3" t="s">
        <v>228</v>
      </c>
      <c r="E78" s="68" t="s">
        <v>177</v>
      </c>
      <c r="F78" s="26">
        <f>20+1300</f>
        <v>1320</v>
      </c>
      <c r="G78" s="25">
        <f>SUM(H78:K78)</f>
        <v>1300000</v>
      </c>
      <c r="H78" s="69">
        <v>0</v>
      </c>
      <c r="I78" s="69">
        <v>1200000</v>
      </c>
      <c r="J78" s="69">
        <v>100000</v>
      </c>
      <c r="K78" s="70">
        <v>0</v>
      </c>
      <c r="L78" s="27">
        <f>G78+M78+N78+O78</f>
        <v>1300000</v>
      </c>
      <c r="M78" s="71">
        <v>0</v>
      </c>
      <c r="N78" s="26">
        <v>0</v>
      </c>
      <c r="O78" s="24">
        <v>0</v>
      </c>
    </row>
    <row r="79" spans="1:15" ht="29.25" customHeight="1">
      <c r="A79" s="37"/>
      <c r="B79" s="3" t="s">
        <v>66</v>
      </c>
      <c r="C79" s="6" t="s">
        <v>67</v>
      </c>
      <c r="D79" s="6"/>
      <c r="E79" s="76"/>
      <c r="F79" s="19">
        <f>SUM(F80)</f>
        <v>2600</v>
      </c>
      <c r="G79" s="38">
        <f t="shared" si="2"/>
        <v>1360000</v>
      </c>
      <c r="H79" s="11">
        <f>SUM(H80:H80)</f>
        <v>0</v>
      </c>
      <c r="I79" s="11">
        <f>SUM(I80:I80)</f>
        <v>1360000</v>
      </c>
      <c r="J79" s="11">
        <f>SUM(J80:J80)</f>
        <v>0</v>
      </c>
      <c r="K79" s="11">
        <f>SUM(K80:K80)</f>
        <v>0</v>
      </c>
      <c r="L79" s="20">
        <f t="shared" si="1"/>
        <v>1640000</v>
      </c>
      <c r="M79" s="77">
        <f>M80</f>
        <v>280000</v>
      </c>
      <c r="N79" s="77">
        <f>N80</f>
        <v>0</v>
      </c>
      <c r="O79" s="77">
        <f>O80</f>
        <v>0</v>
      </c>
    </row>
    <row r="80" spans="1:17" s="2" customFormat="1" ht="30.75" customHeight="1">
      <c r="A80" s="37" t="s">
        <v>39</v>
      </c>
      <c r="B80" s="39" t="s">
        <v>44</v>
      </c>
      <c r="C80" s="23" t="s">
        <v>68</v>
      </c>
      <c r="D80" s="3" t="s">
        <v>228</v>
      </c>
      <c r="E80" s="68" t="s">
        <v>177</v>
      </c>
      <c r="F80" s="26">
        <f>960+1640</f>
        <v>2600</v>
      </c>
      <c r="G80" s="25">
        <f t="shared" si="2"/>
        <v>1360000</v>
      </c>
      <c r="H80" s="69">
        <v>0</v>
      </c>
      <c r="I80" s="69">
        <v>1360000</v>
      </c>
      <c r="J80" s="69">
        <v>0</v>
      </c>
      <c r="K80" s="70">
        <v>0</v>
      </c>
      <c r="L80" s="27">
        <f t="shared" si="1"/>
        <v>1640000</v>
      </c>
      <c r="M80" s="71">
        <v>280000</v>
      </c>
      <c r="N80" s="26">
        <v>0</v>
      </c>
      <c r="O80" s="24">
        <v>0</v>
      </c>
      <c r="P80" s="184"/>
      <c r="Q80" s="138"/>
    </row>
    <row r="81" spans="1:17" s="2" customFormat="1" ht="30.75" customHeight="1">
      <c r="A81" s="37"/>
      <c r="B81" s="3" t="s">
        <v>109</v>
      </c>
      <c r="C81" s="6" t="s">
        <v>110</v>
      </c>
      <c r="D81" s="6"/>
      <c r="E81" s="76"/>
      <c r="F81" s="19">
        <f>SUM(F82)</f>
        <v>25</v>
      </c>
      <c r="G81" s="38">
        <f>SUM(H81:K81)</f>
        <v>25000</v>
      </c>
      <c r="H81" s="19">
        <f>SUM(H82)</f>
        <v>0</v>
      </c>
      <c r="I81" s="19">
        <f>SUM(I82)</f>
        <v>25000</v>
      </c>
      <c r="J81" s="19">
        <f>SUM(J82)</f>
        <v>0</v>
      </c>
      <c r="K81" s="89">
        <f>SUM(K82)</f>
        <v>0</v>
      </c>
      <c r="L81" s="20">
        <f>G81+M81+N81+O81</f>
        <v>25000</v>
      </c>
      <c r="M81" s="21">
        <f>SUM(M82)</f>
        <v>0</v>
      </c>
      <c r="N81" s="21">
        <f>SUM(N82)</f>
        <v>0</v>
      </c>
      <c r="O81" s="21">
        <f>SUM(O82)</f>
        <v>0</v>
      </c>
      <c r="P81" s="138"/>
      <c r="Q81" s="138"/>
    </row>
    <row r="82" spans="1:17" s="2" customFormat="1" ht="25.5" customHeight="1">
      <c r="A82" s="37" t="s">
        <v>39</v>
      </c>
      <c r="B82" s="22" t="s">
        <v>90</v>
      </c>
      <c r="C82" s="103" t="s">
        <v>146</v>
      </c>
      <c r="D82" s="178" t="s">
        <v>235</v>
      </c>
      <c r="E82" s="60">
        <v>2006</v>
      </c>
      <c r="F82" s="32">
        <v>25</v>
      </c>
      <c r="G82" s="25">
        <f>SUM(H82:K82)</f>
        <v>25000</v>
      </c>
      <c r="H82" s="97">
        <v>0</v>
      </c>
      <c r="I82" s="97">
        <v>25000</v>
      </c>
      <c r="J82" s="97">
        <v>0</v>
      </c>
      <c r="K82" s="98">
        <v>0</v>
      </c>
      <c r="L82" s="27">
        <f>G82+M82+N82+O82</f>
        <v>25000</v>
      </c>
      <c r="M82" s="99">
        <v>0</v>
      </c>
      <c r="N82" s="26">
        <v>0</v>
      </c>
      <c r="O82" s="24">
        <v>0</v>
      </c>
      <c r="P82" s="138"/>
      <c r="Q82" s="138"/>
    </row>
    <row r="83" spans="1:17" s="2" customFormat="1" ht="42.75" customHeight="1">
      <c r="A83" s="37"/>
      <c r="B83" s="3" t="s">
        <v>69</v>
      </c>
      <c r="C83" s="6" t="s">
        <v>70</v>
      </c>
      <c r="D83" s="6"/>
      <c r="E83" s="68"/>
      <c r="F83" s="19">
        <f>SUM(F84:F86)</f>
        <v>2625</v>
      </c>
      <c r="G83" s="38">
        <f t="shared" si="2"/>
        <v>125000</v>
      </c>
      <c r="H83" s="19">
        <f>SUM(H84:H86)</f>
        <v>30000</v>
      </c>
      <c r="I83" s="19">
        <f>SUM(I84:I86)</f>
        <v>95000</v>
      </c>
      <c r="J83" s="19">
        <f>SUM(J84:J86)</f>
        <v>0</v>
      </c>
      <c r="K83" s="19">
        <f>SUM(K84:K86)</f>
        <v>0</v>
      </c>
      <c r="L83" s="20">
        <f t="shared" si="1"/>
        <v>125000</v>
      </c>
      <c r="M83" s="19">
        <f>SUM(M84:M86)</f>
        <v>0</v>
      </c>
      <c r="N83" s="19">
        <f>SUM(N84:N86)</f>
        <v>0</v>
      </c>
      <c r="O83" s="19">
        <f>SUM(O84:O86)</f>
        <v>0</v>
      </c>
      <c r="P83" s="138"/>
      <c r="Q83" s="138"/>
    </row>
    <row r="84" spans="1:17" s="244" customFormat="1" ht="24.75" customHeight="1">
      <c r="A84" s="246" t="s">
        <v>39</v>
      </c>
      <c r="B84" s="232" t="s">
        <v>44</v>
      </c>
      <c r="C84" s="268" t="s">
        <v>71</v>
      </c>
      <c r="D84" s="269" t="s">
        <v>228</v>
      </c>
      <c r="E84" s="235" t="s">
        <v>181</v>
      </c>
      <c r="F84" s="236">
        <f>5+35+220+2270</f>
        <v>2530</v>
      </c>
      <c r="G84" s="237">
        <f t="shared" si="2"/>
        <v>30000</v>
      </c>
      <c r="H84" s="236">
        <v>30000</v>
      </c>
      <c r="I84" s="236">
        <v>0</v>
      </c>
      <c r="J84" s="236">
        <v>0</v>
      </c>
      <c r="K84" s="249">
        <v>0</v>
      </c>
      <c r="L84" s="240">
        <f t="shared" si="1"/>
        <v>30000</v>
      </c>
      <c r="M84" s="241">
        <v>0</v>
      </c>
      <c r="N84" s="236">
        <v>0</v>
      </c>
      <c r="O84" s="242">
        <v>0</v>
      </c>
      <c r="P84" s="243"/>
      <c r="Q84" s="243"/>
    </row>
    <row r="85" spans="1:17" s="2" customFormat="1" ht="23.25" customHeight="1">
      <c r="A85" s="37" t="s">
        <v>41</v>
      </c>
      <c r="B85" s="39" t="s">
        <v>44</v>
      </c>
      <c r="C85" s="23" t="s">
        <v>163</v>
      </c>
      <c r="D85" s="3" t="s">
        <v>228</v>
      </c>
      <c r="E85" s="68">
        <v>2006</v>
      </c>
      <c r="F85" s="26">
        <v>55</v>
      </c>
      <c r="G85" s="25">
        <f t="shared" si="2"/>
        <v>55000</v>
      </c>
      <c r="H85" s="26">
        <v>0</v>
      </c>
      <c r="I85" s="26">
        <v>55000</v>
      </c>
      <c r="J85" s="26">
        <v>0</v>
      </c>
      <c r="K85" s="28">
        <v>0</v>
      </c>
      <c r="L85" s="27">
        <f t="shared" si="1"/>
        <v>55000</v>
      </c>
      <c r="M85" s="71">
        <v>0</v>
      </c>
      <c r="N85" s="26">
        <v>0</v>
      </c>
      <c r="O85" s="24">
        <v>0</v>
      </c>
      <c r="P85" s="138"/>
      <c r="Q85" s="138"/>
    </row>
    <row r="86" spans="1:17" s="2" customFormat="1" ht="23.25" customHeight="1">
      <c r="A86" s="37" t="s">
        <v>43</v>
      </c>
      <c r="B86" s="39" t="s">
        <v>44</v>
      </c>
      <c r="C86" s="23" t="s">
        <v>164</v>
      </c>
      <c r="D86" s="3" t="s">
        <v>228</v>
      </c>
      <c r="E86" s="68">
        <v>2006</v>
      </c>
      <c r="F86" s="26">
        <v>40</v>
      </c>
      <c r="G86" s="25">
        <f t="shared" si="2"/>
        <v>40000</v>
      </c>
      <c r="H86" s="26">
        <v>0</v>
      </c>
      <c r="I86" s="26">
        <v>40000</v>
      </c>
      <c r="J86" s="26">
        <v>0</v>
      </c>
      <c r="K86" s="28">
        <v>0</v>
      </c>
      <c r="L86" s="27">
        <f t="shared" si="1"/>
        <v>40000</v>
      </c>
      <c r="M86" s="71">
        <v>0</v>
      </c>
      <c r="N86" s="26">
        <v>0</v>
      </c>
      <c r="O86" s="24">
        <v>0</v>
      </c>
      <c r="P86" s="138"/>
      <c r="Q86" s="138"/>
    </row>
    <row r="87" spans="1:17" s="2" customFormat="1" ht="31.5" customHeight="1">
      <c r="A87" s="72"/>
      <c r="B87" s="34" t="s">
        <v>72</v>
      </c>
      <c r="C87" s="33" t="s">
        <v>73</v>
      </c>
      <c r="D87" s="33"/>
      <c r="E87" s="74"/>
      <c r="F87" s="78">
        <f>F88</f>
        <v>1500</v>
      </c>
      <c r="G87" s="75">
        <f t="shared" si="2"/>
        <v>100000</v>
      </c>
      <c r="H87" s="78">
        <f>SUM(H88)</f>
        <v>0</v>
      </c>
      <c r="I87" s="78">
        <f>SUM(I88)</f>
        <v>100000</v>
      </c>
      <c r="J87" s="78">
        <f>SUM(J88)</f>
        <v>0</v>
      </c>
      <c r="K87" s="79">
        <f>SUM(K88)</f>
        <v>0</v>
      </c>
      <c r="L87" s="36">
        <f t="shared" si="1"/>
        <v>100000</v>
      </c>
      <c r="M87" s="80">
        <f>M88</f>
        <v>0</v>
      </c>
      <c r="N87" s="80">
        <f>N88</f>
        <v>0</v>
      </c>
      <c r="O87" s="80">
        <f>O88</f>
        <v>0</v>
      </c>
      <c r="P87" s="138"/>
      <c r="Q87" s="138"/>
    </row>
    <row r="88" spans="1:17" s="2" customFormat="1" ht="26.25" customHeight="1">
      <c r="A88" s="37" t="s">
        <v>39</v>
      </c>
      <c r="B88" s="39" t="s">
        <v>44</v>
      </c>
      <c r="C88" s="23" t="s">
        <v>74</v>
      </c>
      <c r="D88" s="3" t="s">
        <v>228</v>
      </c>
      <c r="E88" s="68" t="s">
        <v>179</v>
      </c>
      <c r="F88" s="26">
        <f>5+100+1395</f>
        <v>1500</v>
      </c>
      <c r="G88" s="25">
        <f t="shared" si="2"/>
        <v>100000</v>
      </c>
      <c r="H88" s="26">
        <v>0</v>
      </c>
      <c r="I88" s="26">
        <v>100000</v>
      </c>
      <c r="J88" s="26">
        <v>0</v>
      </c>
      <c r="K88" s="28">
        <v>0</v>
      </c>
      <c r="L88" s="27">
        <f t="shared" si="1"/>
        <v>100000</v>
      </c>
      <c r="M88" s="71">
        <v>0</v>
      </c>
      <c r="N88" s="26">
        <v>0</v>
      </c>
      <c r="O88" s="24">
        <f>M88+N88</f>
        <v>0</v>
      </c>
      <c r="P88" s="138"/>
      <c r="Q88" s="138"/>
    </row>
    <row r="89" spans="1:17" s="2" customFormat="1" ht="29.25" customHeight="1">
      <c r="A89" s="72"/>
      <c r="B89" s="34" t="s">
        <v>75</v>
      </c>
      <c r="C89" s="33" t="s">
        <v>76</v>
      </c>
      <c r="D89" s="33"/>
      <c r="E89" s="74"/>
      <c r="F89" s="78">
        <f>F90</f>
        <v>330</v>
      </c>
      <c r="G89" s="75">
        <f t="shared" si="2"/>
        <v>330000</v>
      </c>
      <c r="H89" s="78">
        <f>SUM(H90)</f>
        <v>0</v>
      </c>
      <c r="I89" s="78">
        <f>SUM(I90)</f>
        <v>330000</v>
      </c>
      <c r="J89" s="78">
        <f>SUM(J90)</f>
        <v>0</v>
      </c>
      <c r="K89" s="79">
        <f>SUM(K90)</f>
        <v>0</v>
      </c>
      <c r="L89" s="36">
        <f t="shared" si="1"/>
        <v>330000</v>
      </c>
      <c r="M89" s="80">
        <v>0</v>
      </c>
      <c r="N89" s="78">
        <v>0</v>
      </c>
      <c r="O89" s="81">
        <v>0</v>
      </c>
      <c r="P89" s="138"/>
      <c r="Q89" s="138"/>
    </row>
    <row r="90" spans="1:17" s="2" customFormat="1" ht="28.5" customHeight="1">
      <c r="A90" s="37" t="s">
        <v>39</v>
      </c>
      <c r="B90" s="39" t="s">
        <v>44</v>
      </c>
      <c r="C90" s="23" t="s">
        <v>77</v>
      </c>
      <c r="D90" s="3" t="s">
        <v>228</v>
      </c>
      <c r="E90" s="68">
        <v>2006</v>
      </c>
      <c r="F90" s="26">
        <v>330</v>
      </c>
      <c r="G90" s="25">
        <f t="shared" si="2"/>
        <v>330000</v>
      </c>
      <c r="H90" s="26">
        <v>0</v>
      </c>
      <c r="I90" s="26">
        <v>330000</v>
      </c>
      <c r="J90" s="26">
        <v>0</v>
      </c>
      <c r="K90" s="28">
        <v>0</v>
      </c>
      <c r="L90" s="27">
        <f aca="true" t="shared" si="4" ref="L90:L102">G90+M90+N90+O90</f>
        <v>330000</v>
      </c>
      <c r="M90" s="71">
        <v>0</v>
      </c>
      <c r="N90" s="26">
        <v>0</v>
      </c>
      <c r="O90" s="24">
        <f>M90+N90</f>
        <v>0</v>
      </c>
      <c r="P90" s="138"/>
      <c r="Q90" s="138"/>
    </row>
    <row r="91" spans="1:17" s="2" customFormat="1" ht="30.75" customHeight="1">
      <c r="A91" s="33"/>
      <c r="B91" s="34" t="s">
        <v>78</v>
      </c>
      <c r="C91" s="33" t="s">
        <v>79</v>
      </c>
      <c r="D91" s="33"/>
      <c r="E91" s="82"/>
      <c r="F91" s="35">
        <f>SUM(F92:F106)</f>
        <v>113220</v>
      </c>
      <c r="G91" s="75">
        <f t="shared" si="2"/>
        <v>4435000</v>
      </c>
      <c r="H91" s="35">
        <f>SUM(H92:H106)</f>
        <v>406000</v>
      </c>
      <c r="I91" s="35">
        <f>SUM(I92:I106)</f>
        <v>2949000</v>
      </c>
      <c r="J91" s="35">
        <f>SUM(J92:J106)</f>
        <v>1080000</v>
      </c>
      <c r="K91" s="35">
        <f>SUM(K92:K106)</f>
        <v>0</v>
      </c>
      <c r="L91" s="36">
        <f t="shared" si="4"/>
        <v>4435000</v>
      </c>
      <c r="M91" s="35">
        <f>SUM(M92:M106)</f>
        <v>0</v>
      </c>
      <c r="N91" s="35">
        <f>SUM(N92:N106)</f>
        <v>0</v>
      </c>
      <c r="O91" s="35">
        <f>SUM(O92:O106)</f>
        <v>0</v>
      </c>
      <c r="P91" s="138"/>
      <c r="Q91" s="138"/>
    </row>
    <row r="92" spans="1:70" s="132" customFormat="1" ht="27" customHeight="1">
      <c r="A92" s="37" t="s">
        <v>39</v>
      </c>
      <c r="B92" s="39" t="s">
        <v>44</v>
      </c>
      <c r="C92" s="51" t="s">
        <v>82</v>
      </c>
      <c r="D92" s="3" t="s">
        <v>228</v>
      </c>
      <c r="E92" s="68" t="s">
        <v>176</v>
      </c>
      <c r="F92" s="26">
        <f>10+465</f>
        <v>475</v>
      </c>
      <c r="G92" s="25">
        <f t="shared" si="2"/>
        <v>465000</v>
      </c>
      <c r="H92" s="83">
        <v>120000</v>
      </c>
      <c r="I92" s="83">
        <v>45000</v>
      </c>
      <c r="J92" s="83">
        <v>300000</v>
      </c>
      <c r="K92" s="84">
        <v>0</v>
      </c>
      <c r="L92" s="27">
        <f t="shared" si="4"/>
        <v>465000</v>
      </c>
      <c r="M92" s="71">
        <v>0</v>
      </c>
      <c r="N92" s="26">
        <v>0</v>
      </c>
      <c r="O92" s="24">
        <v>0</v>
      </c>
      <c r="P92" s="138"/>
      <c r="Q92" s="13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17" s="2" customFormat="1" ht="27" customHeight="1">
      <c r="A93" s="49" t="s">
        <v>41</v>
      </c>
      <c r="B93" s="50" t="s">
        <v>123</v>
      </c>
      <c r="C93" s="51" t="s">
        <v>216</v>
      </c>
      <c r="D93" s="3" t="s">
        <v>228</v>
      </c>
      <c r="E93" s="52" t="s">
        <v>182</v>
      </c>
      <c r="F93" s="58">
        <f>409+300+900+100779</f>
        <v>102388</v>
      </c>
      <c r="G93" s="25">
        <f>SUM(H93:K93)</f>
        <v>900000</v>
      </c>
      <c r="H93" s="83">
        <v>0</v>
      </c>
      <c r="I93" s="83">
        <v>900000</v>
      </c>
      <c r="J93" s="83">
        <v>0</v>
      </c>
      <c r="K93" s="84">
        <v>0</v>
      </c>
      <c r="L93" s="27">
        <f t="shared" si="4"/>
        <v>900000</v>
      </c>
      <c r="M93" s="71">
        <v>0</v>
      </c>
      <c r="N93" s="26">
        <v>0</v>
      </c>
      <c r="O93" s="59">
        <v>0</v>
      </c>
      <c r="P93" s="138"/>
      <c r="Q93" s="138"/>
    </row>
    <row r="94" spans="1:15" ht="24" customHeight="1">
      <c r="A94" s="37" t="s">
        <v>43</v>
      </c>
      <c r="B94" s="39" t="s">
        <v>44</v>
      </c>
      <c r="C94" s="23" t="s">
        <v>188</v>
      </c>
      <c r="D94" s="3" t="s">
        <v>228</v>
      </c>
      <c r="E94" s="68" t="s">
        <v>183</v>
      </c>
      <c r="F94" s="26">
        <f>1103+500+4730</f>
        <v>6333</v>
      </c>
      <c r="G94" s="25">
        <f>SUM(H94:K94)</f>
        <v>500000</v>
      </c>
      <c r="H94" s="83">
        <v>0</v>
      </c>
      <c r="I94" s="83">
        <v>500000</v>
      </c>
      <c r="J94" s="83">
        <v>0</v>
      </c>
      <c r="K94" s="84">
        <v>0</v>
      </c>
      <c r="L94" s="27">
        <f t="shared" si="4"/>
        <v>500000</v>
      </c>
      <c r="M94" s="71">
        <v>0</v>
      </c>
      <c r="N94" s="26">
        <v>0</v>
      </c>
      <c r="O94" s="24">
        <v>0</v>
      </c>
    </row>
    <row r="95" spans="1:15" ht="24" customHeight="1">
      <c r="A95" s="49" t="s">
        <v>45</v>
      </c>
      <c r="B95" s="39" t="s">
        <v>44</v>
      </c>
      <c r="C95" s="23" t="s">
        <v>81</v>
      </c>
      <c r="D95" s="3" t="s">
        <v>228</v>
      </c>
      <c r="E95" s="68" t="s">
        <v>179</v>
      </c>
      <c r="F95" s="26">
        <f>30+500+1300</f>
        <v>1830</v>
      </c>
      <c r="G95" s="25">
        <f>SUM(H95:K95)</f>
        <v>500000</v>
      </c>
      <c r="H95" s="83">
        <v>0</v>
      </c>
      <c r="I95" s="83">
        <v>500000</v>
      </c>
      <c r="J95" s="83">
        <v>0</v>
      </c>
      <c r="K95" s="84">
        <v>0</v>
      </c>
      <c r="L95" s="27">
        <f t="shared" si="4"/>
        <v>500000</v>
      </c>
      <c r="M95" s="71">
        <v>0</v>
      </c>
      <c r="N95" s="26">
        <v>0</v>
      </c>
      <c r="O95" s="24">
        <v>0</v>
      </c>
    </row>
    <row r="96" spans="1:15" ht="26.25" customHeight="1">
      <c r="A96" s="37" t="s">
        <v>47</v>
      </c>
      <c r="B96" s="50" t="s">
        <v>44</v>
      </c>
      <c r="C96" s="23" t="s">
        <v>83</v>
      </c>
      <c r="D96" s="3" t="s">
        <v>228</v>
      </c>
      <c r="E96" s="52">
        <v>2006</v>
      </c>
      <c r="F96" s="58">
        <v>200</v>
      </c>
      <c r="G96" s="61">
        <f aca="true" t="shared" si="5" ref="G96:G102">SUM(H96:K96)</f>
        <v>200000</v>
      </c>
      <c r="H96" s="53">
        <v>0</v>
      </c>
      <c r="I96" s="53">
        <v>200000</v>
      </c>
      <c r="J96" s="53">
        <v>0</v>
      </c>
      <c r="K96" s="88">
        <v>0</v>
      </c>
      <c r="L96" s="56">
        <f t="shared" si="4"/>
        <v>200000</v>
      </c>
      <c r="M96" s="57">
        <v>0</v>
      </c>
      <c r="N96" s="58">
        <v>0</v>
      </c>
      <c r="O96" s="59">
        <v>0</v>
      </c>
    </row>
    <row r="97" spans="1:15" ht="26.25" customHeight="1">
      <c r="A97" s="49" t="s">
        <v>48</v>
      </c>
      <c r="B97" s="39" t="s">
        <v>44</v>
      </c>
      <c r="C97" s="23" t="s">
        <v>84</v>
      </c>
      <c r="D97" s="3" t="s">
        <v>228</v>
      </c>
      <c r="E97" s="68" t="s">
        <v>177</v>
      </c>
      <c r="F97" s="26">
        <f>190</f>
        <v>190</v>
      </c>
      <c r="G97" s="25">
        <f t="shared" si="5"/>
        <v>180000</v>
      </c>
      <c r="H97" s="83">
        <v>0</v>
      </c>
      <c r="I97" s="83">
        <v>120000</v>
      </c>
      <c r="J97" s="83">
        <v>60000</v>
      </c>
      <c r="K97" s="84">
        <v>0</v>
      </c>
      <c r="L97" s="27">
        <f t="shared" si="4"/>
        <v>180000</v>
      </c>
      <c r="M97" s="71">
        <v>0</v>
      </c>
      <c r="N97" s="26">
        <v>0</v>
      </c>
      <c r="O97" s="24">
        <v>0</v>
      </c>
    </row>
    <row r="98" spans="1:15" ht="22.5" customHeight="1">
      <c r="A98" s="37" t="s">
        <v>49</v>
      </c>
      <c r="B98" s="50" t="s">
        <v>44</v>
      </c>
      <c r="C98" s="23" t="s">
        <v>165</v>
      </c>
      <c r="D98" s="3" t="s">
        <v>228</v>
      </c>
      <c r="E98" s="52">
        <v>2006</v>
      </c>
      <c r="F98" s="58">
        <v>280</v>
      </c>
      <c r="G98" s="61">
        <f t="shared" si="5"/>
        <v>280000</v>
      </c>
      <c r="H98" s="53">
        <v>18000</v>
      </c>
      <c r="I98" s="53">
        <v>112000</v>
      </c>
      <c r="J98" s="53">
        <v>150000</v>
      </c>
      <c r="K98" s="88">
        <v>0</v>
      </c>
      <c r="L98" s="56">
        <f t="shared" si="4"/>
        <v>280000</v>
      </c>
      <c r="M98" s="57">
        <v>0</v>
      </c>
      <c r="N98" s="58">
        <v>0</v>
      </c>
      <c r="O98" s="59">
        <v>0</v>
      </c>
    </row>
    <row r="99" spans="1:70" s="245" customFormat="1" ht="22.5" customHeight="1">
      <c r="A99" s="231" t="s">
        <v>51</v>
      </c>
      <c r="B99" s="251" t="s">
        <v>44</v>
      </c>
      <c r="C99" s="268" t="s">
        <v>166</v>
      </c>
      <c r="D99" s="269" t="s">
        <v>228</v>
      </c>
      <c r="E99" s="270">
        <v>2006</v>
      </c>
      <c r="F99" s="262">
        <v>250</v>
      </c>
      <c r="G99" s="252">
        <f t="shared" si="5"/>
        <v>250000</v>
      </c>
      <c r="H99" s="271">
        <v>130000</v>
      </c>
      <c r="I99" s="271"/>
      <c r="J99" s="271">
        <v>120000</v>
      </c>
      <c r="K99" s="272">
        <v>0</v>
      </c>
      <c r="L99" s="260">
        <f t="shared" si="4"/>
        <v>250000</v>
      </c>
      <c r="M99" s="261">
        <v>0</v>
      </c>
      <c r="N99" s="262">
        <v>0</v>
      </c>
      <c r="O99" s="263">
        <v>0</v>
      </c>
      <c r="P99" s="243"/>
      <c r="Q99" s="243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244"/>
      <c r="BE99" s="244"/>
      <c r="BF99" s="244"/>
      <c r="BG99" s="244"/>
      <c r="BH99" s="244"/>
      <c r="BI99" s="244"/>
      <c r="BJ99" s="244"/>
      <c r="BK99" s="244"/>
      <c r="BL99" s="244"/>
      <c r="BM99" s="244"/>
      <c r="BN99" s="244"/>
      <c r="BO99" s="244"/>
      <c r="BP99" s="244"/>
      <c r="BQ99" s="244"/>
      <c r="BR99" s="244"/>
    </row>
    <row r="100" spans="1:15" ht="22.5" customHeight="1">
      <c r="A100" s="37" t="s">
        <v>52</v>
      </c>
      <c r="B100" s="39" t="s">
        <v>44</v>
      </c>
      <c r="C100" s="141" t="s">
        <v>167</v>
      </c>
      <c r="D100" s="3" t="s">
        <v>228</v>
      </c>
      <c r="E100" s="68">
        <v>2006</v>
      </c>
      <c r="F100" s="26">
        <v>100</v>
      </c>
      <c r="G100" s="25">
        <f t="shared" si="5"/>
        <v>100000</v>
      </c>
      <c r="H100" s="83">
        <v>0</v>
      </c>
      <c r="I100" s="83">
        <v>100000</v>
      </c>
      <c r="J100" s="83">
        <v>0</v>
      </c>
      <c r="K100" s="84">
        <v>0</v>
      </c>
      <c r="L100" s="27">
        <f t="shared" si="4"/>
        <v>100000</v>
      </c>
      <c r="M100" s="71">
        <v>0</v>
      </c>
      <c r="N100" s="26">
        <v>0</v>
      </c>
      <c r="O100" s="24">
        <v>0</v>
      </c>
    </row>
    <row r="101" spans="1:15" ht="22.5" customHeight="1">
      <c r="A101" s="49" t="s">
        <v>54</v>
      </c>
      <c r="B101" s="39" t="s">
        <v>44</v>
      </c>
      <c r="C101" s="23" t="s">
        <v>168</v>
      </c>
      <c r="D101" s="3" t="s">
        <v>228</v>
      </c>
      <c r="E101" s="52">
        <v>2006</v>
      </c>
      <c r="F101" s="44">
        <v>500</v>
      </c>
      <c r="G101" s="62">
        <f t="shared" si="5"/>
        <v>500000</v>
      </c>
      <c r="H101" s="86">
        <v>0</v>
      </c>
      <c r="I101" s="86">
        <v>200000</v>
      </c>
      <c r="J101" s="86">
        <v>300000</v>
      </c>
      <c r="K101" s="87">
        <v>0</v>
      </c>
      <c r="L101" s="65">
        <f t="shared" si="4"/>
        <v>500000</v>
      </c>
      <c r="M101" s="66">
        <v>0</v>
      </c>
      <c r="N101" s="32">
        <v>0</v>
      </c>
      <c r="O101" s="31">
        <v>0</v>
      </c>
    </row>
    <row r="102" spans="1:15" ht="22.5" customHeight="1">
      <c r="A102" s="37" t="s">
        <v>55</v>
      </c>
      <c r="B102" s="39" t="s">
        <v>44</v>
      </c>
      <c r="C102" s="23" t="s">
        <v>169</v>
      </c>
      <c r="D102" s="3" t="s">
        <v>228</v>
      </c>
      <c r="E102" s="52">
        <v>2006</v>
      </c>
      <c r="F102" s="58">
        <v>15</v>
      </c>
      <c r="G102" s="25">
        <f t="shared" si="5"/>
        <v>15000</v>
      </c>
      <c r="H102" s="83">
        <v>6000</v>
      </c>
      <c r="I102" s="83">
        <v>9000</v>
      </c>
      <c r="J102" s="83">
        <v>0</v>
      </c>
      <c r="K102" s="84">
        <v>0</v>
      </c>
      <c r="L102" s="27">
        <f t="shared" si="4"/>
        <v>15000</v>
      </c>
      <c r="M102" s="71">
        <v>0</v>
      </c>
      <c r="N102" s="26">
        <v>0</v>
      </c>
      <c r="O102" s="24">
        <v>0</v>
      </c>
    </row>
    <row r="103" spans="1:15" ht="22.5" customHeight="1">
      <c r="A103" s="49" t="s">
        <v>56</v>
      </c>
      <c r="B103" s="39" t="s">
        <v>44</v>
      </c>
      <c r="C103" s="115" t="s">
        <v>170</v>
      </c>
      <c r="D103" s="3" t="s">
        <v>228</v>
      </c>
      <c r="E103" s="52">
        <v>2006</v>
      </c>
      <c r="F103" s="58">
        <v>65</v>
      </c>
      <c r="G103" s="25">
        <f>SUM(H103:K103)</f>
        <v>65000</v>
      </c>
      <c r="H103" s="83">
        <v>12000</v>
      </c>
      <c r="I103" s="83">
        <v>53000</v>
      </c>
      <c r="J103" s="83">
        <v>0</v>
      </c>
      <c r="K103" s="84">
        <v>0</v>
      </c>
      <c r="L103" s="27">
        <f>G103+M103+N103+O103</f>
        <v>65000</v>
      </c>
      <c r="M103" s="71">
        <v>0</v>
      </c>
      <c r="N103" s="26">
        <v>0</v>
      </c>
      <c r="O103" s="24">
        <v>0</v>
      </c>
    </row>
    <row r="104" spans="1:70" s="245" customFormat="1" ht="68.25" customHeight="1">
      <c r="A104" s="246" t="s">
        <v>258</v>
      </c>
      <c r="B104" s="232" t="s">
        <v>44</v>
      </c>
      <c r="C104" s="276" t="s">
        <v>265</v>
      </c>
      <c r="D104" s="269" t="s">
        <v>229</v>
      </c>
      <c r="E104" s="235">
        <v>2006</v>
      </c>
      <c r="F104" s="236">
        <v>110</v>
      </c>
      <c r="G104" s="237">
        <f>SUM(H104:K104)</f>
        <v>110000</v>
      </c>
      <c r="H104" s="274">
        <v>110000</v>
      </c>
      <c r="I104" s="274">
        <v>0</v>
      </c>
      <c r="J104" s="274">
        <v>0</v>
      </c>
      <c r="K104" s="275">
        <v>0</v>
      </c>
      <c r="L104" s="240">
        <f>G104+M104+N104+O104</f>
        <v>110000</v>
      </c>
      <c r="M104" s="241">
        <v>0</v>
      </c>
      <c r="N104" s="236">
        <v>0</v>
      </c>
      <c r="O104" s="242">
        <v>0</v>
      </c>
      <c r="P104" s="243"/>
      <c r="Q104" s="243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</row>
    <row r="105" spans="1:15" ht="22.5" customHeight="1">
      <c r="A105" s="37" t="s">
        <v>58</v>
      </c>
      <c r="B105" s="39" t="s">
        <v>44</v>
      </c>
      <c r="C105" s="115" t="s">
        <v>171</v>
      </c>
      <c r="D105" s="3" t="s">
        <v>228</v>
      </c>
      <c r="E105" s="68">
        <v>2006</v>
      </c>
      <c r="F105" s="26">
        <v>70</v>
      </c>
      <c r="G105" s="25">
        <f>SUM(H105:K105)</f>
        <v>70000</v>
      </c>
      <c r="H105" s="83">
        <v>10000</v>
      </c>
      <c r="I105" s="83">
        <v>60000</v>
      </c>
      <c r="J105" s="83">
        <v>0</v>
      </c>
      <c r="K105" s="84">
        <v>0</v>
      </c>
      <c r="L105" s="27">
        <f>G105+M105+N105+O105</f>
        <v>70000</v>
      </c>
      <c r="M105" s="71">
        <v>0</v>
      </c>
      <c r="N105" s="26">
        <v>0</v>
      </c>
      <c r="O105" s="24">
        <v>0</v>
      </c>
    </row>
    <row r="106" spans="1:70" s="245" customFormat="1" ht="22.5" customHeight="1">
      <c r="A106" s="246" t="s">
        <v>161</v>
      </c>
      <c r="B106" s="232" t="s">
        <v>44</v>
      </c>
      <c r="C106" s="273" t="s">
        <v>221</v>
      </c>
      <c r="D106" s="269" t="s">
        <v>228</v>
      </c>
      <c r="E106" s="235" t="s">
        <v>179</v>
      </c>
      <c r="F106" s="236">
        <f>14+300+100</f>
        <v>414</v>
      </c>
      <c r="G106" s="237">
        <f>SUM(H106:K106)</f>
        <v>300000</v>
      </c>
      <c r="H106" s="274">
        <v>0</v>
      </c>
      <c r="I106" s="274">
        <v>150000</v>
      </c>
      <c r="J106" s="274">
        <v>150000</v>
      </c>
      <c r="K106" s="275">
        <v>0</v>
      </c>
      <c r="L106" s="240">
        <f>G106+M106+N106+O106</f>
        <v>300000</v>
      </c>
      <c r="M106" s="241">
        <v>0</v>
      </c>
      <c r="N106" s="236">
        <v>0</v>
      </c>
      <c r="O106" s="242">
        <v>0</v>
      </c>
      <c r="P106" s="243"/>
      <c r="Q106" s="243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244"/>
      <c r="BE106" s="244"/>
      <c r="BF106" s="244"/>
      <c r="BG106" s="244"/>
      <c r="BH106" s="244"/>
      <c r="BI106" s="244"/>
      <c r="BJ106" s="244"/>
      <c r="BK106" s="244"/>
      <c r="BL106" s="244"/>
      <c r="BM106" s="244"/>
      <c r="BN106" s="244"/>
      <c r="BO106" s="244"/>
      <c r="BP106" s="244"/>
      <c r="BQ106" s="244"/>
      <c r="BR106" s="244"/>
    </row>
    <row r="107" spans="1:15" ht="27.75" customHeight="1">
      <c r="A107" s="37"/>
      <c r="B107" s="3" t="s">
        <v>85</v>
      </c>
      <c r="C107" s="6" t="s">
        <v>86</v>
      </c>
      <c r="D107" s="6"/>
      <c r="E107" s="76"/>
      <c r="F107" s="19">
        <f>F108</f>
        <v>5202</v>
      </c>
      <c r="G107" s="38">
        <f aca="true" t="shared" si="6" ref="G107:G170">SUM(H107:K107)</f>
        <v>286000</v>
      </c>
      <c r="H107" s="19">
        <f>SUM(H110)</f>
        <v>0</v>
      </c>
      <c r="I107" s="19">
        <f>SUM(I110)</f>
        <v>200000</v>
      </c>
      <c r="J107" s="19">
        <f>SUM(J110)</f>
        <v>0</v>
      </c>
      <c r="K107" s="19">
        <f>SUM(K110)</f>
        <v>86000</v>
      </c>
      <c r="L107" s="20">
        <f aca="true" t="shared" si="7" ref="L107:L170">G107+M107+N107+O107</f>
        <v>286000</v>
      </c>
      <c r="M107" s="19">
        <f>SUM(M110)</f>
        <v>0</v>
      </c>
      <c r="N107" s="19">
        <f>SUM(N110)</f>
        <v>0</v>
      </c>
      <c r="O107" s="19">
        <f>SUM(O110)</f>
        <v>0</v>
      </c>
    </row>
    <row r="108" spans="1:15" ht="18" customHeight="1">
      <c r="A108" s="404" t="s">
        <v>39</v>
      </c>
      <c r="B108" s="39" t="s">
        <v>80</v>
      </c>
      <c r="C108" s="395" t="s">
        <v>87</v>
      </c>
      <c r="D108" s="398" t="s">
        <v>228</v>
      </c>
      <c r="E108" s="401" t="s">
        <v>179</v>
      </c>
      <c r="F108" s="389">
        <f>100+286+4816</f>
        <v>5202</v>
      </c>
      <c r="G108" s="62">
        <f t="shared" si="6"/>
        <v>86000</v>
      </c>
      <c r="H108" s="32">
        <v>0</v>
      </c>
      <c r="I108" s="32">
        <v>0</v>
      </c>
      <c r="J108" s="32">
        <v>0</v>
      </c>
      <c r="K108" s="73">
        <v>86000</v>
      </c>
      <c r="L108" s="65">
        <f t="shared" si="7"/>
        <v>86000</v>
      </c>
      <c r="M108" s="66">
        <v>0</v>
      </c>
      <c r="N108" s="32">
        <v>0</v>
      </c>
      <c r="O108" s="31">
        <v>0</v>
      </c>
    </row>
    <row r="109" spans="1:15" ht="18" customHeight="1">
      <c r="A109" s="405"/>
      <c r="B109" s="39" t="s">
        <v>123</v>
      </c>
      <c r="C109" s="396"/>
      <c r="D109" s="399"/>
      <c r="E109" s="402"/>
      <c r="F109" s="390"/>
      <c r="G109" s="62">
        <f t="shared" si="6"/>
        <v>200000</v>
      </c>
      <c r="H109" s="32">
        <v>0</v>
      </c>
      <c r="I109" s="32">
        <v>200000</v>
      </c>
      <c r="J109" s="32">
        <v>0</v>
      </c>
      <c r="K109" s="73">
        <v>0</v>
      </c>
      <c r="L109" s="65">
        <f t="shared" si="7"/>
        <v>200000</v>
      </c>
      <c r="M109" s="66">
        <v>0</v>
      </c>
      <c r="N109" s="142">
        <v>0</v>
      </c>
      <c r="O109" s="31">
        <v>0</v>
      </c>
    </row>
    <row r="110" spans="1:15" ht="18" customHeight="1">
      <c r="A110" s="406"/>
      <c r="B110" s="39" t="s">
        <v>204</v>
      </c>
      <c r="C110" s="397"/>
      <c r="D110" s="400"/>
      <c r="E110" s="403"/>
      <c r="F110" s="391"/>
      <c r="G110" s="62">
        <f t="shared" si="6"/>
        <v>286000</v>
      </c>
      <c r="H110" s="32">
        <f>SUM(H108:H109)</f>
        <v>0</v>
      </c>
      <c r="I110" s="32">
        <f>SUM(I108:I109)</f>
        <v>200000</v>
      </c>
      <c r="J110" s="32">
        <f>SUM(J108:J109)</f>
        <v>0</v>
      </c>
      <c r="K110" s="32">
        <f>SUM(K108:K109)</f>
        <v>86000</v>
      </c>
      <c r="L110" s="65">
        <f t="shared" si="7"/>
        <v>286000</v>
      </c>
      <c r="M110" s="66">
        <v>0</v>
      </c>
      <c r="N110" s="142">
        <v>0</v>
      </c>
      <c r="O110" s="31">
        <v>0</v>
      </c>
    </row>
    <row r="111" spans="1:15" ht="27" customHeight="1">
      <c r="A111" s="37"/>
      <c r="B111" s="3" t="s">
        <v>105</v>
      </c>
      <c r="C111" s="6" t="s">
        <v>106</v>
      </c>
      <c r="D111" s="6"/>
      <c r="E111" s="76"/>
      <c r="F111" s="19">
        <f>SUM(F112:F115)</f>
        <v>658</v>
      </c>
      <c r="G111" s="38">
        <f>SUM(H111:K111)</f>
        <v>658000</v>
      </c>
      <c r="H111" s="19">
        <f>SUM(H112:H115)</f>
        <v>10000</v>
      </c>
      <c r="I111" s="19">
        <f>SUM(I112:I115)</f>
        <v>648000</v>
      </c>
      <c r="J111" s="19">
        <f>SUM(J112:J115)</f>
        <v>0</v>
      </c>
      <c r="K111" s="19">
        <f>SUM(K112:K115)</f>
        <v>0</v>
      </c>
      <c r="L111" s="20">
        <f>G111+M111+N111+O111</f>
        <v>658000</v>
      </c>
      <c r="M111" s="19">
        <f>SUM(M112:M115)</f>
        <v>0</v>
      </c>
      <c r="N111" s="19">
        <f>SUM(N112:N115)</f>
        <v>0</v>
      </c>
      <c r="O111" s="19">
        <f>SUM(O112:O115)</f>
        <v>0</v>
      </c>
    </row>
    <row r="112" spans="1:15" ht="18.75" customHeight="1">
      <c r="A112" s="37" t="s">
        <v>39</v>
      </c>
      <c r="B112" s="22" t="s">
        <v>90</v>
      </c>
      <c r="C112" s="23" t="s">
        <v>206</v>
      </c>
      <c r="D112" s="34" t="s">
        <v>236</v>
      </c>
      <c r="E112" s="60">
        <v>2006</v>
      </c>
      <c r="F112" s="32">
        <v>28</v>
      </c>
      <c r="G112" s="25">
        <f>SUM(H112:K112)</f>
        <v>28000</v>
      </c>
      <c r="H112" s="97">
        <v>0</v>
      </c>
      <c r="I112" s="97">
        <v>28000</v>
      </c>
      <c r="J112" s="97">
        <v>0</v>
      </c>
      <c r="K112" s="98">
        <v>0</v>
      </c>
      <c r="L112" s="27">
        <f>G112+M112+N112+O112</f>
        <v>28000</v>
      </c>
      <c r="M112" s="99">
        <v>0</v>
      </c>
      <c r="N112" s="26">
        <v>0</v>
      </c>
      <c r="O112" s="24">
        <v>0</v>
      </c>
    </row>
    <row r="113" spans="1:70" s="245" customFormat="1" ht="18.75" customHeight="1">
      <c r="A113" s="246" t="s">
        <v>45</v>
      </c>
      <c r="B113" s="266" t="s">
        <v>90</v>
      </c>
      <c r="C113" s="268" t="s">
        <v>266</v>
      </c>
      <c r="D113" s="264" t="s">
        <v>236</v>
      </c>
      <c r="E113" s="277">
        <v>2006</v>
      </c>
      <c r="F113" s="256">
        <v>10</v>
      </c>
      <c r="G113" s="237">
        <f>SUM(H113:K113)</f>
        <v>10000</v>
      </c>
      <c r="H113" s="278">
        <v>10000</v>
      </c>
      <c r="I113" s="278">
        <v>0</v>
      </c>
      <c r="J113" s="278">
        <v>0</v>
      </c>
      <c r="K113" s="279">
        <v>0</v>
      </c>
      <c r="L113" s="240">
        <f>G113+M113+N113+O113</f>
        <v>10000</v>
      </c>
      <c r="M113" s="280">
        <v>0</v>
      </c>
      <c r="N113" s="236">
        <v>0</v>
      </c>
      <c r="O113" s="242">
        <v>0</v>
      </c>
      <c r="P113" s="243"/>
      <c r="Q113" s="243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4"/>
      <c r="BP113" s="244"/>
      <c r="BQ113" s="244"/>
      <c r="BR113" s="244"/>
    </row>
    <row r="114" spans="1:15" ht="18.75" customHeight="1">
      <c r="A114" s="37" t="s">
        <v>41</v>
      </c>
      <c r="B114" s="22" t="s">
        <v>44</v>
      </c>
      <c r="C114" s="23" t="s">
        <v>202</v>
      </c>
      <c r="D114" s="34" t="s">
        <v>236</v>
      </c>
      <c r="E114" s="60">
        <v>2006</v>
      </c>
      <c r="F114" s="32">
        <v>400</v>
      </c>
      <c r="G114" s="25">
        <f>SUM(H114:K114)</f>
        <v>400000</v>
      </c>
      <c r="H114" s="97">
        <v>0</v>
      </c>
      <c r="I114" s="97">
        <v>400000</v>
      </c>
      <c r="J114" s="97">
        <v>0</v>
      </c>
      <c r="K114" s="98">
        <v>0</v>
      </c>
      <c r="L114" s="27">
        <f>G114+M114+N114+O114</f>
        <v>400000</v>
      </c>
      <c r="M114" s="99">
        <v>0</v>
      </c>
      <c r="N114" s="26">
        <v>0</v>
      </c>
      <c r="O114" s="24">
        <v>0</v>
      </c>
    </row>
    <row r="115" spans="1:15" ht="18.75" customHeight="1">
      <c r="A115" s="37" t="s">
        <v>43</v>
      </c>
      <c r="B115" s="22" t="s">
        <v>44</v>
      </c>
      <c r="C115" s="23" t="s">
        <v>203</v>
      </c>
      <c r="D115" s="34" t="s">
        <v>236</v>
      </c>
      <c r="E115" s="60">
        <v>2006</v>
      </c>
      <c r="F115" s="32">
        <v>220</v>
      </c>
      <c r="G115" s="25">
        <f>SUM(H115:K115)</f>
        <v>220000</v>
      </c>
      <c r="H115" s="97">
        <v>0</v>
      </c>
      <c r="I115" s="97">
        <v>220000</v>
      </c>
      <c r="J115" s="97">
        <v>0</v>
      </c>
      <c r="K115" s="98">
        <v>0</v>
      </c>
      <c r="L115" s="27">
        <f>G115+M115+N115+O115</f>
        <v>220000</v>
      </c>
      <c r="M115" s="99">
        <v>0</v>
      </c>
      <c r="N115" s="26">
        <v>0</v>
      </c>
      <c r="O115" s="24">
        <v>0</v>
      </c>
    </row>
    <row r="116" spans="1:15" ht="26.25" customHeight="1">
      <c r="A116" s="37"/>
      <c r="B116" s="3" t="s">
        <v>88</v>
      </c>
      <c r="C116" s="6" t="s">
        <v>89</v>
      </c>
      <c r="D116" s="6"/>
      <c r="E116" s="76"/>
      <c r="F116" s="19">
        <f>SUM(F117)</f>
        <v>200</v>
      </c>
      <c r="G116" s="38">
        <f t="shared" si="6"/>
        <v>230000</v>
      </c>
      <c r="H116" s="19">
        <f>SUM(H117:H118)</f>
        <v>0</v>
      </c>
      <c r="I116" s="19">
        <f>SUM(I117:I118)</f>
        <v>230000</v>
      </c>
      <c r="J116" s="19">
        <f>SUM(J117:J118)</f>
        <v>0</v>
      </c>
      <c r="K116" s="19">
        <f>SUM(K117:K118)</f>
        <v>0</v>
      </c>
      <c r="L116" s="20">
        <f t="shared" si="7"/>
        <v>230000</v>
      </c>
      <c r="M116" s="19">
        <f>SUM(M117:M118)</f>
        <v>0</v>
      </c>
      <c r="N116" s="19">
        <f>SUM(N117:N118)</f>
        <v>0</v>
      </c>
      <c r="O116" s="19">
        <f>SUM(O117:O118)</f>
        <v>0</v>
      </c>
    </row>
    <row r="117" spans="1:70" s="245" customFormat="1" ht="16.5" customHeight="1">
      <c r="A117" s="404" t="s">
        <v>39</v>
      </c>
      <c r="B117" s="281" t="s">
        <v>44</v>
      </c>
      <c r="C117" s="395" t="s">
        <v>222</v>
      </c>
      <c r="D117" s="398" t="s">
        <v>228</v>
      </c>
      <c r="E117" s="401">
        <v>2006</v>
      </c>
      <c r="F117" s="389">
        <v>200</v>
      </c>
      <c r="G117" s="237">
        <f t="shared" si="6"/>
        <v>130000</v>
      </c>
      <c r="H117" s="236">
        <v>0</v>
      </c>
      <c r="I117" s="236">
        <v>130000</v>
      </c>
      <c r="J117" s="236">
        <v>0</v>
      </c>
      <c r="K117" s="249">
        <v>0</v>
      </c>
      <c r="L117" s="240">
        <f t="shared" si="7"/>
        <v>130000</v>
      </c>
      <c r="M117" s="241">
        <v>0</v>
      </c>
      <c r="N117" s="236">
        <v>0</v>
      </c>
      <c r="O117" s="242">
        <v>0</v>
      </c>
      <c r="P117" s="243"/>
      <c r="Q117" s="243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244"/>
      <c r="BE117" s="244"/>
      <c r="BF117" s="244"/>
      <c r="BG117" s="244"/>
      <c r="BH117" s="244"/>
      <c r="BI117" s="244"/>
      <c r="BJ117" s="244"/>
      <c r="BK117" s="244"/>
      <c r="BL117" s="244"/>
      <c r="BM117" s="244"/>
      <c r="BN117" s="244"/>
      <c r="BO117" s="244"/>
      <c r="BP117" s="244"/>
      <c r="BQ117" s="244"/>
      <c r="BR117" s="244"/>
    </row>
    <row r="118" spans="1:15" ht="16.5" customHeight="1">
      <c r="A118" s="406"/>
      <c r="B118" s="22" t="s">
        <v>90</v>
      </c>
      <c r="C118" s="397"/>
      <c r="D118" s="400"/>
      <c r="E118" s="403"/>
      <c r="F118" s="391"/>
      <c r="G118" s="25">
        <f t="shared" si="6"/>
        <v>100000</v>
      </c>
      <c r="H118" s="32">
        <v>0</v>
      </c>
      <c r="I118" s="32">
        <v>100000</v>
      </c>
      <c r="J118" s="32">
        <v>0</v>
      </c>
      <c r="K118" s="73">
        <v>0</v>
      </c>
      <c r="L118" s="27">
        <f t="shared" si="7"/>
        <v>100000</v>
      </c>
      <c r="M118" s="66">
        <v>0</v>
      </c>
      <c r="N118" s="32">
        <v>0</v>
      </c>
      <c r="O118" s="31">
        <v>0</v>
      </c>
    </row>
    <row r="119" spans="1:15" ht="35.25" customHeight="1" thickBot="1">
      <c r="A119" s="104" t="s">
        <v>114</v>
      </c>
      <c r="B119" s="105" t="s">
        <v>115</v>
      </c>
      <c r="C119" s="106" t="s">
        <v>116</v>
      </c>
      <c r="D119" s="175"/>
      <c r="E119" s="107"/>
      <c r="F119" s="109">
        <f>SUM(F120:F131)</f>
        <v>40312</v>
      </c>
      <c r="G119" s="108">
        <f t="shared" si="6"/>
        <v>20524859</v>
      </c>
      <c r="H119" s="109">
        <f>SUM(H120:H131)</f>
        <v>200000</v>
      </c>
      <c r="I119" s="109">
        <f>SUM(I120:I131)</f>
        <v>9235500</v>
      </c>
      <c r="J119" s="109">
        <f>SUM(J120:J131)</f>
        <v>0</v>
      </c>
      <c r="K119" s="109">
        <f>SUM(K120:K131)</f>
        <v>11089359</v>
      </c>
      <c r="L119" s="110">
        <f t="shared" si="7"/>
        <v>20524859</v>
      </c>
      <c r="M119" s="109">
        <f>SUM(M120:M131)</f>
        <v>0</v>
      </c>
      <c r="N119" s="109">
        <f>SUM(N120:N131)</f>
        <v>0</v>
      </c>
      <c r="O119" s="109">
        <f>SUM(O120:O131)</f>
        <v>0</v>
      </c>
    </row>
    <row r="120" spans="1:15" ht="19.5" customHeight="1">
      <c r="A120" s="133"/>
      <c r="B120" s="95" t="str">
        <f>RIGHT(B132,5)</f>
        <v>60015</v>
      </c>
      <c r="C120" s="30" t="s">
        <v>117</v>
      </c>
      <c r="D120" s="34"/>
      <c r="E120" s="60"/>
      <c r="F120" s="32">
        <f>F132</f>
        <v>36016</v>
      </c>
      <c r="G120" s="62">
        <f t="shared" si="6"/>
        <v>18108859</v>
      </c>
      <c r="H120" s="32">
        <f>H132</f>
        <v>200000</v>
      </c>
      <c r="I120" s="32">
        <f>I132</f>
        <v>6851500</v>
      </c>
      <c r="J120" s="32">
        <f>J132</f>
        <v>0</v>
      </c>
      <c r="K120" s="32">
        <f>K132</f>
        <v>11057359</v>
      </c>
      <c r="L120" s="65">
        <f t="shared" si="7"/>
        <v>18108859</v>
      </c>
      <c r="M120" s="111">
        <f>M132</f>
        <v>0</v>
      </c>
      <c r="N120" s="62">
        <f>N132</f>
        <v>0</v>
      </c>
      <c r="O120" s="31">
        <f>O132</f>
        <v>0</v>
      </c>
    </row>
    <row r="121" spans="1:15" ht="19.5" customHeight="1">
      <c r="A121" s="133"/>
      <c r="B121" s="95" t="str">
        <f>RIGHT(B150,5)</f>
        <v>71015</v>
      </c>
      <c r="C121" s="23" t="s">
        <v>200</v>
      </c>
      <c r="D121" s="34"/>
      <c r="E121" s="60"/>
      <c r="F121" s="32">
        <f>F150</f>
        <v>5</v>
      </c>
      <c r="G121" s="62">
        <f t="shared" si="6"/>
        <v>5000</v>
      </c>
      <c r="H121" s="32">
        <f>H150</f>
        <v>0</v>
      </c>
      <c r="I121" s="32">
        <f>I150</f>
        <v>0</v>
      </c>
      <c r="J121" s="32">
        <f>J150</f>
        <v>0</v>
      </c>
      <c r="K121" s="32">
        <f>K150</f>
        <v>5000</v>
      </c>
      <c r="L121" s="65">
        <f t="shared" si="7"/>
        <v>5000</v>
      </c>
      <c r="M121" s="32">
        <f>M150</f>
        <v>0</v>
      </c>
      <c r="N121" s="32">
        <f>N150</f>
        <v>0</v>
      </c>
      <c r="O121" s="32">
        <f>O150</f>
        <v>0</v>
      </c>
    </row>
    <row r="122" spans="1:15" ht="19.5" customHeight="1">
      <c r="A122" s="133"/>
      <c r="B122" s="95" t="str">
        <f>RIGHT(B152,5)</f>
        <v>75411</v>
      </c>
      <c r="C122" s="23" t="s">
        <v>201</v>
      </c>
      <c r="D122" s="34"/>
      <c r="E122" s="60"/>
      <c r="F122" s="32">
        <f>F152</f>
        <v>27</v>
      </c>
      <c r="G122" s="62">
        <f>SUM(H122:K122)</f>
        <v>27000</v>
      </c>
      <c r="H122" s="32">
        <f>H152</f>
        <v>0</v>
      </c>
      <c r="I122" s="32">
        <f>I152</f>
        <v>0</v>
      </c>
      <c r="J122" s="32">
        <f>J152</f>
        <v>0</v>
      </c>
      <c r="K122" s="32">
        <f>K152</f>
        <v>27000</v>
      </c>
      <c r="L122" s="65">
        <f>G122+M122+N122+O122</f>
        <v>27000</v>
      </c>
      <c r="M122" s="32">
        <f>M152</f>
        <v>0</v>
      </c>
      <c r="N122" s="32">
        <f>N152</f>
        <v>0</v>
      </c>
      <c r="O122" s="32">
        <f>O152</f>
        <v>0</v>
      </c>
    </row>
    <row r="123" spans="1:15" ht="19.5" customHeight="1">
      <c r="A123" s="134"/>
      <c r="B123" s="22" t="str">
        <f>RIGHT(B154,5)</f>
        <v>80130</v>
      </c>
      <c r="C123" s="23" t="s">
        <v>118</v>
      </c>
      <c r="D123" s="3"/>
      <c r="E123" s="68"/>
      <c r="F123" s="26">
        <f>F154</f>
        <v>100</v>
      </c>
      <c r="G123" s="25">
        <f>SUM(H123:K123)</f>
        <v>100000</v>
      </c>
      <c r="H123" s="26">
        <f>H154</f>
        <v>0</v>
      </c>
      <c r="I123" s="26">
        <f>I154</f>
        <v>100000</v>
      </c>
      <c r="J123" s="26">
        <f>J154</f>
        <v>0</v>
      </c>
      <c r="K123" s="26">
        <f>K154</f>
        <v>0</v>
      </c>
      <c r="L123" s="65">
        <f>G123+M123+N123+O123</f>
        <v>100000</v>
      </c>
      <c r="M123" s="26">
        <f>M154</f>
        <v>0</v>
      </c>
      <c r="N123" s="26">
        <f>N154</f>
        <v>0</v>
      </c>
      <c r="O123" s="26">
        <f>O154</f>
        <v>0</v>
      </c>
    </row>
    <row r="124" spans="1:15" ht="19.5" customHeight="1">
      <c r="A124" s="134"/>
      <c r="B124" s="22" t="str">
        <f>RIGHT(B156,5)</f>
        <v>85111</v>
      </c>
      <c r="C124" s="23" t="s">
        <v>209</v>
      </c>
      <c r="D124" s="3"/>
      <c r="E124" s="68"/>
      <c r="F124" s="28">
        <f>F156</f>
        <v>50</v>
      </c>
      <c r="G124" s="25">
        <f>SUM(H124:K124)</f>
        <v>50000</v>
      </c>
      <c r="H124" s="28">
        <f>H156</f>
        <v>0</v>
      </c>
      <c r="I124" s="28">
        <f>I156</f>
        <v>50000</v>
      </c>
      <c r="J124" s="28">
        <f>J156</f>
        <v>0</v>
      </c>
      <c r="K124" s="28">
        <f>K156</f>
        <v>0</v>
      </c>
      <c r="L124" s="65">
        <f>G124+M124+N124+O124</f>
        <v>50000</v>
      </c>
      <c r="M124" s="28">
        <f>M156</f>
        <v>0</v>
      </c>
      <c r="N124" s="28">
        <f>N156</f>
        <v>0</v>
      </c>
      <c r="O124" s="26">
        <f>O156</f>
        <v>0</v>
      </c>
    </row>
    <row r="125" spans="1:15" ht="19.5" customHeight="1">
      <c r="A125" s="134"/>
      <c r="B125" s="22" t="str">
        <f>RIGHT(B158,5)</f>
        <v>85201</v>
      </c>
      <c r="C125" s="23" t="s">
        <v>119</v>
      </c>
      <c r="D125" s="3"/>
      <c r="E125" s="68"/>
      <c r="F125" s="28">
        <f>F158</f>
        <v>10</v>
      </c>
      <c r="G125" s="25">
        <f t="shared" si="6"/>
        <v>10000</v>
      </c>
      <c r="H125" s="28">
        <f>H158</f>
        <v>0</v>
      </c>
      <c r="I125" s="28">
        <f>I158</f>
        <v>10000</v>
      </c>
      <c r="J125" s="28">
        <f>J158</f>
        <v>0</v>
      </c>
      <c r="K125" s="28">
        <f>K158</f>
        <v>0</v>
      </c>
      <c r="L125" s="65">
        <f t="shared" si="7"/>
        <v>10000</v>
      </c>
      <c r="M125" s="28">
        <f>M158</f>
        <v>0</v>
      </c>
      <c r="N125" s="28">
        <f>N158</f>
        <v>0</v>
      </c>
      <c r="O125" s="26">
        <f>O158</f>
        <v>0</v>
      </c>
    </row>
    <row r="126" spans="1:15" ht="19.5" customHeight="1">
      <c r="A126" s="134"/>
      <c r="B126" s="22" t="str">
        <f>RIGHT(B160,5)</f>
        <v>85202</v>
      </c>
      <c r="C126" s="23" t="s">
        <v>28</v>
      </c>
      <c r="D126" s="3"/>
      <c r="E126" s="68"/>
      <c r="F126" s="28">
        <f>F160</f>
        <v>70</v>
      </c>
      <c r="G126" s="25">
        <f t="shared" si="6"/>
        <v>70000</v>
      </c>
      <c r="H126" s="28">
        <f>H160</f>
        <v>0</v>
      </c>
      <c r="I126" s="28">
        <f>I160</f>
        <v>70000</v>
      </c>
      <c r="J126" s="28">
        <f>J160</f>
        <v>0</v>
      </c>
      <c r="K126" s="28">
        <f>K160</f>
        <v>0</v>
      </c>
      <c r="L126" s="65">
        <f t="shared" si="7"/>
        <v>70000</v>
      </c>
      <c r="M126" s="28">
        <f>M160</f>
        <v>0</v>
      </c>
      <c r="N126" s="28">
        <f>N160</f>
        <v>0</v>
      </c>
      <c r="O126" s="26">
        <f>O160</f>
        <v>0</v>
      </c>
    </row>
    <row r="127" spans="1:15" ht="19.5" customHeight="1">
      <c r="A127" s="133"/>
      <c r="B127" s="22" t="str">
        <f>RIGHT(B162,5)</f>
        <v>85410</v>
      </c>
      <c r="C127" s="30" t="s">
        <v>120</v>
      </c>
      <c r="D127" s="34"/>
      <c r="E127" s="60"/>
      <c r="F127" s="73">
        <f>F162</f>
        <v>1020</v>
      </c>
      <c r="G127" s="25">
        <f t="shared" si="6"/>
        <v>500000</v>
      </c>
      <c r="H127" s="73">
        <f>H162</f>
        <v>0</v>
      </c>
      <c r="I127" s="73">
        <f>I162</f>
        <v>500000</v>
      </c>
      <c r="J127" s="73">
        <f>J162</f>
        <v>0</v>
      </c>
      <c r="K127" s="73">
        <f>K162</f>
        <v>0</v>
      </c>
      <c r="L127" s="65">
        <f t="shared" si="7"/>
        <v>500000</v>
      </c>
      <c r="M127" s="73">
        <f>M162</f>
        <v>0</v>
      </c>
      <c r="N127" s="73">
        <f>N162</f>
        <v>0</v>
      </c>
      <c r="O127" s="32">
        <f>O162</f>
        <v>0</v>
      </c>
    </row>
    <row r="128" spans="1:15" ht="19.5" customHeight="1">
      <c r="A128" s="133"/>
      <c r="B128" s="22" t="str">
        <f>RIGHT(B164,5)</f>
        <v>90095</v>
      </c>
      <c r="C128" s="30" t="s">
        <v>33</v>
      </c>
      <c r="D128" s="34"/>
      <c r="E128" s="60"/>
      <c r="F128" s="73">
        <f>F165</f>
        <v>2860</v>
      </c>
      <c r="G128" s="25">
        <f t="shared" si="6"/>
        <v>1500000</v>
      </c>
      <c r="H128" s="73">
        <f aca="true" t="shared" si="8" ref="H128:K129">H165</f>
        <v>0</v>
      </c>
      <c r="I128" s="73">
        <f t="shared" si="8"/>
        <v>1500000</v>
      </c>
      <c r="J128" s="73">
        <f t="shared" si="8"/>
        <v>0</v>
      </c>
      <c r="K128" s="73">
        <f t="shared" si="8"/>
        <v>0</v>
      </c>
      <c r="L128" s="65">
        <f t="shared" si="7"/>
        <v>1500000</v>
      </c>
      <c r="M128" s="73">
        <f aca="true" t="shared" si="9" ref="M128:O129">M165</f>
        <v>0</v>
      </c>
      <c r="N128" s="73">
        <f t="shared" si="9"/>
        <v>0</v>
      </c>
      <c r="O128" s="32">
        <f t="shared" si="9"/>
        <v>0</v>
      </c>
    </row>
    <row r="129" spans="1:15" ht="19.5" customHeight="1">
      <c r="A129" s="129"/>
      <c r="B129" s="22" t="str">
        <f>RIGHT(B166,5)</f>
        <v>92116</v>
      </c>
      <c r="C129" s="23" t="s">
        <v>157</v>
      </c>
      <c r="D129" s="3"/>
      <c r="E129" s="24"/>
      <c r="F129" s="26">
        <f>F166</f>
        <v>40</v>
      </c>
      <c r="G129" s="25">
        <f t="shared" si="6"/>
        <v>40000</v>
      </c>
      <c r="H129" s="26">
        <f t="shared" si="8"/>
        <v>0</v>
      </c>
      <c r="I129" s="26">
        <f t="shared" si="8"/>
        <v>40000</v>
      </c>
      <c r="J129" s="26">
        <f t="shared" si="8"/>
        <v>0</v>
      </c>
      <c r="K129" s="26">
        <f t="shared" si="8"/>
        <v>0</v>
      </c>
      <c r="L129" s="27">
        <f>G129+M129+N129+O129</f>
        <v>40000</v>
      </c>
      <c r="M129" s="26">
        <f t="shared" si="9"/>
        <v>0</v>
      </c>
      <c r="N129" s="26">
        <f t="shared" si="9"/>
        <v>0</v>
      </c>
      <c r="O129" s="26">
        <f t="shared" si="9"/>
        <v>0</v>
      </c>
    </row>
    <row r="130" spans="1:15" ht="19.5" customHeight="1">
      <c r="A130" s="129"/>
      <c r="B130" s="22" t="str">
        <f>RIGHT(B168,5)</f>
        <v>92118</v>
      </c>
      <c r="C130" s="23" t="s">
        <v>156</v>
      </c>
      <c r="D130" s="3"/>
      <c r="E130" s="24"/>
      <c r="F130" s="26">
        <f>F168</f>
        <v>14</v>
      </c>
      <c r="G130" s="25">
        <f t="shared" si="6"/>
        <v>14000</v>
      </c>
      <c r="H130" s="26">
        <f>H168</f>
        <v>0</v>
      </c>
      <c r="I130" s="26">
        <f>I168</f>
        <v>14000</v>
      </c>
      <c r="J130" s="26">
        <f>J168</f>
        <v>0</v>
      </c>
      <c r="K130" s="26">
        <f>K168</f>
        <v>0</v>
      </c>
      <c r="L130" s="27">
        <f>G130+M130+N130+O130</f>
        <v>14000</v>
      </c>
      <c r="M130" s="26">
        <f>M168</f>
        <v>0</v>
      </c>
      <c r="N130" s="26">
        <f>N168</f>
        <v>0</v>
      </c>
      <c r="O130" s="26">
        <f>O168</f>
        <v>0</v>
      </c>
    </row>
    <row r="131" spans="1:15" ht="19.5" customHeight="1">
      <c r="A131" s="133"/>
      <c r="B131" s="22" t="str">
        <f>RIGHT(B171,5)</f>
        <v>92195</v>
      </c>
      <c r="C131" s="30" t="s">
        <v>225</v>
      </c>
      <c r="D131" s="34"/>
      <c r="E131" s="60"/>
      <c r="F131" s="73">
        <f>F171</f>
        <v>100</v>
      </c>
      <c r="G131" s="25">
        <f t="shared" si="6"/>
        <v>100000</v>
      </c>
      <c r="H131" s="73">
        <f>H171</f>
        <v>0</v>
      </c>
      <c r="I131" s="73">
        <f>I171</f>
        <v>100000</v>
      </c>
      <c r="J131" s="73">
        <f>J171</f>
        <v>0</v>
      </c>
      <c r="K131" s="73">
        <f>K171</f>
        <v>0</v>
      </c>
      <c r="L131" s="65">
        <f>G131+M131+N131+O131</f>
        <v>100000</v>
      </c>
      <c r="M131" s="73">
        <f>M171</f>
        <v>0</v>
      </c>
      <c r="N131" s="73">
        <f>N171</f>
        <v>0</v>
      </c>
      <c r="O131" s="32">
        <f>O171</f>
        <v>0</v>
      </c>
    </row>
    <row r="132" spans="1:15" ht="31.5" customHeight="1">
      <c r="A132" s="6"/>
      <c r="B132" s="3" t="s">
        <v>121</v>
      </c>
      <c r="C132" s="6" t="s">
        <v>122</v>
      </c>
      <c r="D132" s="6"/>
      <c r="E132" s="96"/>
      <c r="F132" s="11">
        <f>F133+F136+F139+F140+F143+F144+F145+F146+F147+F148+F149</f>
        <v>36016</v>
      </c>
      <c r="G132" s="38">
        <f t="shared" si="6"/>
        <v>18108859</v>
      </c>
      <c r="H132" s="11">
        <f>H135+H138+H139+H142+H143+H144+H145+H147+H148+H149+H146</f>
        <v>200000</v>
      </c>
      <c r="I132" s="11">
        <f>I135+I138+I139+I142+I143+I144+I145+I147+I148+I149+I146</f>
        <v>6851500</v>
      </c>
      <c r="J132" s="11">
        <f>J135+J138+J139+J142+J143+J144+J145+J147+J148+J149+J146</f>
        <v>0</v>
      </c>
      <c r="K132" s="11">
        <f>K135+K138+K139+K142+K143+K144+K145+K147+K148+K149+K146</f>
        <v>11057359</v>
      </c>
      <c r="L132" s="36">
        <f t="shared" si="7"/>
        <v>18108859</v>
      </c>
      <c r="M132" s="11">
        <f>M135+M138+M139+M142+M143+M144+M145+M147+M148+M149+M146</f>
        <v>0</v>
      </c>
      <c r="N132" s="11">
        <f>N135+N138+N139+N142+N143+N144+N145+N147+N148+N149+N146</f>
        <v>0</v>
      </c>
      <c r="O132" s="11">
        <f>O135+O138+O139+O142+O143+O144+O145+O147+O148+O149+O146</f>
        <v>0</v>
      </c>
    </row>
    <row r="133" spans="1:15" ht="17.25" customHeight="1">
      <c r="A133" s="392" t="s">
        <v>39</v>
      </c>
      <c r="B133" s="39" t="s">
        <v>80</v>
      </c>
      <c r="C133" s="395" t="s">
        <v>217</v>
      </c>
      <c r="D133" s="398" t="s">
        <v>228</v>
      </c>
      <c r="E133" s="401" t="s">
        <v>184</v>
      </c>
      <c r="F133" s="389">
        <f>143+100+7195+7673</f>
        <v>15111</v>
      </c>
      <c r="G133" s="25">
        <f t="shared" si="6"/>
        <v>5396000</v>
      </c>
      <c r="H133" s="69">
        <v>0</v>
      </c>
      <c r="I133" s="69">
        <v>0</v>
      </c>
      <c r="J133" s="69">
        <v>0</v>
      </c>
      <c r="K133" s="70">
        <v>5396000</v>
      </c>
      <c r="L133" s="27">
        <f t="shared" si="7"/>
        <v>5396000</v>
      </c>
      <c r="M133" s="71">
        <v>0</v>
      </c>
      <c r="N133" s="26">
        <v>0</v>
      </c>
      <c r="O133" s="24">
        <v>0</v>
      </c>
    </row>
    <row r="134" spans="1:15" ht="17.25" customHeight="1">
      <c r="A134" s="393"/>
      <c r="B134" s="39" t="s">
        <v>123</v>
      </c>
      <c r="C134" s="396"/>
      <c r="D134" s="399"/>
      <c r="E134" s="402"/>
      <c r="F134" s="390"/>
      <c r="G134" s="25">
        <f t="shared" si="6"/>
        <v>1799000</v>
      </c>
      <c r="H134" s="69">
        <v>0</v>
      </c>
      <c r="I134" s="69">
        <v>1799000</v>
      </c>
      <c r="J134" s="69">
        <v>0</v>
      </c>
      <c r="K134" s="70">
        <v>0</v>
      </c>
      <c r="L134" s="27">
        <f t="shared" si="7"/>
        <v>1799000</v>
      </c>
      <c r="M134" s="71">
        <v>0</v>
      </c>
      <c r="N134" s="26">
        <v>0</v>
      </c>
      <c r="O134" s="24">
        <v>0</v>
      </c>
    </row>
    <row r="135" spans="1:15" ht="17.25" customHeight="1">
      <c r="A135" s="394"/>
      <c r="B135" s="39" t="s">
        <v>204</v>
      </c>
      <c r="C135" s="397"/>
      <c r="D135" s="400"/>
      <c r="E135" s="403"/>
      <c r="F135" s="391"/>
      <c r="G135" s="25">
        <f t="shared" si="6"/>
        <v>7195000</v>
      </c>
      <c r="H135" s="69">
        <f>SUM(H133:H134)</f>
        <v>0</v>
      </c>
      <c r="I135" s="69">
        <f>SUM(I133:I134)</f>
        <v>1799000</v>
      </c>
      <c r="J135" s="69">
        <f>SUM(J133:J134)</f>
        <v>0</v>
      </c>
      <c r="K135" s="69">
        <f>SUM(K133:K134)</f>
        <v>5396000</v>
      </c>
      <c r="L135" s="27">
        <f t="shared" si="7"/>
        <v>7195000</v>
      </c>
      <c r="M135" s="71">
        <v>0</v>
      </c>
      <c r="N135" s="26">
        <v>0</v>
      </c>
      <c r="O135" s="24">
        <v>0</v>
      </c>
    </row>
    <row r="136" spans="1:15" ht="17.25" customHeight="1">
      <c r="A136" s="404" t="s">
        <v>41</v>
      </c>
      <c r="B136" s="39" t="s">
        <v>80</v>
      </c>
      <c r="C136" s="395" t="s">
        <v>213</v>
      </c>
      <c r="D136" s="398" t="s">
        <v>228</v>
      </c>
      <c r="E136" s="401" t="s">
        <v>180</v>
      </c>
      <c r="F136" s="389">
        <f>185+3284+3587+1129</f>
        <v>8185</v>
      </c>
      <c r="G136" s="25">
        <f>SUM(H136:K136)</f>
        <v>2300000</v>
      </c>
      <c r="H136" s="97">
        <v>0</v>
      </c>
      <c r="I136" s="97">
        <v>0</v>
      </c>
      <c r="J136" s="97">
        <v>0</v>
      </c>
      <c r="K136" s="98">
        <v>2300000</v>
      </c>
      <c r="L136" s="27">
        <f>G136+M136+N136+O136</f>
        <v>2300000</v>
      </c>
      <c r="M136" s="99">
        <v>0</v>
      </c>
      <c r="N136" s="26">
        <v>0</v>
      </c>
      <c r="O136" s="24">
        <v>0</v>
      </c>
    </row>
    <row r="137" spans="1:15" ht="17.25" customHeight="1">
      <c r="A137" s="405"/>
      <c r="B137" s="39" t="s">
        <v>123</v>
      </c>
      <c r="C137" s="396"/>
      <c r="D137" s="399"/>
      <c r="E137" s="402"/>
      <c r="F137" s="390"/>
      <c r="G137" s="25">
        <f>SUM(H137:K137)</f>
        <v>984000</v>
      </c>
      <c r="H137" s="97">
        <v>0</v>
      </c>
      <c r="I137" s="97">
        <v>984000</v>
      </c>
      <c r="J137" s="97">
        <v>0</v>
      </c>
      <c r="K137" s="98">
        <v>0</v>
      </c>
      <c r="L137" s="27">
        <f>G137+M137+N137+O137</f>
        <v>984000</v>
      </c>
      <c r="M137" s="99">
        <v>0</v>
      </c>
      <c r="N137" s="26">
        <v>0</v>
      </c>
      <c r="O137" s="24">
        <v>0</v>
      </c>
    </row>
    <row r="138" spans="1:15" ht="17.25" customHeight="1">
      <c r="A138" s="406"/>
      <c r="B138" s="39" t="s">
        <v>204</v>
      </c>
      <c r="C138" s="397"/>
      <c r="D138" s="400"/>
      <c r="E138" s="403"/>
      <c r="F138" s="391"/>
      <c r="G138" s="25">
        <f>SUM(H138:K138)</f>
        <v>3284000</v>
      </c>
      <c r="H138" s="97">
        <f>SUM(H136:H137)</f>
        <v>0</v>
      </c>
      <c r="I138" s="97">
        <f>SUM(I136:I137)</f>
        <v>984000</v>
      </c>
      <c r="J138" s="97">
        <f>SUM(J136:J137)</f>
        <v>0</v>
      </c>
      <c r="K138" s="97">
        <f>SUM(K136:K137)</f>
        <v>2300000</v>
      </c>
      <c r="L138" s="27">
        <f>G138+M138+N138+O138</f>
        <v>3284000</v>
      </c>
      <c r="M138" s="99">
        <v>0</v>
      </c>
      <c r="N138" s="26">
        <v>0</v>
      </c>
      <c r="O138" s="24">
        <v>0</v>
      </c>
    </row>
    <row r="139" spans="1:15" ht="24.75" customHeight="1">
      <c r="A139" s="37" t="s">
        <v>43</v>
      </c>
      <c r="B139" s="39" t="s">
        <v>44</v>
      </c>
      <c r="C139" s="23" t="s">
        <v>185</v>
      </c>
      <c r="D139" s="3" t="s">
        <v>228</v>
      </c>
      <c r="E139" s="68" t="s">
        <v>177</v>
      </c>
      <c r="F139" s="26">
        <f>165+2500</f>
        <v>2665</v>
      </c>
      <c r="G139" s="25">
        <f t="shared" si="6"/>
        <v>2500000</v>
      </c>
      <c r="H139" s="97">
        <v>0</v>
      </c>
      <c r="I139" s="97">
        <v>2500000</v>
      </c>
      <c r="J139" s="97">
        <v>0</v>
      </c>
      <c r="K139" s="98">
        <v>0</v>
      </c>
      <c r="L139" s="27">
        <f t="shared" si="7"/>
        <v>2500000</v>
      </c>
      <c r="M139" s="99">
        <v>0</v>
      </c>
      <c r="N139" s="26">
        <v>0</v>
      </c>
      <c r="O139" s="24">
        <v>0</v>
      </c>
    </row>
    <row r="140" spans="1:70" s="245" customFormat="1" ht="17.25" customHeight="1">
      <c r="A140" s="392" t="s">
        <v>45</v>
      </c>
      <c r="B140" s="232" t="s">
        <v>80</v>
      </c>
      <c r="C140" s="395" t="s">
        <v>124</v>
      </c>
      <c r="D140" s="398" t="s">
        <v>228</v>
      </c>
      <c r="E140" s="401" t="s">
        <v>176</v>
      </c>
      <c r="F140" s="389">
        <f>248+1221+2677</f>
        <v>4146</v>
      </c>
      <c r="G140" s="282">
        <f t="shared" si="6"/>
        <v>2227359</v>
      </c>
      <c r="H140" s="283">
        <v>0</v>
      </c>
      <c r="I140" s="283">
        <v>400000</v>
      </c>
      <c r="J140" s="283">
        <v>0</v>
      </c>
      <c r="K140" s="284">
        <v>1827359</v>
      </c>
      <c r="L140" s="285">
        <f t="shared" si="7"/>
        <v>2227359</v>
      </c>
      <c r="M140" s="286">
        <v>0</v>
      </c>
      <c r="N140" s="256">
        <v>0</v>
      </c>
      <c r="O140" s="257">
        <v>0</v>
      </c>
      <c r="P140" s="243"/>
      <c r="Q140" s="243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4"/>
      <c r="BD140" s="244"/>
      <c r="BE140" s="244"/>
      <c r="BF140" s="244"/>
      <c r="BG140" s="244"/>
      <c r="BH140" s="244"/>
      <c r="BI140" s="244"/>
      <c r="BJ140" s="244"/>
      <c r="BK140" s="244"/>
      <c r="BL140" s="244"/>
      <c r="BM140" s="244"/>
      <c r="BN140" s="244"/>
      <c r="BO140" s="244"/>
      <c r="BP140" s="244"/>
      <c r="BQ140" s="244"/>
      <c r="BR140" s="244"/>
    </row>
    <row r="141" spans="1:15" ht="17.25" customHeight="1">
      <c r="A141" s="393"/>
      <c r="B141" s="39" t="s">
        <v>123</v>
      </c>
      <c r="C141" s="396"/>
      <c r="D141" s="399"/>
      <c r="E141" s="402"/>
      <c r="F141" s="390"/>
      <c r="G141" s="62">
        <f t="shared" si="6"/>
        <v>850000</v>
      </c>
      <c r="H141" s="100">
        <v>0</v>
      </c>
      <c r="I141" s="100">
        <v>850000</v>
      </c>
      <c r="J141" s="100">
        <v>0</v>
      </c>
      <c r="K141" s="101">
        <v>0</v>
      </c>
      <c r="L141" s="65">
        <f>G141+M141+N141+O141</f>
        <v>850000</v>
      </c>
      <c r="M141" s="102">
        <v>0</v>
      </c>
      <c r="N141" s="32">
        <v>0</v>
      </c>
      <c r="O141" s="31">
        <v>0</v>
      </c>
    </row>
    <row r="142" spans="1:15" ht="17.25" customHeight="1">
      <c r="A142" s="394"/>
      <c r="B142" s="39" t="s">
        <v>204</v>
      </c>
      <c r="C142" s="397"/>
      <c r="D142" s="400"/>
      <c r="E142" s="403"/>
      <c r="F142" s="391"/>
      <c r="G142" s="62">
        <f t="shared" si="6"/>
        <v>3077359</v>
      </c>
      <c r="H142" s="100">
        <f>SUM(H140:H141)</f>
        <v>0</v>
      </c>
      <c r="I142" s="100">
        <f>SUM(I140:I141)</f>
        <v>1250000</v>
      </c>
      <c r="J142" s="100">
        <f>SUM(J140:J141)</f>
        <v>0</v>
      </c>
      <c r="K142" s="100">
        <f>SUM(K140:K141)</f>
        <v>1827359</v>
      </c>
      <c r="L142" s="65">
        <f>G142+M142+N142+O142</f>
        <v>3077359</v>
      </c>
      <c r="M142" s="102">
        <v>0</v>
      </c>
      <c r="N142" s="32">
        <v>0</v>
      </c>
      <c r="O142" s="31">
        <v>0</v>
      </c>
    </row>
    <row r="143" spans="1:17" s="132" customFormat="1" ht="27.75" customHeight="1">
      <c r="A143" s="67" t="s">
        <v>47</v>
      </c>
      <c r="B143" s="39" t="s">
        <v>44</v>
      </c>
      <c r="C143" s="23" t="s">
        <v>125</v>
      </c>
      <c r="D143" s="3" t="s">
        <v>228</v>
      </c>
      <c r="E143" s="68" t="s">
        <v>178</v>
      </c>
      <c r="F143" s="26">
        <f>476+150+2060</f>
        <v>2686</v>
      </c>
      <c r="G143" s="25">
        <f t="shared" si="6"/>
        <v>150000</v>
      </c>
      <c r="H143" s="69">
        <v>0</v>
      </c>
      <c r="I143" s="69">
        <v>150000</v>
      </c>
      <c r="J143" s="69">
        <v>0</v>
      </c>
      <c r="K143" s="70">
        <v>0</v>
      </c>
      <c r="L143" s="27">
        <f t="shared" si="7"/>
        <v>150000</v>
      </c>
      <c r="M143" s="71">
        <v>0</v>
      </c>
      <c r="N143" s="26">
        <v>0</v>
      </c>
      <c r="O143" s="24">
        <v>0</v>
      </c>
      <c r="P143" s="185"/>
      <c r="Q143" s="185"/>
    </row>
    <row r="144" spans="1:15" ht="26.25" customHeight="1">
      <c r="A144" s="67" t="s">
        <v>48</v>
      </c>
      <c r="B144" s="39" t="s">
        <v>80</v>
      </c>
      <c r="C144" s="23" t="s">
        <v>127</v>
      </c>
      <c r="D144" s="3" t="s">
        <v>228</v>
      </c>
      <c r="E144" s="68" t="s">
        <v>176</v>
      </c>
      <c r="F144" s="26">
        <f>21+800+1534</f>
        <v>2355</v>
      </c>
      <c r="G144" s="25">
        <f t="shared" si="6"/>
        <v>1534000</v>
      </c>
      <c r="H144" s="69">
        <v>0</v>
      </c>
      <c r="I144" s="69">
        <v>0</v>
      </c>
      <c r="J144" s="69">
        <v>0</v>
      </c>
      <c r="K144" s="70">
        <v>1534000</v>
      </c>
      <c r="L144" s="27">
        <f t="shared" si="7"/>
        <v>1534000</v>
      </c>
      <c r="M144" s="71">
        <v>0</v>
      </c>
      <c r="N144" s="26">
        <v>0</v>
      </c>
      <c r="O144" s="24">
        <v>0</v>
      </c>
    </row>
    <row r="145" spans="1:70" s="219" customFormat="1" ht="39" customHeight="1">
      <c r="A145" s="205" t="s">
        <v>49</v>
      </c>
      <c r="B145" s="206" t="s">
        <v>44</v>
      </c>
      <c r="C145" s="220" t="s">
        <v>207</v>
      </c>
      <c r="D145" s="221" t="s">
        <v>228</v>
      </c>
      <c r="E145" s="222">
        <v>2006</v>
      </c>
      <c r="F145" s="223">
        <v>700</v>
      </c>
      <c r="G145" s="224">
        <f t="shared" si="6"/>
        <v>200000</v>
      </c>
      <c r="H145" s="225">
        <v>200000</v>
      </c>
      <c r="I145" s="225"/>
      <c r="J145" s="225"/>
      <c r="K145" s="226">
        <v>0</v>
      </c>
      <c r="L145" s="227">
        <f>G145+M145+N145+O145</f>
        <v>200000</v>
      </c>
      <c r="M145" s="228">
        <v>0</v>
      </c>
      <c r="N145" s="229">
        <v>0</v>
      </c>
      <c r="O145" s="230">
        <v>0</v>
      </c>
      <c r="P145" s="217"/>
      <c r="Q145" s="217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</row>
    <row r="146" spans="1:15" ht="32.25" customHeight="1">
      <c r="A146" s="67" t="s">
        <v>51</v>
      </c>
      <c r="B146" s="39" t="s">
        <v>44</v>
      </c>
      <c r="C146" s="23" t="s">
        <v>172</v>
      </c>
      <c r="D146" s="3" t="s">
        <v>228</v>
      </c>
      <c r="E146" s="68">
        <v>2006</v>
      </c>
      <c r="F146" s="26">
        <v>50</v>
      </c>
      <c r="G146" s="25">
        <f t="shared" si="6"/>
        <v>50000</v>
      </c>
      <c r="H146" s="69">
        <v>0</v>
      </c>
      <c r="I146" s="69">
        <v>50000</v>
      </c>
      <c r="J146" s="69">
        <v>0</v>
      </c>
      <c r="K146" s="70">
        <v>0</v>
      </c>
      <c r="L146" s="27">
        <f>G146+M146+N146+O146</f>
        <v>50000</v>
      </c>
      <c r="M146" s="71">
        <v>0</v>
      </c>
      <c r="N146" s="26">
        <v>0</v>
      </c>
      <c r="O146" s="24">
        <v>0</v>
      </c>
    </row>
    <row r="147" spans="1:15" ht="24.75" customHeight="1">
      <c r="A147" s="37" t="s">
        <v>52</v>
      </c>
      <c r="B147" s="22" t="s">
        <v>90</v>
      </c>
      <c r="C147" s="23" t="s">
        <v>144</v>
      </c>
      <c r="D147" s="34" t="s">
        <v>227</v>
      </c>
      <c r="E147" s="68">
        <v>2006</v>
      </c>
      <c r="F147" s="26">
        <v>16</v>
      </c>
      <c r="G147" s="25">
        <f t="shared" si="6"/>
        <v>16500</v>
      </c>
      <c r="H147" s="97">
        <v>0</v>
      </c>
      <c r="I147" s="97">
        <v>16500</v>
      </c>
      <c r="J147" s="97">
        <v>0</v>
      </c>
      <c r="K147" s="98">
        <v>0</v>
      </c>
      <c r="L147" s="27">
        <f t="shared" si="7"/>
        <v>16500</v>
      </c>
      <c r="M147" s="99">
        <v>0</v>
      </c>
      <c r="N147" s="26">
        <v>0</v>
      </c>
      <c r="O147" s="24">
        <v>0</v>
      </c>
    </row>
    <row r="148" spans="1:15" ht="28.5" customHeight="1">
      <c r="A148" s="67" t="s">
        <v>54</v>
      </c>
      <c r="B148" s="22" t="s">
        <v>90</v>
      </c>
      <c r="C148" s="23" t="s">
        <v>145</v>
      </c>
      <c r="D148" s="34" t="s">
        <v>227</v>
      </c>
      <c r="E148" s="68">
        <v>2006</v>
      </c>
      <c r="F148" s="26">
        <v>62</v>
      </c>
      <c r="G148" s="25">
        <f t="shared" si="6"/>
        <v>62000</v>
      </c>
      <c r="H148" s="97">
        <v>0</v>
      </c>
      <c r="I148" s="97">
        <v>62000</v>
      </c>
      <c r="J148" s="97">
        <v>0</v>
      </c>
      <c r="K148" s="98">
        <v>0</v>
      </c>
      <c r="L148" s="27">
        <f t="shared" si="7"/>
        <v>62000</v>
      </c>
      <c r="M148" s="99">
        <v>0</v>
      </c>
      <c r="N148" s="26">
        <v>0</v>
      </c>
      <c r="O148" s="24">
        <v>0</v>
      </c>
    </row>
    <row r="149" spans="1:15" ht="25.5" customHeight="1">
      <c r="A149" s="37" t="s">
        <v>55</v>
      </c>
      <c r="B149" s="22" t="s">
        <v>90</v>
      </c>
      <c r="C149" s="23" t="s">
        <v>138</v>
      </c>
      <c r="D149" s="34" t="s">
        <v>227</v>
      </c>
      <c r="E149" s="68">
        <v>2006</v>
      </c>
      <c r="F149" s="26">
        <v>40</v>
      </c>
      <c r="G149" s="25">
        <f t="shared" si="6"/>
        <v>40000</v>
      </c>
      <c r="H149" s="97">
        <v>0</v>
      </c>
      <c r="I149" s="97">
        <v>40000</v>
      </c>
      <c r="J149" s="97">
        <v>0</v>
      </c>
      <c r="K149" s="98">
        <v>0</v>
      </c>
      <c r="L149" s="27">
        <f t="shared" si="7"/>
        <v>40000</v>
      </c>
      <c r="M149" s="99">
        <v>0</v>
      </c>
      <c r="N149" s="26">
        <v>0</v>
      </c>
      <c r="O149" s="24">
        <v>0</v>
      </c>
    </row>
    <row r="150" spans="1:15" ht="25.5" customHeight="1">
      <c r="A150" s="37"/>
      <c r="B150" s="3" t="s">
        <v>194</v>
      </c>
      <c r="C150" s="6" t="s">
        <v>195</v>
      </c>
      <c r="D150" s="6"/>
      <c r="E150" s="68"/>
      <c r="F150" s="19">
        <f>SUM(F151)</f>
        <v>5</v>
      </c>
      <c r="G150" s="38">
        <f>SUM(H150:K150)</f>
        <v>5000</v>
      </c>
      <c r="H150" s="19">
        <f>SUM(H151:H151)</f>
        <v>0</v>
      </c>
      <c r="I150" s="19">
        <f>SUM(I151:I151)</f>
        <v>0</v>
      </c>
      <c r="J150" s="19">
        <f>SUM(J151:J151)</f>
        <v>0</v>
      </c>
      <c r="K150" s="89">
        <f>SUM(K151:K151)</f>
        <v>5000</v>
      </c>
      <c r="L150" s="20">
        <f>G150+M150+N150+O150</f>
        <v>5000</v>
      </c>
      <c r="M150" s="77">
        <f>M151</f>
        <v>0</v>
      </c>
      <c r="N150" s="77">
        <f>N151</f>
        <v>0</v>
      </c>
      <c r="O150" s="77">
        <f>O151</f>
        <v>0</v>
      </c>
    </row>
    <row r="151" spans="1:15" ht="24" customHeight="1">
      <c r="A151" s="37" t="s">
        <v>39</v>
      </c>
      <c r="B151" s="22" t="s">
        <v>90</v>
      </c>
      <c r="C151" s="23" t="s">
        <v>196</v>
      </c>
      <c r="D151" s="3" t="s">
        <v>237</v>
      </c>
      <c r="E151" s="68">
        <v>2006</v>
      </c>
      <c r="F151" s="26">
        <v>5</v>
      </c>
      <c r="G151" s="25">
        <f>SUM(H151:K151)</f>
        <v>5000</v>
      </c>
      <c r="H151" s="97">
        <v>0</v>
      </c>
      <c r="I151" s="97">
        <v>0</v>
      </c>
      <c r="J151" s="97">
        <v>0</v>
      </c>
      <c r="K151" s="98">
        <v>5000</v>
      </c>
      <c r="L151" s="27">
        <f>G151+M151+N151+O151</f>
        <v>5000</v>
      </c>
      <c r="M151" s="99">
        <v>0</v>
      </c>
      <c r="N151" s="26">
        <v>0</v>
      </c>
      <c r="O151" s="24">
        <v>0</v>
      </c>
    </row>
    <row r="152" spans="1:15" ht="32.25" customHeight="1">
      <c r="A152" s="37"/>
      <c r="B152" s="3" t="s">
        <v>197</v>
      </c>
      <c r="C152" s="6" t="s">
        <v>198</v>
      </c>
      <c r="D152" s="6"/>
      <c r="E152" s="68"/>
      <c r="F152" s="19">
        <f>F153</f>
        <v>27</v>
      </c>
      <c r="G152" s="38">
        <f>SUM(H152:K152)</f>
        <v>27000</v>
      </c>
      <c r="H152" s="19">
        <f>SUM(H153:H153)</f>
        <v>0</v>
      </c>
      <c r="I152" s="19">
        <f>SUM(I153:I153)</f>
        <v>0</v>
      </c>
      <c r="J152" s="19">
        <f>SUM(J153:J153)</f>
        <v>0</v>
      </c>
      <c r="K152" s="89">
        <f>SUM(K153:K153)</f>
        <v>27000</v>
      </c>
      <c r="L152" s="20">
        <f>G152+M152+N152+O152</f>
        <v>27000</v>
      </c>
      <c r="M152" s="77">
        <f>M153</f>
        <v>0</v>
      </c>
      <c r="N152" s="77">
        <f>N153</f>
        <v>0</v>
      </c>
      <c r="O152" s="77">
        <f>O153</f>
        <v>0</v>
      </c>
    </row>
    <row r="153" spans="1:15" ht="29.25" customHeight="1">
      <c r="A153" s="37" t="s">
        <v>39</v>
      </c>
      <c r="B153" s="22" t="s">
        <v>90</v>
      </c>
      <c r="C153" s="23" t="s">
        <v>199</v>
      </c>
      <c r="D153" s="3" t="s">
        <v>253</v>
      </c>
      <c r="E153" s="68">
        <v>2006</v>
      </c>
      <c r="F153" s="26">
        <v>27</v>
      </c>
      <c r="G153" s="25">
        <f>SUM(H153:K153)</f>
        <v>27000</v>
      </c>
      <c r="H153" s="97">
        <v>0</v>
      </c>
      <c r="I153" s="97">
        <v>0</v>
      </c>
      <c r="J153" s="97">
        <v>0</v>
      </c>
      <c r="K153" s="98">
        <v>27000</v>
      </c>
      <c r="L153" s="27">
        <f>G153+M153+N153+O153</f>
        <v>27000</v>
      </c>
      <c r="M153" s="99">
        <v>0</v>
      </c>
      <c r="N153" s="26">
        <v>0</v>
      </c>
      <c r="O153" s="24">
        <v>0</v>
      </c>
    </row>
    <row r="154" spans="1:15" ht="24.75" customHeight="1">
      <c r="A154" s="72"/>
      <c r="B154" s="34" t="s">
        <v>128</v>
      </c>
      <c r="C154" s="33" t="s">
        <v>129</v>
      </c>
      <c r="D154" s="33"/>
      <c r="E154" s="74"/>
      <c r="F154" s="78">
        <f>SUM(F155)</f>
        <v>100</v>
      </c>
      <c r="G154" s="75">
        <f t="shared" si="6"/>
        <v>100000</v>
      </c>
      <c r="H154" s="78">
        <f>SUM(H155:H155)</f>
        <v>0</v>
      </c>
      <c r="I154" s="78">
        <f>SUM(I155:I155)</f>
        <v>100000</v>
      </c>
      <c r="J154" s="78">
        <f>SUM(J155:J155)</f>
        <v>0</v>
      </c>
      <c r="K154" s="78">
        <f>SUM(K155:K155)</f>
        <v>0</v>
      </c>
      <c r="L154" s="36">
        <f t="shared" si="7"/>
        <v>100000</v>
      </c>
      <c r="M154" s="80">
        <f>SUM(M155:M155)</f>
        <v>0</v>
      </c>
      <c r="N154" s="80">
        <f>SUM(N155:N155)</f>
        <v>0</v>
      </c>
      <c r="O154" s="80">
        <f>SUM(O155:O155)</f>
        <v>0</v>
      </c>
    </row>
    <row r="155" spans="1:15" ht="22.5" customHeight="1">
      <c r="A155" s="37" t="s">
        <v>39</v>
      </c>
      <c r="B155" s="39" t="s">
        <v>44</v>
      </c>
      <c r="C155" s="23" t="s">
        <v>130</v>
      </c>
      <c r="D155" s="3" t="s">
        <v>228</v>
      </c>
      <c r="E155" s="68">
        <v>2006</v>
      </c>
      <c r="F155" s="26">
        <v>100</v>
      </c>
      <c r="G155" s="25">
        <f t="shared" si="6"/>
        <v>100000</v>
      </c>
      <c r="H155" s="97">
        <v>0</v>
      </c>
      <c r="I155" s="97">
        <v>100000</v>
      </c>
      <c r="J155" s="97">
        <v>0</v>
      </c>
      <c r="K155" s="98">
        <v>0</v>
      </c>
      <c r="L155" s="27">
        <f t="shared" si="7"/>
        <v>100000</v>
      </c>
      <c r="M155" s="99">
        <v>0</v>
      </c>
      <c r="N155" s="26">
        <v>0</v>
      </c>
      <c r="O155" s="24">
        <v>0</v>
      </c>
    </row>
    <row r="156" spans="1:73" ht="24" customHeight="1">
      <c r="A156" s="6"/>
      <c r="B156" s="3" t="s">
        <v>208</v>
      </c>
      <c r="C156" s="6" t="s">
        <v>241</v>
      </c>
      <c r="D156" s="6"/>
      <c r="E156" s="96"/>
      <c r="F156" s="11">
        <f>F157</f>
        <v>50</v>
      </c>
      <c r="G156" s="38">
        <f>SUM(H156:K156)</f>
        <v>50000</v>
      </c>
      <c r="H156" s="11">
        <f>SUM(H157:H157)</f>
        <v>0</v>
      </c>
      <c r="I156" s="11">
        <f>SUM(I157:I157)</f>
        <v>50000</v>
      </c>
      <c r="J156" s="11">
        <f>SUM(J157:J157)</f>
        <v>0</v>
      </c>
      <c r="K156" s="12">
        <f>SUM(K157:K157)</f>
        <v>0</v>
      </c>
      <c r="L156" s="20">
        <f>G156+M156+N156+O156</f>
        <v>50000</v>
      </c>
      <c r="M156" s="14">
        <f>M157</f>
        <v>0</v>
      </c>
      <c r="N156" s="14">
        <f>N157</f>
        <v>0</v>
      </c>
      <c r="O156" s="14">
        <f>O157</f>
        <v>0</v>
      </c>
      <c r="P156" s="116"/>
      <c r="BS156" s="2"/>
      <c r="BT156" s="2"/>
      <c r="BU156" s="2"/>
    </row>
    <row r="157" spans="1:73" ht="45" customHeight="1">
      <c r="A157" s="37" t="s">
        <v>39</v>
      </c>
      <c r="B157" s="39" t="s">
        <v>94</v>
      </c>
      <c r="C157" s="23" t="s">
        <v>95</v>
      </c>
      <c r="D157" s="3" t="s">
        <v>231</v>
      </c>
      <c r="E157" s="68">
        <v>2006</v>
      </c>
      <c r="F157" s="26">
        <v>50</v>
      </c>
      <c r="G157" s="83">
        <f>SUM(H157:K157)</f>
        <v>50000</v>
      </c>
      <c r="H157" s="69">
        <v>0</v>
      </c>
      <c r="I157" s="69">
        <v>50000</v>
      </c>
      <c r="J157" s="69">
        <v>0</v>
      </c>
      <c r="K157" s="70">
        <v>0</v>
      </c>
      <c r="L157" s="27">
        <f>G157+M157+N157+O157</f>
        <v>50000</v>
      </c>
      <c r="M157" s="71">
        <v>0</v>
      </c>
      <c r="N157" s="26">
        <v>0</v>
      </c>
      <c r="O157" s="24">
        <v>0</v>
      </c>
      <c r="P157" s="121"/>
      <c r="BS157" s="2"/>
      <c r="BT157" s="2"/>
      <c r="BU157" s="2"/>
    </row>
    <row r="158" spans="1:15" ht="33.75" customHeight="1">
      <c r="A158" s="37"/>
      <c r="B158" s="3" t="s">
        <v>131</v>
      </c>
      <c r="C158" s="6" t="s">
        <v>132</v>
      </c>
      <c r="D158" s="6"/>
      <c r="E158" s="76"/>
      <c r="F158" s="19">
        <f>F159</f>
        <v>10</v>
      </c>
      <c r="G158" s="38">
        <f t="shared" si="6"/>
        <v>10000</v>
      </c>
      <c r="H158" s="19">
        <f>H159</f>
        <v>0</v>
      </c>
      <c r="I158" s="19">
        <f>I159</f>
        <v>10000</v>
      </c>
      <c r="J158" s="19">
        <f>J159</f>
        <v>0</v>
      </c>
      <c r="K158" s="19">
        <f>K159</f>
        <v>0</v>
      </c>
      <c r="L158" s="20">
        <f t="shared" si="7"/>
        <v>10000</v>
      </c>
      <c r="M158" s="90">
        <f>M159</f>
        <v>0</v>
      </c>
      <c r="N158" s="90">
        <f>N159</f>
        <v>0</v>
      </c>
      <c r="O158" s="90">
        <f>O159</f>
        <v>0</v>
      </c>
    </row>
    <row r="159" spans="1:15" ht="24" customHeight="1">
      <c r="A159" s="37" t="s">
        <v>39</v>
      </c>
      <c r="B159" s="39" t="s">
        <v>90</v>
      </c>
      <c r="C159" s="23" t="s">
        <v>206</v>
      </c>
      <c r="D159" s="3" t="s">
        <v>238</v>
      </c>
      <c r="E159" s="68">
        <v>2006</v>
      </c>
      <c r="F159" s="26">
        <v>10</v>
      </c>
      <c r="G159" s="25">
        <f t="shared" si="6"/>
        <v>10000</v>
      </c>
      <c r="H159" s="97">
        <v>0</v>
      </c>
      <c r="I159" s="97">
        <v>10000</v>
      </c>
      <c r="J159" s="97">
        <v>0</v>
      </c>
      <c r="K159" s="98">
        <v>0</v>
      </c>
      <c r="L159" s="27">
        <f t="shared" si="7"/>
        <v>10000</v>
      </c>
      <c r="M159" s="99">
        <v>0</v>
      </c>
      <c r="N159" s="26">
        <v>0</v>
      </c>
      <c r="O159" s="24">
        <v>0</v>
      </c>
    </row>
    <row r="160" spans="1:15" ht="28.5" customHeight="1">
      <c r="A160" s="37"/>
      <c r="B160" s="3" t="s">
        <v>111</v>
      </c>
      <c r="C160" s="6" t="s">
        <v>136</v>
      </c>
      <c r="D160" s="6"/>
      <c r="E160" s="68"/>
      <c r="F160" s="19">
        <f>F161</f>
        <v>70</v>
      </c>
      <c r="G160" s="38">
        <f>SUM(H160:K160)</f>
        <v>70000</v>
      </c>
      <c r="H160" s="19">
        <f>H161</f>
        <v>0</v>
      </c>
      <c r="I160" s="19">
        <f>I161</f>
        <v>70000</v>
      </c>
      <c r="J160" s="19">
        <f>J161</f>
        <v>0</v>
      </c>
      <c r="K160" s="19">
        <f>K161</f>
        <v>0</v>
      </c>
      <c r="L160" s="20">
        <f t="shared" si="7"/>
        <v>70000</v>
      </c>
      <c r="M160" s="77">
        <f>SUM(M161:M161)</f>
        <v>0</v>
      </c>
      <c r="N160" s="77">
        <f>SUM(N161:N161)</f>
        <v>0</v>
      </c>
      <c r="O160" s="77">
        <f>SUM(O161:O161)</f>
        <v>0</v>
      </c>
    </row>
    <row r="161" spans="1:15" ht="21.75" customHeight="1">
      <c r="A161" s="37" t="s">
        <v>39</v>
      </c>
      <c r="B161" s="22" t="s">
        <v>90</v>
      </c>
      <c r="C161" s="23" t="s">
        <v>206</v>
      </c>
      <c r="D161" s="3" t="s">
        <v>239</v>
      </c>
      <c r="E161" s="68">
        <v>2006</v>
      </c>
      <c r="F161" s="26">
        <v>70</v>
      </c>
      <c r="G161" s="25">
        <f>SUM(H161:K161)</f>
        <v>70000</v>
      </c>
      <c r="H161" s="97">
        <v>0</v>
      </c>
      <c r="I161" s="97">
        <v>70000</v>
      </c>
      <c r="J161" s="97">
        <v>0</v>
      </c>
      <c r="K161" s="98">
        <v>0</v>
      </c>
      <c r="L161" s="27">
        <f t="shared" si="7"/>
        <v>70000</v>
      </c>
      <c r="M161" s="99">
        <v>0</v>
      </c>
      <c r="N161" s="26">
        <v>0</v>
      </c>
      <c r="O161" s="24">
        <v>0</v>
      </c>
    </row>
    <row r="162" spans="1:15" ht="33" customHeight="1">
      <c r="A162" s="37"/>
      <c r="B162" s="3" t="s">
        <v>133</v>
      </c>
      <c r="C162" s="6" t="s">
        <v>134</v>
      </c>
      <c r="D162" s="6"/>
      <c r="E162" s="76"/>
      <c r="F162" s="19">
        <f>SUM(F163)</f>
        <v>1020</v>
      </c>
      <c r="G162" s="38">
        <f t="shared" si="6"/>
        <v>500000</v>
      </c>
      <c r="H162" s="19">
        <f>H163</f>
        <v>0</v>
      </c>
      <c r="I162" s="19">
        <f>I163</f>
        <v>500000</v>
      </c>
      <c r="J162" s="19">
        <f>J163</f>
        <v>0</v>
      </c>
      <c r="K162" s="19">
        <f>K163</f>
        <v>0</v>
      </c>
      <c r="L162" s="20">
        <f t="shared" si="7"/>
        <v>500000</v>
      </c>
      <c r="M162" s="90">
        <f>M163</f>
        <v>0</v>
      </c>
      <c r="N162" s="90">
        <f>N163</f>
        <v>0</v>
      </c>
      <c r="O162" s="90">
        <f>O163</f>
        <v>0</v>
      </c>
    </row>
    <row r="163" spans="1:15" ht="30" customHeight="1">
      <c r="A163" s="37" t="s">
        <v>39</v>
      </c>
      <c r="B163" s="39" t="s">
        <v>44</v>
      </c>
      <c r="C163" s="23" t="s">
        <v>135</v>
      </c>
      <c r="D163" s="3" t="s">
        <v>228</v>
      </c>
      <c r="E163" s="68" t="s">
        <v>179</v>
      </c>
      <c r="F163" s="26">
        <f>20+500+500</f>
        <v>1020</v>
      </c>
      <c r="G163" s="25">
        <f t="shared" si="6"/>
        <v>500000</v>
      </c>
      <c r="H163" s="97">
        <v>0</v>
      </c>
      <c r="I163" s="97">
        <v>500000</v>
      </c>
      <c r="J163" s="97">
        <v>0</v>
      </c>
      <c r="K163" s="98">
        <v>0</v>
      </c>
      <c r="L163" s="27">
        <f t="shared" si="7"/>
        <v>500000</v>
      </c>
      <c r="M163" s="99">
        <v>0</v>
      </c>
      <c r="N163" s="26">
        <v>0</v>
      </c>
      <c r="O163" s="24">
        <v>0</v>
      </c>
    </row>
    <row r="164" spans="1:15" ht="30.75" customHeight="1">
      <c r="A164" s="33"/>
      <c r="B164" s="34" t="s">
        <v>78</v>
      </c>
      <c r="C164" s="33" t="s">
        <v>79</v>
      </c>
      <c r="D164" s="33"/>
      <c r="E164" s="82"/>
      <c r="F164" s="35">
        <f>F165</f>
        <v>2860</v>
      </c>
      <c r="G164" s="75">
        <f t="shared" si="6"/>
        <v>1500000</v>
      </c>
      <c r="H164" s="35">
        <f>H165</f>
        <v>0</v>
      </c>
      <c r="I164" s="35">
        <f>I165</f>
        <v>1500000</v>
      </c>
      <c r="J164" s="35">
        <f>J165</f>
        <v>0</v>
      </c>
      <c r="K164" s="35">
        <f>K165</f>
        <v>0</v>
      </c>
      <c r="L164" s="36">
        <f t="shared" si="7"/>
        <v>1500000</v>
      </c>
      <c r="M164" s="35">
        <f>M165</f>
        <v>0</v>
      </c>
      <c r="N164" s="35">
        <f>N165</f>
        <v>0</v>
      </c>
      <c r="O164" s="35">
        <f>O165</f>
        <v>0</v>
      </c>
    </row>
    <row r="165" spans="1:15" ht="21" customHeight="1">
      <c r="A165" s="72" t="s">
        <v>39</v>
      </c>
      <c r="B165" s="140" t="s">
        <v>44</v>
      </c>
      <c r="C165" s="30" t="s">
        <v>126</v>
      </c>
      <c r="D165" s="34" t="s">
        <v>228</v>
      </c>
      <c r="E165" s="60" t="s">
        <v>179</v>
      </c>
      <c r="F165" s="32">
        <f>60+1500+1300</f>
        <v>2860</v>
      </c>
      <c r="G165" s="62">
        <f>SUM(H165:K165)</f>
        <v>1500000</v>
      </c>
      <c r="H165" s="100">
        <v>0</v>
      </c>
      <c r="I165" s="100">
        <v>1500000</v>
      </c>
      <c r="J165" s="100"/>
      <c r="K165" s="101">
        <v>0</v>
      </c>
      <c r="L165" s="65">
        <f>G165+M165+N165+O165</f>
        <v>1500000</v>
      </c>
      <c r="M165" s="102">
        <v>0</v>
      </c>
      <c r="N165" s="32">
        <v>0</v>
      </c>
      <c r="O165" s="31">
        <v>0</v>
      </c>
    </row>
    <row r="166" spans="1:15" ht="29.25" customHeight="1">
      <c r="A166" s="6"/>
      <c r="B166" s="3" t="s">
        <v>150</v>
      </c>
      <c r="C166" s="6" t="s">
        <v>151</v>
      </c>
      <c r="D166" s="6"/>
      <c r="E166" s="96"/>
      <c r="F166" s="11">
        <f>F167</f>
        <v>40</v>
      </c>
      <c r="G166" s="38">
        <f t="shared" si="6"/>
        <v>40000</v>
      </c>
      <c r="H166" s="11">
        <f>SUM(H167)</f>
        <v>0</v>
      </c>
      <c r="I166" s="11">
        <f>SUM(I167)</f>
        <v>40000</v>
      </c>
      <c r="J166" s="11">
        <f>SUM(J167)</f>
        <v>0</v>
      </c>
      <c r="K166" s="11">
        <f>SUM(K167)</f>
        <v>0</v>
      </c>
      <c r="L166" s="20">
        <f t="shared" si="7"/>
        <v>40000</v>
      </c>
      <c r="M166" s="11">
        <f>SUM(M167)</f>
        <v>0</v>
      </c>
      <c r="N166" s="11">
        <f>SUM(N167)</f>
        <v>0</v>
      </c>
      <c r="O166" s="11">
        <f>SUM(O167)</f>
        <v>0</v>
      </c>
    </row>
    <row r="167" spans="1:15" ht="30.75" customHeight="1">
      <c r="A167" s="37" t="s">
        <v>39</v>
      </c>
      <c r="B167" s="39" t="s">
        <v>149</v>
      </c>
      <c r="C167" s="23" t="s">
        <v>137</v>
      </c>
      <c r="D167" s="3" t="s">
        <v>231</v>
      </c>
      <c r="E167" s="68">
        <v>2006</v>
      </c>
      <c r="F167" s="26">
        <v>40</v>
      </c>
      <c r="G167" s="83">
        <f t="shared" si="6"/>
        <v>40000</v>
      </c>
      <c r="H167" s="69">
        <v>0</v>
      </c>
      <c r="I167" s="69">
        <v>40000</v>
      </c>
      <c r="J167" s="69">
        <v>0</v>
      </c>
      <c r="K167" s="70">
        <v>0</v>
      </c>
      <c r="L167" s="27">
        <f t="shared" si="7"/>
        <v>40000</v>
      </c>
      <c r="M167" s="71">
        <v>0</v>
      </c>
      <c r="N167" s="26">
        <v>0</v>
      </c>
      <c r="O167" s="24">
        <v>0</v>
      </c>
    </row>
    <row r="168" spans="1:15" ht="36" customHeight="1">
      <c r="A168" s="6"/>
      <c r="B168" s="3" t="s">
        <v>152</v>
      </c>
      <c r="C168" s="6" t="s">
        <v>153</v>
      </c>
      <c r="D168" s="6"/>
      <c r="E168" s="96"/>
      <c r="F168" s="11">
        <f>SUM(F169:F170)</f>
        <v>14</v>
      </c>
      <c r="G168" s="38">
        <f t="shared" si="6"/>
        <v>14000</v>
      </c>
      <c r="H168" s="11">
        <f>SUM(H169:H170)</f>
        <v>0</v>
      </c>
      <c r="I168" s="11">
        <f>SUM(I169:I170)</f>
        <v>14000</v>
      </c>
      <c r="J168" s="11">
        <f>SUM(J169:J170)</f>
        <v>0</v>
      </c>
      <c r="K168" s="11">
        <f>SUM(K169:K170)</f>
        <v>0</v>
      </c>
      <c r="L168" s="20">
        <f t="shared" si="7"/>
        <v>14000</v>
      </c>
      <c r="M168" s="11">
        <f>SUM(M169:M170)</f>
        <v>0</v>
      </c>
      <c r="N168" s="11">
        <f>SUM(N169:N170)</f>
        <v>0</v>
      </c>
      <c r="O168" s="11">
        <f>SUM(O169:O170)</f>
        <v>0</v>
      </c>
    </row>
    <row r="169" spans="1:15" ht="35.25" customHeight="1">
      <c r="A169" s="37" t="s">
        <v>39</v>
      </c>
      <c r="B169" s="39" t="s">
        <v>149</v>
      </c>
      <c r="C169" s="23" t="s">
        <v>154</v>
      </c>
      <c r="D169" s="3" t="s">
        <v>231</v>
      </c>
      <c r="E169" s="68">
        <v>2006</v>
      </c>
      <c r="F169" s="26">
        <v>7</v>
      </c>
      <c r="G169" s="83">
        <f t="shared" si="6"/>
        <v>7000</v>
      </c>
      <c r="H169" s="69">
        <v>0</v>
      </c>
      <c r="I169" s="69">
        <v>7000</v>
      </c>
      <c r="J169" s="69">
        <v>0</v>
      </c>
      <c r="K169" s="70">
        <v>0</v>
      </c>
      <c r="L169" s="27">
        <f t="shared" si="7"/>
        <v>7000</v>
      </c>
      <c r="M169" s="71">
        <v>0</v>
      </c>
      <c r="N169" s="26">
        <v>0</v>
      </c>
      <c r="O169" s="24">
        <v>0</v>
      </c>
    </row>
    <row r="170" spans="1:15" ht="26.25" customHeight="1">
      <c r="A170" s="37" t="s">
        <v>41</v>
      </c>
      <c r="B170" s="39" t="s">
        <v>149</v>
      </c>
      <c r="C170" s="23" t="s">
        <v>155</v>
      </c>
      <c r="D170" s="3" t="s">
        <v>231</v>
      </c>
      <c r="E170" s="68">
        <v>2006</v>
      </c>
      <c r="F170" s="26">
        <v>7</v>
      </c>
      <c r="G170" s="83">
        <f t="shared" si="6"/>
        <v>7000</v>
      </c>
      <c r="H170" s="69">
        <v>0</v>
      </c>
      <c r="I170" s="69">
        <v>7000</v>
      </c>
      <c r="J170" s="69">
        <v>0</v>
      </c>
      <c r="K170" s="70">
        <v>0</v>
      </c>
      <c r="L170" s="27">
        <f t="shared" si="7"/>
        <v>7000</v>
      </c>
      <c r="M170" s="71">
        <v>0</v>
      </c>
      <c r="N170" s="26">
        <v>0</v>
      </c>
      <c r="O170" s="24">
        <v>0</v>
      </c>
    </row>
    <row r="171" spans="1:15" ht="29.25" customHeight="1">
      <c r="A171" s="41"/>
      <c r="B171" s="91" t="s">
        <v>190</v>
      </c>
      <c r="C171" s="6" t="s">
        <v>192</v>
      </c>
      <c r="D171" s="92"/>
      <c r="E171" s="52"/>
      <c r="F171" s="94">
        <f>SUM(F172)</f>
        <v>100</v>
      </c>
      <c r="G171" s="93">
        <f>SUM(H171:K171)</f>
        <v>100000</v>
      </c>
      <c r="H171" s="94">
        <f>SUM(H172)</f>
        <v>0</v>
      </c>
      <c r="I171" s="94">
        <f>SUM(I172)</f>
        <v>100000</v>
      </c>
      <c r="J171" s="94">
        <f>SUM(J172)</f>
        <v>0</v>
      </c>
      <c r="K171" s="112">
        <f>SUM(K172)</f>
        <v>0</v>
      </c>
      <c r="L171" s="20">
        <f>G171+M171+N171+O171</f>
        <v>100000</v>
      </c>
      <c r="M171" s="113">
        <f>M172</f>
        <v>0</v>
      </c>
      <c r="N171" s="113">
        <f>N172</f>
        <v>0</v>
      </c>
      <c r="O171" s="113">
        <f>O172</f>
        <v>0</v>
      </c>
    </row>
    <row r="172" spans="1:15" ht="29.25" customHeight="1">
      <c r="A172" s="37" t="s">
        <v>39</v>
      </c>
      <c r="B172" s="22" t="s">
        <v>44</v>
      </c>
      <c r="C172" s="23" t="s">
        <v>191</v>
      </c>
      <c r="D172" s="3" t="s">
        <v>228</v>
      </c>
      <c r="E172" s="68">
        <v>2006</v>
      </c>
      <c r="F172" s="26">
        <v>100</v>
      </c>
      <c r="G172" s="25">
        <f>SUM(H172:K172)</f>
        <v>100000</v>
      </c>
      <c r="H172" s="97">
        <v>0</v>
      </c>
      <c r="I172" s="97">
        <v>100000</v>
      </c>
      <c r="J172" s="97">
        <v>0</v>
      </c>
      <c r="K172" s="98">
        <v>0</v>
      </c>
      <c r="L172" s="27">
        <f>G172+M172+N172+O172</f>
        <v>100000</v>
      </c>
      <c r="M172" s="99">
        <v>0</v>
      </c>
      <c r="N172" s="26">
        <v>0</v>
      </c>
      <c r="O172" s="24">
        <v>0</v>
      </c>
    </row>
    <row r="173" spans="1:15" ht="19.5" customHeight="1">
      <c r="A173" s="174"/>
      <c r="B173" s="179"/>
      <c r="C173" s="193"/>
      <c r="D173" s="193"/>
      <c r="E173" s="117"/>
      <c r="F173" s="194"/>
      <c r="G173" s="195"/>
      <c r="H173" s="194"/>
      <c r="I173" s="194"/>
      <c r="J173" s="194"/>
      <c r="K173" s="194"/>
      <c r="L173" s="196"/>
      <c r="M173" s="196"/>
      <c r="N173" s="196"/>
      <c r="O173" s="196"/>
    </row>
    <row r="174" spans="1:15" ht="16.5" customHeight="1">
      <c r="A174" s="197"/>
      <c r="B174" s="388" t="s">
        <v>242</v>
      </c>
      <c r="C174" s="388"/>
      <c r="D174" s="198"/>
      <c r="E174" s="188"/>
      <c r="F174" s="204" t="s">
        <v>249</v>
      </c>
      <c r="G174" s="200"/>
      <c r="H174" s="199"/>
      <c r="I174" s="199"/>
      <c r="J174" s="199"/>
      <c r="K174" s="199"/>
      <c r="L174" s="201"/>
      <c r="M174" s="201"/>
      <c r="N174" s="201"/>
      <c r="O174" s="201"/>
    </row>
    <row r="175" spans="1:15" ht="16.5" customHeight="1">
      <c r="A175" s="197"/>
      <c r="B175" s="388" t="s">
        <v>243</v>
      </c>
      <c r="C175" s="388"/>
      <c r="D175" s="198"/>
      <c r="E175" s="188"/>
      <c r="F175" s="204" t="s">
        <v>256</v>
      </c>
      <c r="G175" s="200"/>
      <c r="H175" s="199"/>
      <c r="I175" s="199"/>
      <c r="J175" s="199"/>
      <c r="K175" s="199"/>
      <c r="L175" s="201"/>
      <c r="M175" s="201"/>
      <c r="N175" s="201"/>
      <c r="O175" s="201"/>
    </row>
    <row r="176" spans="1:15" ht="16.5" customHeight="1">
      <c r="A176" s="197"/>
      <c r="B176" s="388" t="s">
        <v>244</v>
      </c>
      <c r="C176" s="388"/>
      <c r="D176" s="198"/>
      <c r="E176" s="188"/>
      <c r="F176" s="204" t="s">
        <v>250</v>
      </c>
      <c r="G176" s="200"/>
      <c r="H176" s="199"/>
      <c r="I176" s="199"/>
      <c r="J176" s="199"/>
      <c r="K176" s="199"/>
      <c r="L176" s="201"/>
      <c r="M176" s="201"/>
      <c r="N176" s="201"/>
      <c r="O176" s="201"/>
    </row>
    <row r="177" spans="1:15" ht="16.5" customHeight="1">
      <c r="A177" s="197"/>
      <c r="B177" s="388" t="s">
        <v>245</v>
      </c>
      <c r="C177" s="388"/>
      <c r="D177" s="198"/>
      <c r="E177" s="188"/>
      <c r="F177" s="204" t="s">
        <v>251</v>
      </c>
      <c r="G177" s="200"/>
      <c r="H177" s="199"/>
      <c r="I177" s="199"/>
      <c r="J177" s="199"/>
      <c r="K177" s="199"/>
      <c r="L177" s="201"/>
      <c r="M177" s="201"/>
      <c r="N177" s="201"/>
      <c r="O177" s="201"/>
    </row>
    <row r="178" spans="1:15" ht="16.5" customHeight="1">
      <c r="A178" s="197"/>
      <c r="B178" s="388" t="s">
        <v>246</v>
      </c>
      <c r="C178" s="388"/>
      <c r="D178" s="198"/>
      <c r="E178" s="188"/>
      <c r="F178" s="204" t="s">
        <v>252</v>
      </c>
      <c r="G178" s="200"/>
      <c r="H178" s="199"/>
      <c r="I178" s="199"/>
      <c r="J178" s="199"/>
      <c r="K178" s="199"/>
      <c r="L178" s="201"/>
      <c r="M178" s="201"/>
      <c r="N178" s="201"/>
      <c r="O178" s="201"/>
    </row>
    <row r="179" spans="1:15" ht="16.5" customHeight="1">
      <c r="A179" s="197"/>
      <c r="B179" s="388" t="s">
        <v>247</v>
      </c>
      <c r="C179" s="388"/>
      <c r="D179" s="198"/>
      <c r="E179" s="188"/>
      <c r="F179" s="204" t="s">
        <v>254</v>
      </c>
      <c r="G179" s="200"/>
      <c r="H179" s="199"/>
      <c r="I179" s="199"/>
      <c r="J179" s="199"/>
      <c r="K179" s="199"/>
      <c r="L179" s="201"/>
      <c r="M179" s="201"/>
      <c r="N179" s="201"/>
      <c r="O179" s="201"/>
    </row>
    <row r="180" spans="1:15" ht="16.5" customHeight="1">
      <c r="A180" s="197"/>
      <c r="B180" s="388" t="s">
        <v>248</v>
      </c>
      <c r="C180" s="388"/>
      <c r="D180" s="198"/>
      <c r="E180" s="188"/>
      <c r="F180" s="204" t="s">
        <v>255</v>
      </c>
      <c r="G180" s="200"/>
      <c r="H180" s="199"/>
      <c r="I180" s="199"/>
      <c r="J180" s="199"/>
      <c r="K180" s="199"/>
      <c r="L180" s="201"/>
      <c r="M180" s="201"/>
      <c r="N180" s="201"/>
      <c r="O180" s="201"/>
    </row>
    <row r="181" spans="1:15" ht="16.5" customHeight="1">
      <c r="A181" s="197"/>
      <c r="B181" s="187"/>
      <c r="C181" s="198"/>
      <c r="D181" s="198"/>
      <c r="E181" s="188"/>
      <c r="F181" s="199"/>
      <c r="G181" s="200"/>
      <c r="H181" s="199"/>
      <c r="I181" s="199"/>
      <c r="J181" s="199"/>
      <c r="K181" s="199"/>
      <c r="L181" s="201"/>
      <c r="M181" s="201"/>
      <c r="N181" s="201"/>
      <c r="O181" s="201"/>
    </row>
    <row r="182" spans="1:15" ht="12.75">
      <c r="A182" s="2"/>
      <c r="B182" s="128"/>
      <c r="C182" s="128"/>
      <c r="D182" s="202"/>
      <c r="E182" s="203"/>
      <c r="F182" s="189"/>
      <c r="G182" s="2"/>
      <c r="H182" s="2"/>
      <c r="I182" s="2"/>
      <c r="J182" s="2"/>
      <c r="K182" s="2"/>
      <c r="L182" s="2"/>
      <c r="M182" s="2"/>
      <c r="N182" s="2"/>
      <c r="O182" s="203"/>
    </row>
    <row r="183" spans="1:15" ht="19.5" customHeight="1">
      <c r="A183" s="2"/>
      <c r="B183" s="2"/>
      <c r="C183" s="172"/>
      <c r="D183" s="187"/>
      <c r="E183" s="188"/>
      <c r="F183" s="189"/>
      <c r="G183" s="190"/>
      <c r="H183" s="191"/>
      <c r="I183" s="191"/>
      <c r="J183" s="191"/>
      <c r="K183" s="191"/>
      <c r="L183" s="191"/>
      <c r="M183" s="191"/>
      <c r="N183" s="189"/>
      <c r="O183" s="192"/>
    </row>
    <row r="184" ht="12.75">
      <c r="E184" s="135"/>
    </row>
    <row r="185" ht="12.75">
      <c r="E185" s="135"/>
    </row>
    <row r="186" ht="12.75">
      <c r="E186" s="135"/>
    </row>
    <row r="187" ht="12.75">
      <c r="E187" s="135"/>
    </row>
    <row r="188" ht="12.75">
      <c r="E188" s="135"/>
    </row>
    <row r="189" ht="12.75">
      <c r="E189" s="135"/>
    </row>
    <row r="190" ht="12.75">
      <c r="E190" s="135"/>
    </row>
    <row r="191" ht="12.75">
      <c r="E191" s="135"/>
    </row>
    <row r="192" ht="12.75">
      <c r="E192" s="135"/>
    </row>
    <row r="193" ht="12.75">
      <c r="E193" s="135"/>
    </row>
    <row r="194" ht="12.75">
      <c r="E194" s="135"/>
    </row>
    <row r="195" ht="12.75">
      <c r="E195" s="135"/>
    </row>
    <row r="196" ht="12.75">
      <c r="E196" s="135"/>
    </row>
    <row r="197" ht="12.75">
      <c r="E197" s="135"/>
    </row>
    <row r="198" ht="12.75">
      <c r="E198" s="135"/>
    </row>
    <row r="199" ht="12.75">
      <c r="E199" s="135"/>
    </row>
    <row r="200" ht="12.75">
      <c r="E200" s="135"/>
    </row>
    <row r="201" ht="12.75">
      <c r="E201" s="135"/>
    </row>
    <row r="202" ht="12.75">
      <c r="E202" s="135"/>
    </row>
    <row r="203" ht="12.75">
      <c r="E203" s="135"/>
    </row>
    <row r="204" ht="12.75">
      <c r="E204" s="135"/>
    </row>
    <row r="205" ht="12.75">
      <c r="E205" s="135"/>
    </row>
    <row r="206" ht="12.75">
      <c r="E206" s="135"/>
    </row>
    <row r="207" ht="12.75">
      <c r="E207" s="135"/>
    </row>
    <row r="208" ht="12.75">
      <c r="E208" s="135"/>
    </row>
    <row r="209" ht="12.75">
      <c r="E209" s="135"/>
    </row>
    <row r="210" ht="12.75">
      <c r="E210" s="135"/>
    </row>
    <row r="211" ht="12.75">
      <c r="E211" s="135"/>
    </row>
    <row r="212" ht="12.75">
      <c r="E212" s="135"/>
    </row>
    <row r="213" ht="12.75">
      <c r="E213" s="135"/>
    </row>
    <row r="214" spans="2:70" s="137" customFormat="1" ht="12.75">
      <c r="B214" s="114"/>
      <c r="C214" s="114"/>
      <c r="D214" s="180"/>
      <c r="E214" s="136"/>
      <c r="F214" s="143"/>
      <c r="O214" s="136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</row>
    <row r="215" spans="2:70" s="137" customFormat="1" ht="12.75">
      <c r="B215" s="114"/>
      <c r="C215" s="114"/>
      <c r="D215" s="180"/>
      <c r="E215" s="136"/>
      <c r="F215" s="143"/>
      <c r="O215" s="136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</row>
    <row r="216" spans="2:70" s="137" customFormat="1" ht="12.75">
      <c r="B216" s="114"/>
      <c r="C216" s="114"/>
      <c r="D216" s="180"/>
      <c r="E216" s="136"/>
      <c r="F216" s="143"/>
      <c r="O216" s="136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</row>
    <row r="217" spans="2:70" s="137" customFormat="1" ht="12.75">
      <c r="B217" s="114"/>
      <c r="C217" s="114"/>
      <c r="D217" s="180"/>
      <c r="E217" s="136"/>
      <c r="F217" s="143"/>
      <c r="O217" s="136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</row>
    <row r="218" spans="2:70" s="137" customFormat="1" ht="12.75">
      <c r="B218" s="114"/>
      <c r="C218" s="114"/>
      <c r="D218" s="180"/>
      <c r="E218" s="136"/>
      <c r="F218" s="143"/>
      <c r="O218" s="136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</row>
    <row r="219" spans="2:70" s="137" customFormat="1" ht="12.75">
      <c r="B219" s="114"/>
      <c r="C219" s="114"/>
      <c r="D219" s="180"/>
      <c r="E219" s="136"/>
      <c r="F219" s="143"/>
      <c r="O219" s="136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</row>
    <row r="220" spans="2:70" s="137" customFormat="1" ht="12.75">
      <c r="B220" s="114"/>
      <c r="C220" s="114"/>
      <c r="D220" s="180"/>
      <c r="E220" s="136"/>
      <c r="F220" s="143"/>
      <c r="O220" s="136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</row>
    <row r="221" spans="2:70" s="137" customFormat="1" ht="12.75">
      <c r="B221" s="114"/>
      <c r="C221" s="114"/>
      <c r="D221" s="180"/>
      <c r="E221" s="136"/>
      <c r="F221" s="143"/>
      <c r="O221" s="136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</row>
    <row r="222" spans="2:70" s="137" customFormat="1" ht="12.75">
      <c r="B222" s="114"/>
      <c r="C222" s="114"/>
      <c r="D222" s="180"/>
      <c r="E222" s="136"/>
      <c r="F222" s="143"/>
      <c r="O222" s="136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</row>
    <row r="223" spans="2:70" s="137" customFormat="1" ht="12.75">
      <c r="B223" s="114"/>
      <c r="C223" s="114"/>
      <c r="D223" s="180"/>
      <c r="E223" s="136"/>
      <c r="F223" s="143"/>
      <c r="O223" s="136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/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  <c r="BP223" s="138"/>
      <c r="BQ223" s="138"/>
      <c r="BR223" s="138"/>
    </row>
    <row r="224" spans="2:70" s="137" customFormat="1" ht="12.75">
      <c r="B224" s="114"/>
      <c r="C224" s="114"/>
      <c r="D224" s="180"/>
      <c r="E224" s="136"/>
      <c r="F224" s="143"/>
      <c r="O224" s="136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  <c r="AV224" s="138"/>
      <c r="AW224" s="138"/>
      <c r="AX224" s="138"/>
      <c r="AY224" s="138"/>
      <c r="AZ224" s="138"/>
      <c r="BA224" s="138"/>
      <c r="BB224" s="138"/>
      <c r="BC224" s="138"/>
      <c r="BD224" s="138"/>
      <c r="BE224" s="138"/>
      <c r="BF224" s="138"/>
      <c r="BG224" s="138"/>
      <c r="BH224" s="138"/>
      <c r="BI224" s="138"/>
      <c r="BJ224" s="138"/>
      <c r="BK224" s="138"/>
      <c r="BL224" s="138"/>
      <c r="BM224" s="138"/>
      <c r="BN224" s="138"/>
      <c r="BO224" s="138"/>
      <c r="BP224" s="138"/>
      <c r="BQ224" s="138"/>
      <c r="BR224" s="138"/>
    </row>
    <row r="225" spans="2:70" s="137" customFormat="1" ht="12.75">
      <c r="B225" s="114"/>
      <c r="C225" s="114"/>
      <c r="D225" s="180"/>
      <c r="E225" s="136"/>
      <c r="F225" s="143"/>
      <c r="O225" s="136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38"/>
      <c r="AX225" s="138"/>
      <c r="AY225" s="138"/>
      <c r="AZ225" s="138"/>
      <c r="BA225" s="138"/>
      <c r="BB225" s="138"/>
      <c r="BC225" s="138"/>
      <c r="BD225" s="138"/>
      <c r="BE225" s="138"/>
      <c r="BF225" s="138"/>
      <c r="BG225" s="138"/>
      <c r="BH225" s="138"/>
      <c r="BI225" s="138"/>
      <c r="BJ225" s="138"/>
      <c r="BK225" s="138"/>
      <c r="BL225" s="138"/>
      <c r="BM225" s="138"/>
      <c r="BN225" s="138"/>
      <c r="BO225" s="138"/>
      <c r="BP225" s="138"/>
      <c r="BQ225" s="138"/>
      <c r="BR225" s="138"/>
    </row>
    <row r="226" spans="2:70" s="137" customFormat="1" ht="12.75">
      <c r="B226" s="114"/>
      <c r="C226" s="114"/>
      <c r="D226" s="180"/>
      <c r="E226" s="136"/>
      <c r="F226" s="143"/>
      <c r="O226" s="136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8"/>
      <c r="BC226" s="138"/>
      <c r="BD226" s="138"/>
      <c r="BE226" s="138"/>
      <c r="BF226" s="138"/>
      <c r="BG226" s="138"/>
      <c r="BH226" s="138"/>
      <c r="BI226" s="138"/>
      <c r="BJ226" s="138"/>
      <c r="BK226" s="138"/>
      <c r="BL226" s="138"/>
      <c r="BM226" s="138"/>
      <c r="BN226" s="138"/>
      <c r="BO226" s="138"/>
      <c r="BP226" s="138"/>
      <c r="BQ226" s="138"/>
      <c r="BR226" s="138"/>
    </row>
    <row r="227" spans="2:70" s="137" customFormat="1" ht="12.75">
      <c r="B227" s="114"/>
      <c r="C227" s="114"/>
      <c r="D227" s="180"/>
      <c r="E227" s="136"/>
      <c r="F227" s="143"/>
      <c r="O227" s="136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38"/>
      <c r="AX227" s="138"/>
      <c r="AY227" s="138"/>
      <c r="AZ227" s="138"/>
      <c r="BA227" s="138"/>
      <c r="BB227" s="138"/>
      <c r="BC227" s="138"/>
      <c r="BD227" s="138"/>
      <c r="BE227" s="138"/>
      <c r="BF227" s="138"/>
      <c r="BG227" s="138"/>
      <c r="BH227" s="138"/>
      <c r="BI227" s="138"/>
      <c r="BJ227" s="138"/>
      <c r="BK227" s="138"/>
      <c r="BL227" s="138"/>
      <c r="BM227" s="138"/>
      <c r="BN227" s="138"/>
      <c r="BO227" s="138"/>
      <c r="BP227" s="138"/>
      <c r="BQ227" s="138"/>
      <c r="BR227" s="138"/>
    </row>
    <row r="228" spans="2:70" s="137" customFormat="1" ht="12.75">
      <c r="B228" s="114"/>
      <c r="C228" s="114"/>
      <c r="D228" s="180"/>
      <c r="E228" s="136"/>
      <c r="F228" s="143"/>
      <c r="O228" s="136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38"/>
      <c r="AX228" s="138"/>
      <c r="AY228" s="138"/>
      <c r="AZ228" s="138"/>
      <c r="BA228" s="138"/>
      <c r="BB228" s="138"/>
      <c r="BC228" s="138"/>
      <c r="BD228" s="138"/>
      <c r="BE228" s="138"/>
      <c r="BF228" s="138"/>
      <c r="BG228" s="138"/>
      <c r="BH228" s="138"/>
      <c r="BI228" s="138"/>
      <c r="BJ228" s="138"/>
      <c r="BK228" s="138"/>
      <c r="BL228" s="138"/>
      <c r="BM228" s="138"/>
      <c r="BN228" s="138"/>
      <c r="BO228" s="138"/>
      <c r="BP228" s="138"/>
      <c r="BQ228" s="138"/>
      <c r="BR228" s="138"/>
    </row>
    <row r="229" spans="2:70" s="137" customFormat="1" ht="12.75">
      <c r="B229" s="114"/>
      <c r="C229" s="114"/>
      <c r="D229" s="180"/>
      <c r="E229" s="136"/>
      <c r="F229" s="143"/>
      <c r="O229" s="136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38"/>
      <c r="AX229" s="138"/>
      <c r="AY229" s="138"/>
      <c r="AZ229" s="138"/>
      <c r="BA229" s="138"/>
      <c r="BB229" s="138"/>
      <c r="BC229" s="138"/>
      <c r="BD229" s="138"/>
      <c r="BE229" s="138"/>
      <c r="BF229" s="138"/>
      <c r="BG229" s="138"/>
      <c r="BH229" s="138"/>
      <c r="BI229" s="138"/>
      <c r="BJ229" s="138"/>
      <c r="BK229" s="138"/>
      <c r="BL229" s="138"/>
      <c r="BM229" s="138"/>
      <c r="BN229" s="138"/>
      <c r="BO229" s="138"/>
      <c r="BP229" s="138"/>
      <c r="BQ229" s="138"/>
      <c r="BR229" s="138"/>
    </row>
    <row r="230" spans="2:70" s="137" customFormat="1" ht="12.75">
      <c r="B230" s="114"/>
      <c r="C230" s="114"/>
      <c r="D230" s="180"/>
      <c r="E230" s="136"/>
      <c r="F230" s="143"/>
      <c r="O230" s="136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38"/>
      <c r="AX230" s="138"/>
      <c r="AY230" s="138"/>
      <c r="AZ230" s="138"/>
      <c r="BA230" s="138"/>
      <c r="BB230" s="138"/>
      <c r="BC230" s="138"/>
      <c r="BD230" s="138"/>
      <c r="BE230" s="138"/>
      <c r="BF230" s="138"/>
      <c r="BG230" s="138"/>
      <c r="BH230" s="138"/>
      <c r="BI230" s="138"/>
      <c r="BJ230" s="138"/>
      <c r="BK230" s="138"/>
      <c r="BL230" s="138"/>
      <c r="BM230" s="138"/>
      <c r="BN230" s="138"/>
      <c r="BO230" s="138"/>
      <c r="BP230" s="138"/>
      <c r="BQ230" s="138"/>
      <c r="BR230" s="138"/>
    </row>
    <row r="231" spans="2:70" s="137" customFormat="1" ht="12.75">
      <c r="B231" s="114"/>
      <c r="C231" s="114"/>
      <c r="D231" s="180"/>
      <c r="E231" s="136"/>
      <c r="F231" s="143"/>
      <c r="O231" s="136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38"/>
      <c r="AX231" s="138"/>
      <c r="AY231" s="138"/>
      <c r="AZ231" s="138"/>
      <c r="BA231" s="138"/>
      <c r="BB231" s="138"/>
      <c r="BC231" s="138"/>
      <c r="BD231" s="138"/>
      <c r="BE231" s="138"/>
      <c r="BF231" s="138"/>
      <c r="BG231" s="138"/>
      <c r="BH231" s="138"/>
      <c r="BI231" s="138"/>
      <c r="BJ231" s="138"/>
      <c r="BK231" s="138"/>
      <c r="BL231" s="138"/>
      <c r="BM231" s="138"/>
      <c r="BN231" s="138"/>
      <c r="BO231" s="138"/>
      <c r="BP231" s="138"/>
      <c r="BQ231" s="138"/>
      <c r="BR231" s="138"/>
    </row>
    <row r="232" spans="2:70" s="137" customFormat="1" ht="12.75">
      <c r="B232" s="114"/>
      <c r="C232" s="114"/>
      <c r="D232" s="180"/>
      <c r="E232" s="136"/>
      <c r="F232" s="143"/>
      <c r="O232" s="136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38"/>
      <c r="AX232" s="138"/>
      <c r="AY232" s="138"/>
      <c r="AZ232" s="138"/>
      <c r="BA232" s="138"/>
      <c r="BB232" s="138"/>
      <c r="BC232" s="138"/>
      <c r="BD232" s="138"/>
      <c r="BE232" s="138"/>
      <c r="BF232" s="138"/>
      <c r="BG232" s="138"/>
      <c r="BH232" s="138"/>
      <c r="BI232" s="138"/>
      <c r="BJ232" s="138"/>
      <c r="BK232" s="138"/>
      <c r="BL232" s="138"/>
      <c r="BM232" s="138"/>
      <c r="BN232" s="138"/>
      <c r="BO232" s="138"/>
      <c r="BP232" s="138"/>
      <c r="BQ232" s="138"/>
      <c r="BR232" s="138"/>
    </row>
    <row r="233" spans="2:70" s="137" customFormat="1" ht="12.75">
      <c r="B233" s="114"/>
      <c r="C233" s="114"/>
      <c r="D233" s="180"/>
      <c r="E233" s="136"/>
      <c r="F233" s="143"/>
      <c r="O233" s="136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138"/>
      <c r="BC233" s="138"/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38"/>
      <c r="BN233" s="138"/>
      <c r="BO233" s="138"/>
      <c r="BP233" s="138"/>
      <c r="BQ233" s="138"/>
      <c r="BR233" s="138"/>
    </row>
    <row r="234" spans="2:70" s="137" customFormat="1" ht="12.75">
      <c r="B234" s="114"/>
      <c r="C234" s="114"/>
      <c r="D234" s="180"/>
      <c r="E234" s="136"/>
      <c r="F234" s="143"/>
      <c r="O234" s="136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38"/>
      <c r="AX234" s="138"/>
      <c r="AY234" s="138"/>
      <c r="AZ234" s="138"/>
      <c r="BA234" s="138"/>
      <c r="BB234" s="138"/>
      <c r="BC234" s="138"/>
      <c r="BD234" s="138"/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  <c r="BP234" s="138"/>
      <c r="BQ234" s="138"/>
      <c r="BR234" s="138"/>
    </row>
    <row r="235" spans="2:70" s="137" customFormat="1" ht="12.75">
      <c r="B235" s="114"/>
      <c r="C235" s="114"/>
      <c r="D235" s="180"/>
      <c r="E235" s="136"/>
      <c r="F235" s="143"/>
      <c r="O235" s="136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</row>
    <row r="236" spans="2:70" s="137" customFormat="1" ht="12.75">
      <c r="B236" s="114"/>
      <c r="C236" s="114"/>
      <c r="D236" s="180"/>
      <c r="E236" s="136"/>
      <c r="F236" s="143"/>
      <c r="O236" s="136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</row>
    <row r="237" spans="2:70" s="137" customFormat="1" ht="12.75">
      <c r="B237" s="114"/>
      <c r="C237" s="114"/>
      <c r="D237" s="180"/>
      <c r="E237" s="136"/>
      <c r="F237" s="143"/>
      <c r="O237" s="136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</row>
    <row r="238" spans="2:70" s="137" customFormat="1" ht="12.75">
      <c r="B238" s="114"/>
      <c r="C238" s="114"/>
      <c r="D238" s="180"/>
      <c r="E238" s="136"/>
      <c r="F238" s="143"/>
      <c r="O238" s="136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</row>
    <row r="239" spans="2:70" s="137" customFormat="1" ht="12.75">
      <c r="B239" s="114"/>
      <c r="C239" s="114"/>
      <c r="D239" s="180"/>
      <c r="E239" s="136"/>
      <c r="F239" s="143"/>
      <c r="O239" s="136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38"/>
      <c r="AX239" s="138"/>
      <c r="AY239" s="138"/>
      <c r="AZ239" s="138"/>
      <c r="BA239" s="138"/>
      <c r="BB239" s="138"/>
      <c r="BC239" s="138"/>
      <c r="BD239" s="138"/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</row>
    <row r="240" spans="2:70" s="137" customFormat="1" ht="12.75">
      <c r="B240" s="114"/>
      <c r="C240" s="114"/>
      <c r="D240" s="180"/>
      <c r="E240" s="136"/>
      <c r="F240" s="143"/>
      <c r="O240" s="136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138"/>
      <c r="AW240" s="138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  <c r="BP240" s="138"/>
      <c r="BQ240" s="138"/>
      <c r="BR240" s="138"/>
    </row>
    <row r="241" spans="2:70" s="137" customFormat="1" ht="12.75">
      <c r="B241" s="114"/>
      <c r="C241" s="114"/>
      <c r="D241" s="180"/>
      <c r="E241" s="136"/>
      <c r="F241" s="143"/>
      <c r="O241" s="136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</row>
    <row r="242" spans="2:70" s="137" customFormat="1" ht="12.75">
      <c r="B242" s="114"/>
      <c r="C242" s="114"/>
      <c r="D242" s="180"/>
      <c r="E242" s="136"/>
      <c r="F242" s="143"/>
      <c r="O242" s="136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  <c r="BP242" s="138"/>
      <c r="BQ242" s="138"/>
      <c r="BR242" s="138"/>
    </row>
    <row r="243" spans="2:70" s="137" customFormat="1" ht="12.75">
      <c r="B243" s="114"/>
      <c r="C243" s="114"/>
      <c r="D243" s="180"/>
      <c r="E243" s="136"/>
      <c r="F243" s="143"/>
      <c r="O243" s="136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  <c r="BP243" s="138"/>
      <c r="BQ243" s="138"/>
      <c r="BR243" s="138"/>
    </row>
    <row r="244" spans="2:70" s="137" customFormat="1" ht="12.75">
      <c r="B244" s="114"/>
      <c r="C244" s="114"/>
      <c r="D244" s="180"/>
      <c r="E244" s="136"/>
      <c r="F244" s="143"/>
      <c r="O244" s="136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38"/>
      <c r="BP244" s="138"/>
      <c r="BQ244" s="138"/>
      <c r="BR244" s="138"/>
    </row>
  </sheetData>
  <mergeCells count="54">
    <mergeCell ref="A2:O2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N4"/>
    <mergeCell ref="O4:O5"/>
    <mergeCell ref="A32:A34"/>
    <mergeCell ref="C32:C34"/>
    <mergeCell ref="D32:D34"/>
    <mergeCell ref="E32:E34"/>
    <mergeCell ref="F32:F34"/>
    <mergeCell ref="F38:F40"/>
    <mergeCell ref="A108:A110"/>
    <mergeCell ref="C108:C110"/>
    <mergeCell ref="D108:D110"/>
    <mergeCell ref="E108:E110"/>
    <mergeCell ref="F108:F110"/>
    <mergeCell ref="A38:A40"/>
    <mergeCell ref="C38:C40"/>
    <mergeCell ref="D38:D40"/>
    <mergeCell ref="E38:E40"/>
    <mergeCell ref="F117:F118"/>
    <mergeCell ref="A133:A135"/>
    <mergeCell ref="C133:C135"/>
    <mergeCell ref="D133:D135"/>
    <mergeCell ref="E133:E135"/>
    <mergeCell ref="F133:F135"/>
    <mergeCell ref="A117:A118"/>
    <mergeCell ref="C117:C118"/>
    <mergeCell ref="D117:D118"/>
    <mergeCell ref="E117:E118"/>
    <mergeCell ref="F136:F138"/>
    <mergeCell ref="A140:A142"/>
    <mergeCell ref="C140:C142"/>
    <mergeCell ref="D140:D142"/>
    <mergeCell ref="E140:E142"/>
    <mergeCell ref="F140:F142"/>
    <mergeCell ref="A136:A138"/>
    <mergeCell ref="C136:C138"/>
    <mergeCell ref="D136:D138"/>
    <mergeCell ref="E136:E138"/>
    <mergeCell ref="B178:C178"/>
    <mergeCell ref="B179:C179"/>
    <mergeCell ref="B180:C180"/>
    <mergeCell ref="B174:C174"/>
    <mergeCell ref="B175:C175"/>
    <mergeCell ref="B176:C176"/>
    <mergeCell ref="B177:C17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7"/>
  <dimension ref="A1:BS244"/>
  <sheetViews>
    <sheetView tabSelected="1" workbookViewId="0" topLeftCell="A1">
      <selection activeCell="A5" sqref="A5:N5"/>
    </sheetView>
  </sheetViews>
  <sheetFormatPr defaultColWidth="9.140625" defaultRowHeight="12.75"/>
  <cols>
    <col min="1" max="1" width="3.8515625" style="303" customWidth="1"/>
    <col min="2" max="2" width="9.28125" style="1" customWidth="1"/>
    <col min="3" max="3" width="43.57421875" style="304" customWidth="1"/>
    <col min="4" max="4" width="9.00390625" style="305" customWidth="1"/>
    <col min="5" max="5" width="11.421875" style="303" customWidth="1"/>
    <col min="6" max="6" width="10.28125" style="303" customWidth="1"/>
    <col min="7" max="7" width="10.140625" style="303" customWidth="1"/>
    <col min="8" max="8" width="10.00390625" style="303" customWidth="1"/>
    <col min="9" max="9" width="10.8515625" style="303" customWidth="1"/>
    <col min="10" max="10" width="12.28125" style="303" customWidth="1"/>
    <col min="11" max="11" width="9.00390625" style="303" customWidth="1"/>
    <col min="12" max="12" width="8.00390625" style="303" customWidth="1"/>
    <col min="13" max="13" width="9.140625" style="305" customWidth="1"/>
    <col min="14" max="14" width="7.57421875" style="295" customWidth="1"/>
    <col min="15" max="15" width="5.140625" style="306" customWidth="1"/>
    <col min="16" max="16" width="13.8515625" style="138" customWidth="1"/>
    <col min="17" max="17" width="21.7109375" style="138" customWidth="1"/>
    <col min="18" max="18" width="9.140625" style="2" customWidth="1"/>
    <col min="19" max="19" width="10.140625" style="2" bestFit="1" customWidth="1"/>
    <col min="20" max="20" width="9.140625" style="2" customWidth="1"/>
    <col min="21" max="71" width="9.140625" style="306" customWidth="1"/>
    <col min="72" max="16384" width="9.140625" style="303" customWidth="1"/>
  </cols>
  <sheetData>
    <row r="1" spans="11:16" ht="12.75" customHeight="1">
      <c r="K1" s="122" t="s">
        <v>376</v>
      </c>
      <c r="L1" s="354"/>
      <c r="M1" s="354"/>
      <c r="N1" s="354"/>
      <c r="O1" s="354"/>
      <c r="P1" s="354"/>
    </row>
    <row r="2" spans="11:16" ht="12.75" customHeight="1">
      <c r="K2" s="122" t="s">
        <v>415</v>
      </c>
      <c r="L2" s="354"/>
      <c r="M2" s="354"/>
      <c r="N2" s="354"/>
      <c r="O2" s="354"/>
      <c r="P2" s="354"/>
    </row>
    <row r="3" spans="11:16" ht="12.75" customHeight="1">
      <c r="K3" s="122" t="s">
        <v>336</v>
      </c>
      <c r="L3" s="354"/>
      <c r="M3" s="354"/>
      <c r="N3" s="354"/>
      <c r="O3" s="354"/>
      <c r="P3" s="354"/>
    </row>
    <row r="4" spans="11:16" ht="12.75" customHeight="1">
      <c r="K4" s="122" t="s">
        <v>416</v>
      </c>
      <c r="L4" s="355"/>
      <c r="M4" s="355"/>
      <c r="N4" s="356"/>
      <c r="O4" s="356"/>
      <c r="P4" s="355"/>
    </row>
    <row r="5" spans="1:17" s="2" customFormat="1" ht="23.25" customHeight="1">
      <c r="A5" s="371" t="s">
        <v>384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24" t="s">
        <v>226</v>
      </c>
      <c r="P5" s="139"/>
      <c r="Q5" s="138"/>
    </row>
    <row r="6" spans="13:17" ht="13.5" customHeight="1" thickBot="1">
      <c r="M6" s="306"/>
      <c r="O6" s="325"/>
      <c r="Q6" s="139"/>
    </row>
    <row r="7" spans="1:14" ht="18.75" customHeight="1">
      <c r="A7" s="372" t="s">
        <v>0</v>
      </c>
      <c r="B7" s="372" t="s">
        <v>1</v>
      </c>
      <c r="C7" s="373" t="s">
        <v>2</v>
      </c>
      <c r="D7" s="427" t="s">
        <v>3</v>
      </c>
      <c r="E7" s="378" t="s">
        <v>4</v>
      </c>
      <c r="F7" s="379" t="s">
        <v>5</v>
      </c>
      <c r="G7" s="379"/>
      <c r="H7" s="379"/>
      <c r="I7" s="380"/>
      <c r="J7" s="428" t="s">
        <v>291</v>
      </c>
      <c r="K7" s="382" t="s">
        <v>6</v>
      </c>
      <c r="L7" s="383"/>
      <c r="M7" s="384" t="s">
        <v>7</v>
      </c>
      <c r="N7" s="376" t="s">
        <v>292</v>
      </c>
    </row>
    <row r="8" spans="1:14" ht="28.5" customHeight="1">
      <c r="A8" s="372"/>
      <c r="B8" s="372"/>
      <c r="C8" s="373"/>
      <c r="D8" s="427"/>
      <c r="E8" s="378"/>
      <c r="F8" s="6" t="s">
        <v>8</v>
      </c>
      <c r="G8" s="6" t="s">
        <v>9</v>
      </c>
      <c r="H8" s="6" t="s">
        <v>10</v>
      </c>
      <c r="I8" s="7" t="s">
        <v>11</v>
      </c>
      <c r="J8" s="415"/>
      <c r="K8" s="8" t="s">
        <v>12</v>
      </c>
      <c r="L8" s="5" t="s">
        <v>13</v>
      </c>
      <c r="M8" s="384"/>
      <c r="N8" s="377"/>
    </row>
    <row r="9" spans="1:20" s="326" customFormat="1" ht="12">
      <c r="A9" s="307">
        <v>1</v>
      </c>
      <c r="B9" s="307">
        <v>2</v>
      </c>
      <c r="C9" s="307">
        <v>3</v>
      </c>
      <c r="D9" s="307">
        <v>4</v>
      </c>
      <c r="E9" s="307">
        <v>5</v>
      </c>
      <c r="F9" s="307">
        <v>6</v>
      </c>
      <c r="G9" s="307">
        <v>7</v>
      </c>
      <c r="H9" s="307">
        <v>8</v>
      </c>
      <c r="I9" s="308">
        <v>9</v>
      </c>
      <c r="J9" s="309">
        <v>10</v>
      </c>
      <c r="K9" s="310">
        <v>11</v>
      </c>
      <c r="L9" s="307">
        <v>12</v>
      </c>
      <c r="M9" s="307">
        <v>13</v>
      </c>
      <c r="N9" s="302">
        <v>14</v>
      </c>
      <c r="P9" s="182"/>
      <c r="Q9" s="182"/>
      <c r="R9" s="128"/>
      <c r="S9" s="128"/>
      <c r="T9" s="128"/>
    </row>
    <row r="10" spans="1:17" ht="27.75" customHeight="1">
      <c r="A10" s="6"/>
      <c r="B10" s="3"/>
      <c r="C10" s="4" t="s">
        <v>14</v>
      </c>
      <c r="D10" s="9"/>
      <c r="E10" s="10">
        <f>SUM(F10:I10)</f>
        <v>44654472</v>
      </c>
      <c r="F10" s="11">
        <f>F11+F134</f>
        <v>242350</v>
      </c>
      <c r="G10" s="11">
        <f>G11+G134</f>
        <v>31199462</v>
      </c>
      <c r="H10" s="11">
        <f>H11+H134</f>
        <v>1621200</v>
      </c>
      <c r="I10" s="12">
        <f>I11+I134</f>
        <v>11591460</v>
      </c>
      <c r="J10" s="13">
        <f aca="true" t="shared" si="0" ref="J10:J39">E10+K10+L10+M10</f>
        <v>45025472</v>
      </c>
      <c r="K10" s="14">
        <f>K11+K134</f>
        <v>180000</v>
      </c>
      <c r="L10" s="10">
        <f>L11+L134</f>
        <v>0</v>
      </c>
      <c r="M10" s="9">
        <f>M11+M134</f>
        <v>191000</v>
      </c>
      <c r="N10" s="311">
        <f>N11+N134</f>
        <v>72</v>
      </c>
      <c r="P10" s="139">
        <f>E10+P12+P14</f>
        <v>45462695</v>
      </c>
      <c r="Q10" s="138" t="s">
        <v>272</v>
      </c>
    </row>
    <row r="11" spans="1:16" ht="30.75" customHeight="1">
      <c r="A11" s="15" t="s">
        <v>15</v>
      </c>
      <c r="B11" s="16" t="s">
        <v>16</v>
      </c>
      <c r="C11" s="17" t="s">
        <v>17</v>
      </c>
      <c r="D11" s="18"/>
      <c r="E11" s="10">
        <f>SUM(F11:I11)</f>
        <v>28436836</v>
      </c>
      <c r="F11" s="19">
        <f>SUM(F12:F32)</f>
        <v>242350</v>
      </c>
      <c r="G11" s="19">
        <f>SUM(G12:G32)</f>
        <v>23504284</v>
      </c>
      <c r="H11" s="19">
        <f>SUM(H12:H32)</f>
        <v>1621200</v>
      </c>
      <c r="I11" s="19">
        <f>SUM(I12:I32)</f>
        <v>3069002</v>
      </c>
      <c r="J11" s="20">
        <f t="shared" si="0"/>
        <v>28807836</v>
      </c>
      <c r="K11" s="21">
        <f>SUM(K12:K31)</f>
        <v>180000</v>
      </c>
      <c r="L11" s="21">
        <f>SUM(L12:L31)</f>
        <v>0</v>
      </c>
      <c r="M11" s="18">
        <f>SUM(M12:M31)</f>
        <v>191000</v>
      </c>
      <c r="N11" s="312">
        <f>SUM(N12:N31)</f>
        <v>72</v>
      </c>
      <c r="P11" s="138">
        <f>E11+P12+P14</f>
        <v>29245059</v>
      </c>
    </row>
    <row r="12" spans="1:17" ht="19.5" customHeight="1">
      <c r="A12" s="313"/>
      <c r="B12" s="22" t="str">
        <f>RIGHT(B33,5)</f>
        <v>60004</v>
      </c>
      <c r="C12" s="23" t="s">
        <v>18</v>
      </c>
      <c r="D12" s="24"/>
      <c r="E12" s="25">
        <f aca="true" t="shared" si="1" ref="E12:E50">SUM(F12:I12)</f>
        <v>72000</v>
      </c>
      <c r="F12" s="26">
        <f>F33</f>
        <v>0</v>
      </c>
      <c r="G12" s="26">
        <f>G33</f>
        <v>72000</v>
      </c>
      <c r="H12" s="26">
        <f>H33</f>
        <v>0</v>
      </c>
      <c r="I12" s="26">
        <f>I33</f>
        <v>0</v>
      </c>
      <c r="J12" s="27">
        <f t="shared" si="0"/>
        <v>72000</v>
      </c>
      <c r="K12" s="297">
        <f>K33</f>
        <v>0</v>
      </c>
      <c r="L12" s="26">
        <f>L33</f>
        <v>0</v>
      </c>
      <c r="M12" s="26">
        <f>M33</f>
        <v>0</v>
      </c>
      <c r="N12" s="24">
        <f>N33</f>
        <v>72</v>
      </c>
      <c r="P12" s="138">
        <v>808223</v>
      </c>
      <c r="Q12" s="138" t="s">
        <v>286</v>
      </c>
    </row>
    <row r="13" spans="1:14" ht="19.5" customHeight="1">
      <c r="A13" s="313"/>
      <c r="B13" s="22" t="str">
        <f>RIGHT(B35,5)</f>
        <v>60016</v>
      </c>
      <c r="C13" s="23" t="s">
        <v>19</v>
      </c>
      <c r="D13" s="24"/>
      <c r="E13" s="25">
        <f t="shared" si="1"/>
        <v>9861336</v>
      </c>
      <c r="F13" s="26">
        <f>F35</f>
        <v>95000</v>
      </c>
      <c r="G13" s="26">
        <f>G35</f>
        <v>7052334</v>
      </c>
      <c r="H13" s="26">
        <f>H35</f>
        <v>445000</v>
      </c>
      <c r="I13" s="26">
        <f>I35</f>
        <v>2269002</v>
      </c>
      <c r="J13" s="27">
        <f t="shared" si="0"/>
        <v>9861336</v>
      </c>
      <c r="K13" s="26">
        <f>K35</f>
        <v>0</v>
      </c>
      <c r="L13" s="26">
        <f>L35</f>
        <v>0</v>
      </c>
      <c r="M13" s="26">
        <f>M35</f>
        <v>0</v>
      </c>
      <c r="N13" s="26">
        <f>N35</f>
        <v>0</v>
      </c>
    </row>
    <row r="14" spans="1:17" ht="19.5" customHeight="1">
      <c r="A14" s="313"/>
      <c r="B14" s="22" t="str">
        <f>RIGHT(B55,5)</f>
        <v>70005</v>
      </c>
      <c r="C14" s="23" t="s">
        <v>20</v>
      </c>
      <c r="D14" s="24"/>
      <c r="E14" s="25">
        <f t="shared" si="1"/>
        <v>3200000</v>
      </c>
      <c r="F14" s="26">
        <f>F55</f>
        <v>0</v>
      </c>
      <c r="G14" s="26">
        <f>G55</f>
        <v>3200000</v>
      </c>
      <c r="H14" s="26">
        <f>H55</f>
        <v>0</v>
      </c>
      <c r="I14" s="26">
        <f>I55</f>
        <v>0</v>
      </c>
      <c r="J14" s="27">
        <f t="shared" si="0"/>
        <v>3200000</v>
      </c>
      <c r="K14" s="29">
        <f>K55</f>
        <v>0</v>
      </c>
      <c r="L14" s="25">
        <f>L55</f>
        <v>0</v>
      </c>
      <c r="M14" s="24">
        <f>M55</f>
        <v>0</v>
      </c>
      <c r="N14" s="301">
        <f>N55</f>
        <v>0</v>
      </c>
      <c r="P14" s="138">
        <v>0</v>
      </c>
      <c r="Q14" s="138" t="s">
        <v>278</v>
      </c>
    </row>
    <row r="15" spans="1:14" ht="19.5" customHeight="1">
      <c r="A15" s="313"/>
      <c r="B15" s="22">
        <v>70095</v>
      </c>
      <c r="C15" s="23" t="s">
        <v>21</v>
      </c>
      <c r="D15" s="24"/>
      <c r="E15" s="25">
        <f>SUM(F15:I15)</f>
        <v>2605000</v>
      </c>
      <c r="F15" s="26">
        <f>F58</f>
        <v>0</v>
      </c>
      <c r="G15" s="26">
        <f>G58</f>
        <v>2605000</v>
      </c>
      <c r="H15" s="26">
        <f>H58</f>
        <v>0</v>
      </c>
      <c r="I15" s="26">
        <f>I58</f>
        <v>0</v>
      </c>
      <c r="J15" s="27">
        <f t="shared" si="0"/>
        <v>2605000</v>
      </c>
      <c r="K15" s="26">
        <f>K58</f>
        <v>0</v>
      </c>
      <c r="L15" s="26">
        <f aca="true" t="shared" si="2" ref="L15:N16">L58</f>
        <v>0</v>
      </c>
      <c r="M15" s="26">
        <f t="shared" si="2"/>
        <v>0</v>
      </c>
      <c r="N15" s="26">
        <f t="shared" si="2"/>
        <v>0</v>
      </c>
    </row>
    <row r="16" spans="1:16" ht="19.5" customHeight="1">
      <c r="A16" s="313"/>
      <c r="B16" s="22">
        <v>71014</v>
      </c>
      <c r="C16" s="23" t="s">
        <v>343</v>
      </c>
      <c r="D16" s="24"/>
      <c r="E16" s="25">
        <f>SUM(F16:I16)</f>
        <v>250000</v>
      </c>
      <c r="F16" s="26">
        <f>F59</f>
        <v>0</v>
      </c>
      <c r="G16" s="26">
        <f>G64</f>
        <v>250000</v>
      </c>
      <c r="H16" s="26">
        <f>H59</f>
        <v>0</v>
      </c>
      <c r="I16" s="26">
        <f>I59</f>
        <v>0</v>
      </c>
      <c r="J16" s="27">
        <f t="shared" si="0"/>
        <v>250000</v>
      </c>
      <c r="K16" s="26">
        <f>K59</f>
        <v>0</v>
      </c>
      <c r="L16" s="26">
        <f t="shared" si="2"/>
        <v>0</v>
      </c>
      <c r="M16" s="26">
        <f t="shared" si="2"/>
        <v>0</v>
      </c>
      <c r="N16" s="26">
        <f t="shared" si="2"/>
        <v>0</v>
      </c>
      <c r="P16" s="138">
        <f>G10+P12</f>
        <v>32007685</v>
      </c>
    </row>
    <row r="17" spans="1:17" ht="19.5" customHeight="1">
      <c r="A17" s="313"/>
      <c r="B17" s="22" t="str">
        <f>RIGHT(B66,5)</f>
        <v>71095</v>
      </c>
      <c r="C17" s="23" t="s">
        <v>310</v>
      </c>
      <c r="D17" s="24"/>
      <c r="E17" s="25">
        <f t="shared" si="1"/>
        <v>150000</v>
      </c>
      <c r="F17" s="26">
        <f>F66</f>
        <v>0</v>
      </c>
      <c r="G17" s="26">
        <f>G66</f>
        <v>150000</v>
      </c>
      <c r="H17" s="26">
        <f>H66</f>
        <v>0</v>
      </c>
      <c r="I17" s="26">
        <f>I66</f>
        <v>0</v>
      </c>
      <c r="J17" s="27">
        <f t="shared" si="0"/>
        <v>150000</v>
      </c>
      <c r="K17" s="297"/>
      <c r="L17" s="26"/>
      <c r="M17" s="26"/>
      <c r="N17" s="301"/>
      <c r="P17" s="138">
        <v>32007685</v>
      </c>
      <c r="Q17" s="138" t="s">
        <v>270</v>
      </c>
    </row>
    <row r="18" spans="1:14" ht="19.5" customHeight="1">
      <c r="A18" s="313"/>
      <c r="B18" s="22">
        <v>75023</v>
      </c>
      <c r="C18" s="23" t="s">
        <v>329</v>
      </c>
      <c r="D18" s="24"/>
      <c r="E18" s="25">
        <f>SUM(F18:I18)</f>
        <v>530000</v>
      </c>
      <c r="F18" s="26">
        <f>F68</f>
        <v>0</v>
      </c>
      <c r="G18" s="26">
        <f>G68</f>
        <v>530000</v>
      </c>
      <c r="H18" s="26">
        <f>H68</f>
        <v>0</v>
      </c>
      <c r="I18" s="26">
        <f>I68</f>
        <v>0</v>
      </c>
      <c r="J18" s="27">
        <f t="shared" si="0"/>
        <v>530000</v>
      </c>
      <c r="K18" s="297">
        <f>K68</f>
        <v>0</v>
      </c>
      <c r="L18" s="26">
        <f>L68</f>
        <v>0</v>
      </c>
      <c r="M18" s="26">
        <f>M68</f>
        <v>0</v>
      </c>
      <c r="N18" s="26">
        <f>N68</f>
        <v>0</v>
      </c>
    </row>
    <row r="19" spans="1:14" ht="19.5" customHeight="1">
      <c r="A19" s="313"/>
      <c r="B19" s="22" t="str">
        <f>RIGHT(B73,5)</f>
        <v>75412</v>
      </c>
      <c r="C19" s="23" t="s">
        <v>24</v>
      </c>
      <c r="D19" s="24"/>
      <c r="E19" s="25">
        <f>SUM(F19:I19)</f>
        <v>8500</v>
      </c>
      <c r="F19" s="26">
        <f>F73</f>
        <v>0</v>
      </c>
      <c r="G19" s="26">
        <f>G73</f>
        <v>8500</v>
      </c>
      <c r="H19" s="26">
        <f>H73</f>
        <v>0</v>
      </c>
      <c r="I19" s="28">
        <f>I73</f>
        <v>0</v>
      </c>
      <c r="J19" s="27">
        <f t="shared" si="0"/>
        <v>8500</v>
      </c>
      <c r="K19" s="297">
        <f>K73</f>
        <v>0</v>
      </c>
      <c r="L19" s="26">
        <f>L73</f>
        <v>0</v>
      </c>
      <c r="M19" s="26">
        <f>M73</f>
        <v>0</v>
      </c>
      <c r="N19" s="301">
        <f>N73</f>
        <v>0</v>
      </c>
    </row>
    <row r="20" spans="1:14" ht="19.5" customHeight="1">
      <c r="A20" s="313"/>
      <c r="B20" s="22" t="str">
        <f>RIGHT(B75,5)</f>
        <v>75495</v>
      </c>
      <c r="C20" s="23" t="s">
        <v>293</v>
      </c>
      <c r="D20" s="24"/>
      <c r="E20" s="25">
        <f>SUM(F20:I20)</f>
        <v>150000</v>
      </c>
      <c r="F20" s="26">
        <f>F75</f>
        <v>0</v>
      </c>
      <c r="G20" s="26">
        <f>G75</f>
        <v>150000</v>
      </c>
      <c r="H20" s="26">
        <f>H75</f>
        <v>0</v>
      </c>
      <c r="I20" s="28">
        <f>I75</f>
        <v>0</v>
      </c>
      <c r="J20" s="27">
        <f t="shared" si="0"/>
        <v>150000</v>
      </c>
      <c r="K20" s="297">
        <f>K75</f>
        <v>0</v>
      </c>
      <c r="L20" s="26">
        <f>L75</f>
        <v>0</v>
      </c>
      <c r="M20" s="26">
        <f>M75</f>
        <v>0</v>
      </c>
      <c r="N20" s="26">
        <f>N75</f>
        <v>0</v>
      </c>
    </row>
    <row r="21" spans="1:19" ht="19.5" customHeight="1">
      <c r="A21" s="313"/>
      <c r="B21" s="22" t="str">
        <f>RIGHT(B77,5)</f>
        <v>80101</v>
      </c>
      <c r="C21" s="23" t="s">
        <v>26</v>
      </c>
      <c r="D21" s="24"/>
      <c r="E21" s="25">
        <f t="shared" si="1"/>
        <v>1970000</v>
      </c>
      <c r="F21" s="26">
        <f>F77</f>
        <v>91350</v>
      </c>
      <c r="G21" s="26">
        <f>G77</f>
        <v>1678650</v>
      </c>
      <c r="H21" s="26">
        <f>H77</f>
        <v>200000</v>
      </c>
      <c r="I21" s="26">
        <f>I77</f>
        <v>0</v>
      </c>
      <c r="J21" s="27">
        <f t="shared" si="0"/>
        <v>2150000</v>
      </c>
      <c r="K21" s="297">
        <f>K77</f>
        <v>180000</v>
      </c>
      <c r="L21" s="26">
        <f>L77</f>
        <v>0</v>
      </c>
      <c r="M21" s="26">
        <f>M77</f>
        <v>0</v>
      </c>
      <c r="N21" s="301">
        <f>N77</f>
        <v>0</v>
      </c>
      <c r="S21" s="138" t="e">
        <f>G10+#REF!</f>
        <v>#REF!</v>
      </c>
    </row>
    <row r="22" spans="1:17" ht="19.5" customHeight="1">
      <c r="A22" s="313"/>
      <c r="B22" s="22" t="str">
        <f>RIGHT(B83,5)</f>
        <v>80104</v>
      </c>
      <c r="C22" s="23" t="s">
        <v>294</v>
      </c>
      <c r="D22" s="24"/>
      <c r="E22" s="25">
        <f t="shared" si="1"/>
        <v>1300000</v>
      </c>
      <c r="F22" s="28">
        <f>F83</f>
        <v>0</v>
      </c>
      <c r="G22" s="28">
        <f>G83</f>
        <v>650000</v>
      </c>
      <c r="H22" s="28">
        <f>H83</f>
        <v>650000</v>
      </c>
      <c r="I22" s="28">
        <f>I83</f>
        <v>0</v>
      </c>
      <c r="J22" s="27">
        <f t="shared" si="0"/>
        <v>1300000</v>
      </c>
      <c r="K22" s="348">
        <f>K83</f>
        <v>0</v>
      </c>
      <c r="L22" s="28">
        <f>L83</f>
        <v>0</v>
      </c>
      <c r="M22" s="26">
        <f>M83</f>
        <v>0</v>
      </c>
      <c r="N22" s="301">
        <f>N83</f>
        <v>0</v>
      </c>
      <c r="P22" s="292">
        <f>P16-P17</f>
        <v>0</v>
      </c>
      <c r="Q22" s="292" t="e">
        <f>P17-S21</f>
        <v>#REF!</v>
      </c>
    </row>
    <row r="23" spans="1:17" ht="19.5" customHeight="1">
      <c r="A23" s="313"/>
      <c r="B23" s="22" t="str">
        <f>RIGHT(B86,5)</f>
        <v>85154</v>
      </c>
      <c r="C23" s="23" t="s">
        <v>365</v>
      </c>
      <c r="D23" s="24"/>
      <c r="E23" s="25">
        <f t="shared" si="1"/>
        <v>45000</v>
      </c>
      <c r="F23" s="28">
        <f>F86</f>
        <v>0</v>
      </c>
      <c r="G23" s="28">
        <f>G86</f>
        <v>45000</v>
      </c>
      <c r="H23" s="28">
        <f>H86</f>
        <v>0</v>
      </c>
      <c r="I23" s="28">
        <f>I86</f>
        <v>0</v>
      </c>
      <c r="J23" s="27">
        <f t="shared" si="0"/>
        <v>45000</v>
      </c>
      <c r="K23" s="348"/>
      <c r="L23" s="28"/>
      <c r="M23" s="26"/>
      <c r="N23" s="301"/>
      <c r="P23" s="292"/>
      <c r="Q23" s="292"/>
    </row>
    <row r="24" spans="1:14" ht="19.5" customHeight="1">
      <c r="A24" s="313"/>
      <c r="B24" s="22" t="str">
        <f>RIGHT(B88,5)</f>
        <v>85219</v>
      </c>
      <c r="C24" s="23" t="s">
        <v>29</v>
      </c>
      <c r="D24" s="24"/>
      <c r="E24" s="25">
        <f>SUM(F24:I24)</f>
        <v>25000</v>
      </c>
      <c r="F24" s="26">
        <f>F88</f>
        <v>0</v>
      </c>
      <c r="G24" s="26">
        <f>G88</f>
        <v>25000</v>
      </c>
      <c r="H24" s="26">
        <f>H88</f>
        <v>0</v>
      </c>
      <c r="I24" s="28">
        <f>I88</f>
        <v>0</v>
      </c>
      <c r="J24" s="27">
        <f t="shared" si="0"/>
        <v>25000</v>
      </c>
      <c r="K24" s="297">
        <f>K88</f>
        <v>0</v>
      </c>
      <c r="L24" s="26">
        <f>L88</f>
        <v>0</v>
      </c>
      <c r="M24" s="26">
        <f>M88</f>
        <v>0</v>
      </c>
      <c r="N24" s="26">
        <f>N88</f>
        <v>0</v>
      </c>
    </row>
    <row r="25" spans="1:14" ht="19.5" customHeight="1">
      <c r="A25" s="313"/>
      <c r="B25" s="22" t="str">
        <f>RIGHT(B90,5)</f>
        <v>90001</v>
      </c>
      <c r="C25" s="23" t="s">
        <v>30</v>
      </c>
      <c r="D25" s="24"/>
      <c r="E25" s="25">
        <f t="shared" si="1"/>
        <v>600000</v>
      </c>
      <c r="F25" s="26">
        <f>F90</f>
        <v>0</v>
      </c>
      <c r="G25" s="26">
        <f>G90</f>
        <v>600000</v>
      </c>
      <c r="H25" s="26">
        <f>H90</f>
        <v>0</v>
      </c>
      <c r="I25" s="28">
        <f>I90</f>
        <v>0</v>
      </c>
      <c r="J25" s="27">
        <f t="shared" si="0"/>
        <v>600000</v>
      </c>
      <c r="K25" s="297">
        <f>K90</f>
        <v>0</v>
      </c>
      <c r="L25" s="26">
        <f>L90</f>
        <v>0</v>
      </c>
      <c r="M25" s="26">
        <f>M90</f>
        <v>0</v>
      </c>
      <c r="N25" s="301">
        <f>N90</f>
        <v>0</v>
      </c>
    </row>
    <row r="26" spans="1:17" ht="19.5" customHeight="1">
      <c r="A26" s="313"/>
      <c r="B26" s="22" t="str">
        <f>RIGHT(B92,5)</f>
        <v>90013</v>
      </c>
      <c r="C26" s="23" t="s">
        <v>31</v>
      </c>
      <c r="D26" s="24"/>
      <c r="E26" s="25">
        <f t="shared" si="1"/>
        <v>100000</v>
      </c>
      <c r="F26" s="26">
        <f>F92</f>
        <v>0</v>
      </c>
      <c r="G26" s="26">
        <f>G92</f>
        <v>100000</v>
      </c>
      <c r="H26" s="26">
        <f>H92</f>
        <v>0</v>
      </c>
      <c r="I26" s="28">
        <f>I92</f>
        <v>0</v>
      </c>
      <c r="J26" s="27">
        <f t="shared" si="0"/>
        <v>100000</v>
      </c>
      <c r="K26" s="297">
        <f>K92</f>
        <v>0</v>
      </c>
      <c r="L26" s="26">
        <f>L92</f>
        <v>0</v>
      </c>
      <c r="M26" s="26">
        <f>M92</f>
        <v>0</v>
      </c>
      <c r="N26" s="301">
        <f>N92</f>
        <v>0</v>
      </c>
      <c r="P26" s="138">
        <v>808223</v>
      </c>
      <c r="Q26" s="138" t="s">
        <v>279</v>
      </c>
    </row>
    <row r="27" spans="1:17" ht="19.5" customHeight="1">
      <c r="A27" s="313"/>
      <c r="B27" s="22" t="str">
        <f>RIGHT(B94,5)</f>
        <v>90015</v>
      </c>
      <c r="C27" s="23" t="s">
        <v>32</v>
      </c>
      <c r="D27" s="24"/>
      <c r="E27" s="25">
        <f t="shared" si="1"/>
        <v>500000</v>
      </c>
      <c r="F27" s="26">
        <f>F94</f>
        <v>0</v>
      </c>
      <c r="G27" s="26">
        <f>G94</f>
        <v>500000</v>
      </c>
      <c r="H27" s="26">
        <f>H94</f>
        <v>0</v>
      </c>
      <c r="I27" s="28">
        <f>I94</f>
        <v>0</v>
      </c>
      <c r="J27" s="27">
        <f t="shared" si="0"/>
        <v>500000</v>
      </c>
      <c r="K27" s="297">
        <f>K94</f>
        <v>0</v>
      </c>
      <c r="L27" s="26">
        <f>L94</f>
        <v>0</v>
      </c>
      <c r="M27" s="26">
        <f>M94</f>
        <v>0</v>
      </c>
      <c r="N27" s="301">
        <f>N94</f>
        <v>0</v>
      </c>
      <c r="P27" s="138">
        <v>0</v>
      </c>
      <c r="Q27" s="138" t="s">
        <v>275</v>
      </c>
    </row>
    <row r="28" spans="1:16" ht="19.5" customHeight="1">
      <c r="A28" s="313"/>
      <c r="B28" s="22" t="str">
        <f>RIGHT(B97,5)</f>
        <v>90095</v>
      </c>
      <c r="C28" s="23" t="s">
        <v>33</v>
      </c>
      <c r="D28" s="24"/>
      <c r="E28" s="25">
        <f t="shared" si="1"/>
        <v>4250000</v>
      </c>
      <c r="F28" s="26">
        <f>F97</f>
        <v>56000</v>
      </c>
      <c r="G28" s="26">
        <f aca="true" t="shared" si="3" ref="G28:N28">G97</f>
        <v>3067800</v>
      </c>
      <c r="H28" s="26">
        <f t="shared" si="3"/>
        <v>326200</v>
      </c>
      <c r="I28" s="26">
        <f t="shared" si="3"/>
        <v>800000</v>
      </c>
      <c r="J28" s="27">
        <f t="shared" si="0"/>
        <v>4250000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P28" s="138">
        <f>SUM(P24:P27)</f>
        <v>808223</v>
      </c>
    </row>
    <row r="29" spans="1:19" ht="19.5" customHeight="1">
      <c r="A29" s="313"/>
      <c r="B29" s="22" t="str">
        <f>RIGHT(B115,5)</f>
        <v>92109</v>
      </c>
      <c r="C29" s="23" t="s">
        <v>260</v>
      </c>
      <c r="D29" s="24"/>
      <c r="E29" s="25">
        <f t="shared" si="1"/>
        <v>1600000</v>
      </c>
      <c r="F29" s="26">
        <f>F115</f>
        <v>0</v>
      </c>
      <c r="G29" s="26">
        <f>G115</f>
        <v>1600000</v>
      </c>
      <c r="H29" s="26">
        <f>H115</f>
        <v>0</v>
      </c>
      <c r="I29" s="28">
        <f>I115</f>
        <v>0</v>
      </c>
      <c r="J29" s="27">
        <f t="shared" si="0"/>
        <v>1791000</v>
      </c>
      <c r="K29" s="297">
        <f>K115</f>
        <v>0</v>
      </c>
      <c r="L29" s="26">
        <f>L115</f>
        <v>0</v>
      </c>
      <c r="M29" s="26">
        <f>M115</f>
        <v>191000</v>
      </c>
      <c r="N29" s="26"/>
      <c r="R29" s="138"/>
      <c r="S29" s="138"/>
    </row>
    <row r="30" spans="1:19" ht="19.5" customHeight="1">
      <c r="A30" s="313"/>
      <c r="B30" s="22" t="str">
        <f>RIGHT(B117,5)</f>
        <v>92601</v>
      </c>
      <c r="C30" s="23" t="s">
        <v>322</v>
      </c>
      <c r="D30" s="24"/>
      <c r="E30" s="25">
        <f t="shared" si="1"/>
        <v>150000</v>
      </c>
      <c r="F30" s="26">
        <f>F117</f>
        <v>0</v>
      </c>
      <c r="G30" s="26">
        <f>G117</f>
        <v>150000</v>
      </c>
      <c r="H30" s="26">
        <f>H117</f>
        <v>0</v>
      </c>
      <c r="I30" s="26">
        <f>I117</f>
        <v>0</v>
      </c>
      <c r="J30" s="27">
        <f t="shared" si="0"/>
        <v>150000</v>
      </c>
      <c r="K30" s="297">
        <f>K117</f>
        <v>0</v>
      </c>
      <c r="L30" s="26">
        <f>L117</f>
        <v>0</v>
      </c>
      <c r="M30" s="26">
        <f>M117</f>
        <v>0</v>
      </c>
      <c r="N30" s="26">
        <f>N117</f>
        <v>0</v>
      </c>
      <c r="R30" s="138"/>
      <c r="S30" s="138"/>
    </row>
    <row r="31" spans="1:19" ht="19.5" customHeight="1">
      <c r="A31" s="313"/>
      <c r="B31" s="22" t="str">
        <f>RIGHT(B120,5)</f>
        <v>92604</v>
      </c>
      <c r="C31" s="23" t="s">
        <v>35</v>
      </c>
      <c r="D31" s="24"/>
      <c r="E31" s="25">
        <f t="shared" si="1"/>
        <v>500000</v>
      </c>
      <c r="F31" s="26">
        <f>F120</f>
        <v>0</v>
      </c>
      <c r="G31" s="26">
        <f>G120</f>
        <v>500000</v>
      </c>
      <c r="H31" s="26">
        <f>H120</f>
        <v>0</v>
      </c>
      <c r="I31" s="28">
        <f>I120</f>
        <v>0</v>
      </c>
      <c r="J31" s="27">
        <f t="shared" si="0"/>
        <v>500000</v>
      </c>
      <c r="K31" s="297">
        <f>K120</f>
        <v>0</v>
      </c>
      <c r="L31" s="26">
        <f>L120</f>
        <v>0</v>
      </c>
      <c r="M31" s="26">
        <f>M120</f>
        <v>0</v>
      </c>
      <c r="N31" s="301">
        <f>N120</f>
        <v>0</v>
      </c>
      <c r="R31" s="138"/>
      <c r="S31" s="138"/>
    </row>
    <row r="32" spans="1:19" ht="19.5" customHeight="1">
      <c r="A32" s="313"/>
      <c r="B32" s="22" t="str">
        <f>RIGHT(B131,5)</f>
        <v>92695</v>
      </c>
      <c r="C32" s="23" t="s">
        <v>368</v>
      </c>
      <c r="D32" s="24"/>
      <c r="E32" s="25">
        <f t="shared" si="1"/>
        <v>570000</v>
      </c>
      <c r="F32" s="26"/>
      <c r="G32" s="26">
        <f>G131</f>
        <v>570000</v>
      </c>
      <c r="H32" s="26">
        <f>H131</f>
        <v>0</v>
      </c>
      <c r="I32" s="26">
        <f>I131</f>
        <v>0</v>
      </c>
      <c r="J32" s="27">
        <f t="shared" si="0"/>
        <v>570000</v>
      </c>
      <c r="K32" s="297"/>
      <c r="L32" s="26"/>
      <c r="M32" s="26"/>
      <c r="N32" s="301"/>
      <c r="R32" s="138"/>
      <c r="S32" s="138"/>
    </row>
    <row r="33" spans="1:15" ht="32.25" customHeight="1">
      <c r="A33" s="6"/>
      <c r="B33" s="3" t="s">
        <v>101</v>
      </c>
      <c r="C33" s="6" t="s">
        <v>102</v>
      </c>
      <c r="D33" s="96"/>
      <c r="E33" s="38">
        <f>SUM(F33:I33)</f>
        <v>72000</v>
      </c>
      <c r="F33" s="11">
        <f>SUM(F34:F34)</f>
        <v>0</v>
      </c>
      <c r="G33" s="11">
        <f>SUM(G34:G34)</f>
        <v>72000</v>
      </c>
      <c r="H33" s="11">
        <f>SUM(H34:H34)</f>
        <v>0</v>
      </c>
      <c r="I33" s="12">
        <f>SUM(I34:I34)</f>
        <v>0</v>
      </c>
      <c r="J33" s="20">
        <f t="shared" si="0"/>
        <v>72000</v>
      </c>
      <c r="K33" s="77">
        <f>SUM(K34:K34)</f>
        <v>0</v>
      </c>
      <c r="L33" s="11">
        <f>SUM(L34:L34)</f>
        <v>0</v>
      </c>
      <c r="M33" s="11">
        <f>SUM(M34:M34)</f>
        <v>0</v>
      </c>
      <c r="N33" s="11">
        <f>SUM(N34:N34)</f>
        <v>72</v>
      </c>
      <c r="O33" s="329"/>
    </row>
    <row r="34" spans="1:15" ht="18.75" customHeight="1">
      <c r="A34" s="37" t="s">
        <v>39</v>
      </c>
      <c r="B34" s="22" t="s">
        <v>90</v>
      </c>
      <c r="C34" s="23" t="s">
        <v>103</v>
      </c>
      <c r="D34" s="60">
        <v>2007</v>
      </c>
      <c r="E34" s="83">
        <f>SUM(F34:I34)</f>
        <v>72000</v>
      </c>
      <c r="F34" s="69">
        <v>0</v>
      </c>
      <c r="G34" s="69">
        <v>72000</v>
      </c>
      <c r="H34" s="69">
        <v>0</v>
      </c>
      <c r="I34" s="70">
        <v>0</v>
      </c>
      <c r="J34" s="27">
        <f t="shared" si="0"/>
        <v>72000</v>
      </c>
      <c r="K34" s="71">
        <v>0</v>
      </c>
      <c r="L34" s="26">
        <v>0</v>
      </c>
      <c r="M34" s="24">
        <v>0</v>
      </c>
      <c r="N34" s="301">
        <v>72</v>
      </c>
      <c r="O34" s="329"/>
    </row>
    <row r="35" spans="1:19" ht="28.5" customHeight="1">
      <c r="A35" s="37"/>
      <c r="B35" s="3" t="s">
        <v>37</v>
      </c>
      <c r="C35" s="6" t="s">
        <v>38</v>
      </c>
      <c r="D35" s="9"/>
      <c r="E35" s="38">
        <f>SUM(F35:I35)</f>
        <v>9861336</v>
      </c>
      <c r="F35" s="11">
        <f>F40+F41+F42+F43+F44+F45+F46+F47+F48+F49+F50+F36+F51+F52</f>
        <v>95000</v>
      </c>
      <c r="G35" s="11">
        <f>G40+G41+G42+G43+G44+G45+G46+G47+G48+G49+G50+G36+G51+G52+G53+G54</f>
        <v>7052334</v>
      </c>
      <c r="H35" s="11">
        <f>H40+H41+H42+H43+H44+H45+H46+H47+H48+H49+H50+H36+H51+H52</f>
        <v>445000</v>
      </c>
      <c r="I35" s="11">
        <f>I40+I41+I42+I43+I44+I45+I46+I47+I48+I49+I50+I36+I51+I52</f>
        <v>2269002</v>
      </c>
      <c r="J35" s="36">
        <f t="shared" si="0"/>
        <v>9861336</v>
      </c>
      <c r="K35" s="11">
        <f>K40+K41+K42+K43+K44+K45+K46+K47+K48+K49+K50+K36+K51</f>
        <v>0</v>
      </c>
      <c r="L35" s="11">
        <f>L40+L41+L42+L43+L44+L45+L46+L47+L48+L49+L50+L36+L51</f>
        <v>0</v>
      </c>
      <c r="M35" s="11">
        <f>M40+M41+M42+M43+M44+M45+M46+M47+M48+M49+M50+M36+M51</f>
        <v>0</v>
      </c>
      <c r="N35" s="11">
        <f>N40+N41+N42+N43+N44+N45+N46+N47+N48+N49+N50+N36+N51</f>
        <v>0</v>
      </c>
      <c r="Q35" s="138" t="s">
        <v>281</v>
      </c>
      <c r="R35" s="138">
        <v>0</v>
      </c>
      <c r="S35" s="138"/>
    </row>
    <row r="36" spans="1:19" ht="32.25" customHeight="1">
      <c r="A36" s="41" t="s">
        <v>39</v>
      </c>
      <c r="B36" s="39" t="s">
        <v>44</v>
      </c>
      <c r="C36" s="293" t="s">
        <v>387</v>
      </c>
      <c r="D36" s="42" t="s">
        <v>276</v>
      </c>
      <c r="E36" s="43">
        <f t="shared" si="1"/>
        <v>100000</v>
      </c>
      <c r="F36" s="44">
        <v>0</v>
      </c>
      <c r="G36" s="44">
        <v>100000</v>
      </c>
      <c r="H36" s="44">
        <v>0</v>
      </c>
      <c r="I36" s="45">
        <v>0</v>
      </c>
      <c r="J36" s="46">
        <f t="shared" si="0"/>
        <v>100000</v>
      </c>
      <c r="K36" s="47">
        <v>0</v>
      </c>
      <c r="L36" s="44">
        <v>0</v>
      </c>
      <c r="M36" s="48"/>
      <c r="N36" s="301"/>
      <c r="Q36" s="138" t="s">
        <v>282</v>
      </c>
      <c r="R36" s="138">
        <v>120000</v>
      </c>
      <c r="S36" s="138"/>
    </row>
    <row r="37" spans="1:20" ht="21" customHeight="1">
      <c r="A37" s="416" t="s">
        <v>41</v>
      </c>
      <c r="B37" s="50" t="s">
        <v>44</v>
      </c>
      <c r="C37" s="51" t="s">
        <v>53</v>
      </c>
      <c r="D37" s="59" t="s">
        <v>179</v>
      </c>
      <c r="E37" s="61">
        <f t="shared" si="1"/>
        <v>576239</v>
      </c>
      <c r="F37" s="54">
        <v>0</v>
      </c>
      <c r="G37" s="54">
        <v>576239</v>
      </c>
      <c r="H37" s="54">
        <v>0</v>
      </c>
      <c r="I37" s="54"/>
      <c r="J37" s="54">
        <f t="shared" si="0"/>
        <v>576239</v>
      </c>
      <c r="K37" s="54">
        <v>0</v>
      </c>
      <c r="L37" s="58">
        <v>0</v>
      </c>
      <c r="M37" s="59">
        <v>0</v>
      </c>
      <c r="N37" s="299">
        <v>0</v>
      </c>
      <c r="P37" s="289"/>
      <c r="Q37" s="289" t="s">
        <v>283</v>
      </c>
      <c r="R37" s="289">
        <v>12000</v>
      </c>
      <c r="S37" s="289"/>
      <c r="T37" s="168"/>
    </row>
    <row r="38" spans="1:20" ht="18" customHeight="1">
      <c r="A38" s="417"/>
      <c r="B38" s="296" t="s">
        <v>80</v>
      </c>
      <c r="C38" s="293"/>
      <c r="D38" s="48"/>
      <c r="E38" s="43">
        <f t="shared" si="1"/>
        <v>2269002</v>
      </c>
      <c r="F38" s="144"/>
      <c r="G38" s="144"/>
      <c r="H38" s="144"/>
      <c r="I38" s="144">
        <v>2269002</v>
      </c>
      <c r="J38" s="144">
        <f t="shared" si="0"/>
        <v>2269002</v>
      </c>
      <c r="K38" s="144"/>
      <c r="L38" s="44"/>
      <c r="M38" s="48"/>
      <c r="N38" s="169"/>
      <c r="P38" s="289"/>
      <c r="Q38" s="289"/>
      <c r="R38" s="289"/>
      <c r="S38" s="289"/>
      <c r="T38" s="168"/>
    </row>
    <row r="39" spans="1:20" ht="21" customHeight="1">
      <c r="A39" s="417"/>
      <c r="B39" s="140" t="s">
        <v>123</v>
      </c>
      <c r="C39" s="357"/>
      <c r="D39" s="31"/>
      <c r="E39" s="43">
        <f t="shared" si="1"/>
        <v>766095</v>
      </c>
      <c r="F39" s="63"/>
      <c r="G39" s="63">
        <v>766095</v>
      </c>
      <c r="H39" s="63"/>
      <c r="I39" s="63"/>
      <c r="J39" s="144">
        <f t="shared" si="0"/>
        <v>766095</v>
      </c>
      <c r="K39" s="63"/>
      <c r="L39" s="32"/>
      <c r="M39" s="31"/>
      <c r="N39" s="165"/>
      <c r="P39" s="289"/>
      <c r="Q39" s="289"/>
      <c r="R39" s="289"/>
      <c r="S39" s="289"/>
      <c r="T39" s="168"/>
    </row>
    <row r="40" spans="1:14" ht="16.5" customHeight="1">
      <c r="A40" s="418"/>
      <c r="B40" s="34" t="s">
        <v>204</v>
      </c>
      <c r="C40" s="293"/>
      <c r="D40" s="48"/>
      <c r="E40" s="38">
        <f>SUM(E37:E39)</f>
        <v>3611336</v>
      </c>
      <c r="F40" s="69"/>
      <c r="G40" s="11">
        <f>SUM(G37:G39)</f>
        <v>1342334</v>
      </c>
      <c r="H40" s="11">
        <f>H37+H38</f>
        <v>0</v>
      </c>
      <c r="I40" s="12">
        <f>I37+I38</f>
        <v>2269002</v>
      </c>
      <c r="J40" s="20">
        <f>SUM(J37:J39)</f>
        <v>3611336</v>
      </c>
      <c r="K40" s="71"/>
      <c r="L40" s="26"/>
      <c r="M40" s="24"/>
      <c r="N40" s="301"/>
    </row>
    <row r="41" spans="1:19" ht="35.25" customHeight="1">
      <c r="A41" s="49" t="s">
        <v>43</v>
      </c>
      <c r="B41" s="50" t="s">
        <v>44</v>
      </c>
      <c r="C41" s="51" t="s">
        <v>378</v>
      </c>
      <c r="D41" s="52" t="s">
        <v>178</v>
      </c>
      <c r="E41" s="61">
        <f t="shared" si="1"/>
        <v>1600000</v>
      </c>
      <c r="F41" s="54">
        <v>0</v>
      </c>
      <c r="G41" s="54">
        <v>1600000</v>
      </c>
      <c r="H41" s="54">
        <v>0</v>
      </c>
      <c r="I41" s="55">
        <v>0</v>
      </c>
      <c r="J41" s="56">
        <f>E41+K41+L41+M41</f>
        <v>1600000</v>
      </c>
      <c r="K41" s="57">
        <v>0</v>
      </c>
      <c r="L41" s="58">
        <v>0</v>
      </c>
      <c r="M41" s="59"/>
      <c r="N41" s="301">
        <v>0</v>
      </c>
      <c r="Q41" s="138" t="s">
        <v>284</v>
      </c>
      <c r="R41" s="138">
        <v>2500</v>
      </c>
      <c r="S41" s="138"/>
    </row>
    <row r="42" spans="1:19" ht="27.75" customHeight="1">
      <c r="A42" s="49" t="s">
        <v>45</v>
      </c>
      <c r="B42" s="50" t="s">
        <v>44</v>
      </c>
      <c r="C42" s="51" t="s">
        <v>391</v>
      </c>
      <c r="D42" s="85" t="s">
        <v>179</v>
      </c>
      <c r="E42" s="61">
        <f t="shared" si="1"/>
        <v>960000</v>
      </c>
      <c r="F42" s="54"/>
      <c r="G42" s="54">
        <v>960000</v>
      </c>
      <c r="H42" s="54">
        <v>0</v>
      </c>
      <c r="I42" s="55">
        <v>0</v>
      </c>
      <c r="J42" s="56">
        <f>E42+K42+L42+M42</f>
        <v>960000</v>
      </c>
      <c r="K42" s="57">
        <v>0</v>
      </c>
      <c r="L42" s="58">
        <v>0</v>
      </c>
      <c r="M42" s="59">
        <v>0</v>
      </c>
      <c r="N42" s="299"/>
      <c r="Q42" s="138" t="s">
        <v>285</v>
      </c>
      <c r="R42" s="138">
        <v>51000</v>
      </c>
      <c r="S42" s="138"/>
    </row>
    <row r="43" spans="1:19" ht="27" customHeight="1">
      <c r="A43" s="49" t="s">
        <v>47</v>
      </c>
      <c r="B43" s="39" t="s">
        <v>44</v>
      </c>
      <c r="C43" s="51" t="s">
        <v>306</v>
      </c>
      <c r="D43" s="59" t="s">
        <v>268</v>
      </c>
      <c r="E43" s="61">
        <f t="shared" si="1"/>
        <v>180000</v>
      </c>
      <c r="F43" s="54">
        <v>0</v>
      </c>
      <c r="G43" s="54">
        <v>180000</v>
      </c>
      <c r="H43" s="54">
        <v>0</v>
      </c>
      <c r="I43" s="55">
        <v>0</v>
      </c>
      <c r="J43" s="56">
        <f>E43+K43+L43+M43</f>
        <v>180000</v>
      </c>
      <c r="K43" s="57">
        <v>0</v>
      </c>
      <c r="L43" s="58">
        <v>0</v>
      </c>
      <c r="M43" s="59">
        <v>0</v>
      </c>
      <c r="N43" s="301"/>
      <c r="R43" s="138"/>
      <c r="S43" s="138"/>
    </row>
    <row r="44" spans="1:19" ht="28.5" customHeight="1">
      <c r="A44" s="67" t="s">
        <v>48</v>
      </c>
      <c r="B44" s="39" t="s">
        <v>44</v>
      </c>
      <c r="C44" s="23" t="s">
        <v>386</v>
      </c>
      <c r="D44" s="68" t="s">
        <v>273</v>
      </c>
      <c r="E44" s="25">
        <f t="shared" si="1"/>
        <v>200000</v>
      </c>
      <c r="F44" s="69">
        <v>0</v>
      </c>
      <c r="G44" s="69">
        <v>200000</v>
      </c>
      <c r="H44" s="69">
        <v>0</v>
      </c>
      <c r="I44" s="70">
        <v>0</v>
      </c>
      <c r="J44" s="27">
        <f>E44+K44+L44+M44</f>
        <v>200000</v>
      </c>
      <c r="K44" s="71">
        <v>0</v>
      </c>
      <c r="L44" s="26">
        <v>0</v>
      </c>
      <c r="M44" s="24">
        <v>0</v>
      </c>
      <c r="N44" s="301">
        <v>0</v>
      </c>
      <c r="R44" s="138"/>
      <c r="S44" s="138"/>
    </row>
    <row r="45" spans="1:19" ht="21" customHeight="1">
      <c r="A45" s="49" t="s">
        <v>49</v>
      </c>
      <c r="B45" s="50" t="s">
        <v>44</v>
      </c>
      <c r="C45" s="23" t="s">
        <v>261</v>
      </c>
      <c r="D45" s="52" t="s">
        <v>267</v>
      </c>
      <c r="E45" s="61">
        <f t="shared" si="1"/>
        <v>100000</v>
      </c>
      <c r="F45" s="54"/>
      <c r="G45" s="54">
        <v>100000</v>
      </c>
      <c r="H45" s="54">
        <v>0</v>
      </c>
      <c r="I45" s="55">
        <v>0</v>
      </c>
      <c r="J45" s="56">
        <f>E45+K45+L45+M45</f>
        <v>100000</v>
      </c>
      <c r="K45" s="57">
        <v>0</v>
      </c>
      <c r="L45" s="58">
        <v>0</v>
      </c>
      <c r="M45" s="59"/>
      <c r="N45" s="299">
        <v>0</v>
      </c>
      <c r="R45" s="138"/>
      <c r="S45" s="138"/>
    </row>
    <row r="46" spans="1:14" ht="39" customHeight="1">
      <c r="A46" s="49" t="s">
        <v>51</v>
      </c>
      <c r="B46" s="39" t="s">
        <v>44</v>
      </c>
      <c r="C46" s="172" t="s">
        <v>307</v>
      </c>
      <c r="D46" s="52" t="s">
        <v>276</v>
      </c>
      <c r="E46" s="61">
        <f t="shared" si="1"/>
        <v>945000</v>
      </c>
      <c r="F46" s="54">
        <v>95000</v>
      </c>
      <c r="G46" s="54">
        <v>605000</v>
      </c>
      <c r="H46" s="54">
        <v>245000</v>
      </c>
      <c r="I46" s="55">
        <v>0</v>
      </c>
      <c r="J46" s="56">
        <f aca="true" t="shared" si="4" ref="J46:J57">E46+K46+L46+M46</f>
        <v>945000</v>
      </c>
      <c r="K46" s="57">
        <v>0</v>
      </c>
      <c r="L46" s="58">
        <v>0</v>
      </c>
      <c r="M46" s="59">
        <v>0</v>
      </c>
      <c r="N46" s="301"/>
    </row>
    <row r="47" spans="1:14" ht="27.75" customHeight="1">
      <c r="A47" s="67" t="s">
        <v>52</v>
      </c>
      <c r="B47" s="39" t="s">
        <v>44</v>
      </c>
      <c r="C47" s="314" t="s">
        <v>388</v>
      </c>
      <c r="D47" s="68" t="s">
        <v>276</v>
      </c>
      <c r="E47" s="25">
        <f t="shared" si="1"/>
        <v>100000</v>
      </c>
      <c r="F47" s="69"/>
      <c r="G47" s="69">
        <v>100000</v>
      </c>
      <c r="H47" s="69"/>
      <c r="I47" s="70"/>
      <c r="J47" s="27">
        <f t="shared" si="4"/>
        <v>100000</v>
      </c>
      <c r="K47" s="71"/>
      <c r="L47" s="26"/>
      <c r="M47" s="24"/>
      <c r="N47" s="301"/>
    </row>
    <row r="48" spans="1:14" ht="23.25" customHeight="1">
      <c r="A48" s="67" t="s">
        <v>54</v>
      </c>
      <c r="B48" s="50" t="s">
        <v>44</v>
      </c>
      <c r="C48" s="340" t="s">
        <v>326</v>
      </c>
      <c r="D48" s="52">
        <v>2007</v>
      </c>
      <c r="E48" s="61">
        <f>SUM(F48:I48)</f>
        <v>100000</v>
      </c>
      <c r="F48" s="54"/>
      <c r="G48" s="54">
        <v>100000</v>
      </c>
      <c r="H48" s="54"/>
      <c r="I48" s="55"/>
      <c r="J48" s="56">
        <f t="shared" si="4"/>
        <v>100000</v>
      </c>
      <c r="K48" s="57"/>
      <c r="L48" s="58"/>
      <c r="M48" s="59"/>
      <c r="N48" s="299"/>
    </row>
    <row r="49" spans="1:14" ht="23.25" customHeight="1">
      <c r="A49" s="67" t="s">
        <v>55</v>
      </c>
      <c r="B49" s="39" t="s">
        <v>44</v>
      </c>
      <c r="C49" s="314" t="s">
        <v>308</v>
      </c>
      <c r="D49" s="68" t="s">
        <v>309</v>
      </c>
      <c r="E49" s="25">
        <f t="shared" si="1"/>
        <v>200000</v>
      </c>
      <c r="F49" s="69"/>
      <c r="G49" s="69">
        <v>200000</v>
      </c>
      <c r="H49" s="69"/>
      <c r="I49" s="70"/>
      <c r="J49" s="27">
        <f t="shared" si="4"/>
        <v>200000</v>
      </c>
      <c r="K49" s="71"/>
      <c r="L49" s="26"/>
      <c r="M49" s="24"/>
      <c r="N49" s="301"/>
    </row>
    <row r="50" spans="1:14" ht="29.25" customHeight="1">
      <c r="A50" s="67" t="s">
        <v>56</v>
      </c>
      <c r="B50" s="39" t="s">
        <v>44</v>
      </c>
      <c r="C50" s="314" t="s">
        <v>385</v>
      </c>
      <c r="D50" s="68">
        <v>2007</v>
      </c>
      <c r="E50" s="25">
        <f t="shared" si="1"/>
        <v>30000</v>
      </c>
      <c r="F50" s="69"/>
      <c r="G50" s="69">
        <v>30000</v>
      </c>
      <c r="H50" s="69"/>
      <c r="I50" s="70"/>
      <c r="J50" s="27">
        <f t="shared" si="4"/>
        <v>30000</v>
      </c>
      <c r="K50" s="71"/>
      <c r="L50" s="26"/>
      <c r="M50" s="24"/>
      <c r="N50" s="301"/>
    </row>
    <row r="51" spans="1:71" s="329" customFormat="1" ht="25.5" customHeight="1">
      <c r="A51" s="67" t="s">
        <v>58</v>
      </c>
      <c r="B51" s="22" t="s">
        <v>44</v>
      </c>
      <c r="C51" s="23" t="s">
        <v>297</v>
      </c>
      <c r="D51" s="68">
        <v>2007</v>
      </c>
      <c r="E51" s="83">
        <f aca="true" t="shared" si="5" ref="E51:E98">SUM(F51:I51)</f>
        <v>50000</v>
      </c>
      <c r="F51" s="69">
        <v>0</v>
      </c>
      <c r="G51" s="69">
        <v>50000</v>
      </c>
      <c r="H51" s="69">
        <v>0</v>
      </c>
      <c r="I51" s="70">
        <v>0</v>
      </c>
      <c r="J51" s="27">
        <f t="shared" si="4"/>
        <v>50000</v>
      </c>
      <c r="K51" s="71">
        <v>0</v>
      </c>
      <c r="L51" s="26">
        <v>0</v>
      </c>
      <c r="M51" s="24">
        <v>0</v>
      </c>
      <c r="N51" s="301">
        <v>0</v>
      </c>
      <c r="P51" s="138"/>
      <c r="Q51" s="138"/>
      <c r="R51" s="2"/>
      <c r="S51" s="2"/>
      <c r="T51" s="2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</row>
    <row r="52" spans="1:20" s="306" customFormat="1" ht="25.5" customHeight="1">
      <c r="A52" s="67" t="s">
        <v>161</v>
      </c>
      <c r="B52" s="95" t="s">
        <v>355</v>
      </c>
      <c r="C52" s="30" t="s">
        <v>356</v>
      </c>
      <c r="D52" s="60">
        <v>2007</v>
      </c>
      <c r="E52" s="83">
        <f t="shared" si="5"/>
        <v>1000000</v>
      </c>
      <c r="F52" s="63"/>
      <c r="G52" s="63">
        <v>800000</v>
      </c>
      <c r="H52" s="63">
        <v>200000</v>
      </c>
      <c r="I52" s="64"/>
      <c r="J52" s="27">
        <f t="shared" si="4"/>
        <v>1000000</v>
      </c>
      <c r="K52" s="66"/>
      <c r="L52" s="32"/>
      <c r="M52" s="31"/>
      <c r="N52" s="165"/>
      <c r="O52" s="329"/>
      <c r="P52" s="138"/>
      <c r="Q52" s="138"/>
      <c r="R52" s="2"/>
      <c r="S52" s="2"/>
      <c r="T52" s="2"/>
    </row>
    <row r="53" spans="1:20" s="306" customFormat="1" ht="25.5" customHeight="1">
      <c r="A53" s="67" t="s">
        <v>258</v>
      </c>
      <c r="B53" s="95" t="s">
        <v>355</v>
      </c>
      <c r="C53" s="30" t="s">
        <v>379</v>
      </c>
      <c r="D53" s="60">
        <v>2007</v>
      </c>
      <c r="E53" s="83">
        <f t="shared" si="5"/>
        <v>85000</v>
      </c>
      <c r="F53" s="63"/>
      <c r="G53" s="63">
        <v>85000</v>
      </c>
      <c r="H53" s="63"/>
      <c r="I53" s="64"/>
      <c r="J53" s="27">
        <f t="shared" si="4"/>
        <v>85000</v>
      </c>
      <c r="K53" s="66"/>
      <c r="L53" s="32"/>
      <c r="M53" s="31"/>
      <c r="N53" s="165"/>
      <c r="O53" s="329"/>
      <c r="P53" s="138"/>
      <c r="Q53" s="138"/>
      <c r="R53" s="2"/>
      <c r="S53" s="2"/>
      <c r="T53" s="2"/>
    </row>
    <row r="54" spans="1:20" s="306" customFormat="1" ht="25.5" customHeight="1">
      <c r="A54" s="67" t="s">
        <v>271</v>
      </c>
      <c r="B54" s="95" t="s">
        <v>355</v>
      </c>
      <c r="C54" s="30" t="s">
        <v>358</v>
      </c>
      <c r="D54" s="60">
        <v>2007</v>
      </c>
      <c r="E54" s="83">
        <f t="shared" si="5"/>
        <v>600000</v>
      </c>
      <c r="F54" s="63"/>
      <c r="G54" s="63">
        <v>600000</v>
      </c>
      <c r="H54" s="63"/>
      <c r="I54" s="64"/>
      <c r="J54" s="27">
        <f t="shared" si="4"/>
        <v>600000</v>
      </c>
      <c r="K54" s="66"/>
      <c r="L54" s="32"/>
      <c r="M54" s="31"/>
      <c r="N54" s="165"/>
      <c r="O54" s="329"/>
      <c r="P54" s="138"/>
      <c r="Q54" s="138"/>
      <c r="R54" s="2"/>
      <c r="S54" s="2"/>
      <c r="T54" s="2"/>
    </row>
    <row r="55" spans="1:15" ht="28.5" customHeight="1">
      <c r="A55" s="72"/>
      <c r="B55" s="34" t="s">
        <v>91</v>
      </c>
      <c r="C55" s="33" t="s">
        <v>92</v>
      </c>
      <c r="D55" s="31"/>
      <c r="E55" s="75">
        <f t="shared" si="5"/>
        <v>3200000</v>
      </c>
      <c r="F55" s="78">
        <f>SUM(F56:F57)</f>
        <v>0</v>
      </c>
      <c r="G55" s="78">
        <f>SUM(G56:G57)</f>
        <v>3200000</v>
      </c>
      <c r="H55" s="78">
        <f>SUM(H56:H57)</f>
        <v>0</v>
      </c>
      <c r="I55" s="78">
        <f>SUM(I56:I57)</f>
        <v>0</v>
      </c>
      <c r="J55" s="36">
        <f t="shared" si="4"/>
        <v>3200000</v>
      </c>
      <c r="K55" s="80">
        <f>SUM(K56)</f>
        <v>0</v>
      </c>
      <c r="L55" s="78">
        <f>SUM(L56)</f>
        <v>0</v>
      </c>
      <c r="M55" s="78">
        <f>SUM(M56)</f>
        <v>0</v>
      </c>
      <c r="N55" s="318">
        <f>SUM(N56)</f>
        <v>0</v>
      </c>
      <c r="O55" s="329"/>
    </row>
    <row r="56" spans="1:15" ht="27" customHeight="1">
      <c r="A56" s="37" t="s">
        <v>39</v>
      </c>
      <c r="B56" s="22" t="s">
        <v>90</v>
      </c>
      <c r="C56" s="23" t="s">
        <v>344</v>
      </c>
      <c r="D56" s="68">
        <v>2007</v>
      </c>
      <c r="E56" s="25">
        <f t="shared" si="5"/>
        <v>2000000</v>
      </c>
      <c r="F56" s="26">
        <v>0</v>
      </c>
      <c r="G56" s="26">
        <v>2000000</v>
      </c>
      <c r="H56" s="26">
        <v>0</v>
      </c>
      <c r="I56" s="28">
        <v>0</v>
      </c>
      <c r="J56" s="367">
        <f t="shared" si="4"/>
        <v>2000000</v>
      </c>
      <c r="K56" s="69">
        <v>0</v>
      </c>
      <c r="L56" s="26">
        <v>0</v>
      </c>
      <c r="M56" s="24">
        <v>0</v>
      </c>
      <c r="N56" s="301">
        <v>0</v>
      </c>
      <c r="O56" s="329"/>
    </row>
    <row r="57" spans="1:15" ht="25.5" customHeight="1">
      <c r="A57" s="37" t="s">
        <v>41</v>
      </c>
      <c r="B57" s="145" t="s">
        <v>90</v>
      </c>
      <c r="C57" s="51" t="s">
        <v>359</v>
      </c>
      <c r="D57" s="68">
        <v>2007</v>
      </c>
      <c r="E57" s="25">
        <f t="shared" si="5"/>
        <v>1200000</v>
      </c>
      <c r="F57" s="58"/>
      <c r="G57" s="58">
        <v>1200000</v>
      </c>
      <c r="H57" s="58"/>
      <c r="I57" s="166"/>
      <c r="J57" s="367">
        <f t="shared" si="4"/>
        <v>1200000</v>
      </c>
      <c r="K57" s="69"/>
      <c r="L57" s="26"/>
      <c r="M57" s="24"/>
      <c r="N57" s="301"/>
      <c r="O57" s="329"/>
    </row>
    <row r="58" spans="1:15" ht="30" customHeight="1">
      <c r="A58" s="41"/>
      <c r="B58" s="91" t="s">
        <v>59</v>
      </c>
      <c r="C58" s="92" t="s">
        <v>406</v>
      </c>
      <c r="D58" s="18"/>
      <c r="E58" s="93">
        <f t="shared" si="5"/>
        <v>2605000</v>
      </c>
      <c r="F58" s="94">
        <f>SUM(F59:F63)</f>
        <v>0</v>
      </c>
      <c r="G58" s="94">
        <f>SUM(G59:G63)</f>
        <v>2605000</v>
      </c>
      <c r="H58" s="94">
        <f>SUM(H59:H63)</f>
        <v>0</v>
      </c>
      <c r="I58" s="94">
        <f>SUM(I59:I63)</f>
        <v>0</v>
      </c>
      <c r="J58" s="320">
        <f>SUM(J59:J63)</f>
        <v>2605000</v>
      </c>
      <c r="K58" s="349">
        <f>K59+K60+K61</f>
        <v>0</v>
      </c>
      <c r="L58" s="320">
        <f>L59+L60+L61</f>
        <v>0</v>
      </c>
      <c r="M58" s="320">
        <f>M59+M60+M61</f>
        <v>0</v>
      </c>
      <c r="N58" s="320">
        <f>N59+N60+N61</f>
        <v>0</v>
      </c>
      <c r="O58" s="329"/>
    </row>
    <row r="59" spans="1:15" ht="26.25" customHeight="1">
      <c r="A59" s="41" t="s">
        <v>39</v>
      </c>
      <c r="B59" s="145" t="s">
        <v>44</v>
      </c>
      <c r="C59" s="51" t="s">
        <v>328</v>
      </c>
      <c r="D59" s="85" t="s">
        <v>181</v>
      </c>
      <c r="E59" s="61">
        <f t="shared" si="5"/>
        <v>1300000</v>
      </c>
      <c r="F59" s="58">
        <v>0</v>
      </c>
      <c r="G59" s="58">
        <v>1300000</v>
      </c>
      <c r="H59" s="58">
        <v>0</v>
      </c>
      <c r="I59" s="166">
        <v>0</v>
      </c>
      <c r="J59" s="56">
        <f aca="true" t="shared" si="6" ref="J59:J140">E59+K59+L59+M59</f>
        <v>1300000</v>
      </c>
      <c r="K59" s="57">
        <v>0</v>
      </c>
      <c r="L59" s="58">
        <v>0</v>
      </c>
      <c r="M59" s="59">
        <v>0</v>
      </c>
      <c r="N59" s="299"/>
      <c r="O59" s="329"/>
    </row>
    <row r="60" spans="1:14" ht="29.25" customHeight="1">
      <c r="A60" s="37" t="s">
        <v>41</v>
      </c>
      <c r="B60" s="22" t="s">
        <v>44</v>
      </c>
      <c r="C60" s="23" t="s">
        <v>140</v>
      </c>
      <c r="D60" s="68" t="s">
        <v>268</v>
      </c>
      <c r="E60" s="25">
        <f t="shared" si="5"/>
        <v>220000</v>
      </c>
      <c r="F60" s="26"/>
      <c r="G60" s="26">
        <v>220000</v>
      </c>
      <c r="H60" s="26">
        <v>0</v>
      </c>
      <c r="I60" s="28">
        <v>0</v>
      </c>
      <c r="J60" s="27">
        <f t="shared" si="6"/>
        <v>220000</v>
      </c>
      <c r="K60" s="71">
        <v>0</v>
      </c>
      <c r="L60" s="26">
        <v>0</v>
      </c>
      <c r="M60" s="24"/>
      <c r="N60" s="301">
        <v>0</v>
      </c>
    </row>
    <row r="61" spans="1:14" ht="29.25" customHeight="1">
      <c r="A61" s="72" t="s">
        <v>43</v>
      </c>
      <c r="B61" s="95" t="s">
        <v>90</v>
      </c>
      <c r="C61" s="30" t="s">
        <v>392</v>
      </c>
      <c r="D61" s="68" t="s">
        <v>268</v>
      </c>
      <c r="E61" s="62">
        <f t="shared" si="5"/>
        <v>485000</v>
      </c>
      <c r="F61" s="32"/>
      <c r="G61" s="32">
        <v>485000</v>
      </c>
      <c r="H61" s="32">
        <v>0</v>
      </c>
      <c r="I61" s="73">
        <v>0</v>
      </c>
      <c r="J61" s="65">
        <f t="shared" si="6"/>
        <v>485000</v>
      </c>
      <c r="K61" s="66">
        <v>0</v>
      </c>
      <c r="L61" s="32">
        <v>0</v>
      </c>
      <c r="M61" s="31"/>
      <c r="N61" s="165">
        <v>0</v>
      </c>
    </row>
    <row r="62" spans="1:14" ht="29.25" customHeight="1">
      <c r="A62" s="72" t="s">
        <v>45</v>
      </c>
      <c r="B62" s="95" t="s">
        <v>355</v>
      </c>
      <c r="C62" s="30" t="s">
        <v>360</v>
      </c>
      <c r="D62" s="68" t="s">
        <v>268</v>
      </c>
      <c r="E62" s="62">
        <f t="shared" si="5"/>
        <v>400000</v>
      </c>
      <c r="F62" s="32"/>
      <c r="G62" s="32">
        <v>400000</v>
      </c>
      <c r="H62" s="32"/>
      <c r="I62" s="73"/>
      <c r="J62" s="65">
        <f t="shared" si="6"/>
        <v>400000</v>
      </c>
      <c r="K62" s="66"/>
      <c r="L62" s="32"/>
      <c r="M62" s="31"/>
      <c r="N62" s="165"/>
    </row>
    <row r="63" spans="1:14" ht="29.25" customHeight="1">
      <c r="A63" s="72" t="s">
        <v>47</v>
      </c>
      <c r="B63" s="95" t="s">
        <v>355</v>
      </c>
      <c r="C63" s="30" t="s">
        <v>361</v>
      </c>
      <c r="D63" s="68">
        <v>2007</v>
      </c>
      <c r="E63" s="62">
        <f t="shared" si="5"/>
        <v>200000</v>
      </c>
      <c r="F63" s="32"/>
      <c r="G63" s="32">
        <v>200000</v>
      </c>
      <c r="H63" s="32"/>
      <c r="I63" s="73"/>
      <c r="J63" s="65">
        <f t="shared" si="6"/>
        <v>200000</v>
      </c>
      <c r="K63" s="66"/>
      <c r="L63" s="32"/>
      <c r="M63" s="31"/>
      <c r="N63" s="165"/>
    </row>
    <row r="64" spans="1:14" ht="29.25" customHeight="1">
      <c r="A64" s="37"/>
      <c r="B64" s="3" t="s">
        <v>339</v>
      </c>
      <c r="C64" s="6" t="s">
        <v>340</v>
      </c>
      <c r="D64" s="18"/>
      <c r="E64" s="38">
        <f t="shared" si="5"/>
        <v>250000</v>
      </c>
      <c r="F64" s="19">
        <f>F65</f>
        <v>0</v>
      </c>
      <c r="G64" s="19">
        <f>G65</f>
        <v>250000</v>
      </c>
      <c r="H64" s="19">
        <f>H65</f>
        <v>0</v>
      </c>
      <c r="I64" s="89">
        <f>I65</f>
        <v>0</v>
      </c>
      <c r="J64" s="20">
        <f t="shared" si="6"/>
        <v>250000</v>
      </c>
      <c r="K64" s="90">
        <f>K65</f>
        <v>0</v>
      </c>
      <c r="L64" s="19">
        <f>L65</f>
        <v>0</v>
      </c>
      <c r="M64" s="19">
        <f>M65</f>
        <v>0</v>
      </c>
      <c r="N64" s="19">
        <f>N65</f>
        <v>0</v>
      </c>
    </row>
    <row r="65" spans="1:14" ht="30.75" customHeight="1">
      <c r="A65" s="72" t="s">
        <v>39</v>
      </c>
      <c r="B65" s="140" t="s">
        <v>44</v>
      </c>
      <c r="C65" s="30" t="s">
        <v>342</v>
      </c>
      <c r="D65" s="120" t="s">
        <v>341</v>
      </c>
      <c r="E65" s="62">
        <f t="shared" si="5"/>
        <v>250000</v>
      </c>
      <c r="F65" s="32"/>
      <c r="G65" s="32">
        <v>250000</v>
      </c>
      <c r="H65" s="32"/>
      <c r="I65" s="73"/>
      <c r="J65" s="27">
        <f t="shared" si="6"/>
        <v>250000</v>
      </c>
      <c r="K65" s="66"/>
      <c r="L65" s="32"/>
      <c r="M65" s="31"/>
      <c r="N65" s="165"/>
    </row>
    <row r="66" spans="1:14" ht="29.25" customHeight="1">
      <c r="A66" s="37"/>
      <c r="B66" s="3" t="s">
        <v>107</v>
      </c>
      <c r="C66" s="6" t="s">
        <v>310</v>
      </c>
      <c r="D66" s="18"/>
      <c r="E66" s="38">
        <f t="shared" si="5"/>
        <v>150000</v>
      </c>
      <c r="F66" s="19">
        <f>F67</f>
        <v>0</v>
      </c>
      <c r="G66" s="19">
        <f>G67</f>
        <v>150000</v>
      </c>
      <c r="H66" s="19">
        <f>H67</f>
        <v>0</v>
      </c>
      <c r="I66" s="89">
        <f>I67</f>
        <v>0</v>
      </c>
      <c r="J66" s="20">
        <f t="shared" si="6"/>
        <v>150000</v>
      </c>
      <c r="K66" s="90">
        <f>K67</f>
        <v>0</v>
      </c>
      <c r="L66" s="19">
        <f>L67</f>
        <v>0</v>
      </c>
      <c r="M66" s="19">
        <f>M67</f>
        <v>0</v>
      </c>
      <c r="N66" s="19">
        <f>N67</f>
        <v>0</v>
      </c>
    </row>
    <row r="67" spans="1:14" ht="22.5" customHeight="1">
      <c r="A67" s="72" t="s">
        <v>39</v>
      </c>
      <c r="B67" s="140" t="s">
        <v>44</v>
      </c>
      <c r="C67" s="30" t="s">
        <v>383</v>
      </c>
      <c r="D67" s="120" t="s">
        <v>268</v>
      </c>
      <c r="E67" s="62">
        <f t="shared" si="5"/>
        <v>150000</v>
      </c>
      <c r="F67" s="32"/>
      <c r="G67" s="32">
        <v>150000</v>
      </c>
      <c r="H67" s="32"/>
      <c r="I67" s="73"/>
      <c r="J67" s="27">
        <f t="shared" si="6"/>
        <v>150000</v>
      </c>
      <c r="K67" s="66"/>
      <c r="L67" s="32"/>
      <c r="M67" s="31"/>
      <c r="N67" s="165"/>
    </row>
    <row r="68" spans="1:15" ht="28.5" customHeight="1">
      <c r="A68" s="37"/>
      <c r="B68" s="3" t="s">
        <v>61</v>
      </c>
      <c r="C68" s="6" t="s">
        <v>62</v>
      </c>
      <c r="D68" s="76"/>
      <c r="E68" s="38">
        <f t="shared" si="5"/>
        <v>530000</v>
      </c>
      <c r="F68" s="19">
        <f>SUM(F69:F72)</f>
        <v>0</v>
      </c>
      <c r="G68" s="19">
        <f>SUM(G69:G72)</f>
        <v>530000</v>
      </c>
      <c r="H68" s="19">
        <f>SUM(H69:H72)</f>
        <v>0</v>
      </c>
      <c r="I68" s="19">
        <f>SUM(I69:I72)</f>
        <v>0</v>
      </c>
      <c r="J68" s="20">
        <f t="shared" si="6"/>
        <v>530000</v>
      </c>
      <c r="K68" s="21">
        <f>SUM(K69:K69)</f>
        <v>0</v>
      </c>
      <c r="L68" s="38">
        <f>SUM(L69:L69)</f>
        <v>0</v>
      </c>
      <c r="M68" s="18">
        <f>SUM(M69:M69)</f>
        <v>0</v>
      </c>
      <c r="N68" s="312">
        <f>SUM(N69:N69)</f>
        <v>0</v>
      </c>
      <c r="O68" s="329"/>
    </row>
    <row r="69" spans="1:71" s="328" customFormat="1" ht="25.5" customHeight="1">
      <c r="A69" s="37" t="s">
        <v>39</v>
      </c>
      <c r="B69" s="22" t="s">
        <v>90</v>
      </c>
      <c r="C69" s="23" t="s">
        <v>345</v>
      </c>
      <c r="D69" s="68">
        <v>2007</v>
      </c>
      <c r="E69" s="25">
        <f t="shared" si="5"/>
        <v>200000</v>
      </c>
      <c r="F69" s="97">
        <v>0</v>
      </c>
      <c r="G69" s="97">
        <v>200000</v>
      </c>
      <c r="H69" s="97">
        <v>0</v>
      </c>
      <c r="I69" s="98">
        <v>0</v>
      </c>
      <c r="J69" s="27">
        <f t="shared" si="6"/>
        <v>200000</v>
      </c>
      <c r="K69" s="99">
        <v>0</v>
      </c>
      <c r="L69" s="26">
        <v>0</v>
      </c>
      <c r="M69" s="24">
        <v>0</v>
      </c>
      <c r="N69" s="419"/>
      <c r="O69" s="329"/>
      <c r="P69" s="163"/>
      <c r="Q69" s="163"/>
      <c r="R69" s="134"/>
      <c r="S69" s="134"/>
      <c r="T69" s="134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/>
    </row>
    <row r="70" spans="1:20" s="306" customFormat="1" ht="22.5" customHeight="1">
      <c r="A70" s="72" t="s">
        <v>41</v>
      </c>
      <c r="B70" s="22" t="s">
        <v>90</v>
      </c>
      <c r="C70" s="30" t="s">
        <v>138</v>
      </c>
      <c r="D70" s="60">
        <v>2007</v>
      </c>
      <c r="E70" s="62">
        <f t="shared" si="5"/>
        <v>80000</v>
      </c>
      <c r="F70" s="100">
        <v>0</v>
      </c>
      <c r="G70" s="100">
        <v>80000</v>
      </c>
      <c r="H70" s="100">
        <v>0</v>
      </c>
      <c r="I70" s="101">
        <v>0</v>
      </c>
      <c r="J70" s="65">
        <f t="shared" si="6"/>
        <v>80000</v>
      </c>
      <c r="K70" s="102">
        <v>0</v>
      </c>
      <c r="L70" s="32">
        <v>0</v>
      </c>
      <c r="M70" s="31">
        <v>0</v>
      </c>
      <c r="N70" s="420"/>
      <c r="O70" s="329"/>
      <c r="P70" s="138"/>
      <c r="Q70" s="138"/>
      <c r="R70" s="2"/>
      <c r="S70" s="2"/>
      <c r="T70" s="2"/>
    </row>
    <row r="71" spans="1:20" s="306" customFormat="1" ht="23.25" customHeight="1">
      <c r="A71" s="72" t="s">
        <v>43</v>
      </c>
      <c r="B71" s="22" t="s">
        <v>90</v>
      </c>
      <c r="C71" s="30" t="s">
        <v>269</v>
      </c>
      <c r="D71" s="60">
        <v>2007</v>
      </c>
      <c r="E71" s="62">
        <f t="shared" si="5"/>
        <v>100000</v>
      </c>
      <c r="F71" s="100">
        <v>0</v>
      </c>
      <c r="G71" s="100">
        <v>100000</v>
      </c>
      <c r="H71" s="100">
        <v>0</v>
      </c>
      <c r="I71" s="101">
        <v>0</v>
      </c>
      <c r="J71" s="65">
        <f t="shared" si="6"/>
        <v>100000</v>
      </c>
      <c r="K71" s="102">
        <v>0</v>
      </c>
      <c r="L71" s="32">
        <v>0</v>
      </c>
      <c r="M71" s="31">
        <v>0</v>
      </c>
      <c r="N71" s="420"/>
      <c r="O71" s="329"/>
      <c r="P71" s="138"/>
      <c r="Q71" s="138"/>
      <c r="R71" s="2"/>
      <c r="S71" s="2"/>
      <c r="T71" s="2"/>
    </row>
    <row r="72" spans="1:20" s="306" customFormat="1" ht="27" customHeight="1">
      <c r="A72" s="72" t="s">
        <v>45</v>
      </c>
      <c r="B72" s="22" t="s">
        <v>355</v>
      </c>
      <c r="C72" s="30" t="s">
        <v>362</v>
      </c>
      <c r="D72" s="60">
        <v>2007</v>
      </c>
      <c r="E72" s="62">
        <f t="shared" si="5"/>
        <v>150000</v>
      </c>
      <c r="F72" s="100"/>
      <c r="G72" s="100">
        <v>150000</v>
      </c>
      <c r="H72" s="100"/>
      <c r="I72" s="101"/>
      <c r="J72" s="65">
        <f t="shared" si="6"/>
        <v>150000</v>
      </c>
      <c r="K72" s="102"/>
      <c r="L72" s="32"/>
      <c r="M72" s="31"/>
      <c r="N72" s="48"/>
      <c r="O72" s="329"/>
      <c r="P72" s="138"/>
      <c r="Q72" s="138"/>
      <c r="R72" s="2"/>
      <c r="S72" s="2"/>
      <c r="T72" s="2"/>
    </row>
    <row r="73" spans="1:15" ht="33" customHeight="1">
      <c r="A73" s="6"/>
      <c r="B73" s="3" t="s">
        <v>96</v>
      </c>
      <c r="C73" s="6" t="s">
        <v>97</v>
      </c>
      <c r="D73" s="96"/>
      <c r="E73" s="38">
        <f t="shared" si="5"/>
        <v>8500</v>
      </c>
      <c r="F73" s="11">
        <f>SUM(F74:F74)</f>
        <v>0</v>
      </c>
      <c r="G73" s="11">
        <f>SUM(G74:G74)</f>
        <v>8500</v>
      </c>
      <c r="H73" s="11">
        <f>SUM(H74:H74)</f>
        <v>0</v>
      </c>
      <c r="I73" s="12">
        <f>SUM(I74:I74)</f>
        <v>0</v>
      </c>
      <c r="J73" s="20">
        <f t="shared" si="6"/>
        <v>8500</v>
      </c>
      <c r="K73" s="14">
        <f>K74</f>
        <v>0</v>
      </c>
      <c r="L73" s="10">
        <f>L74</f>
        <v>0</v>
      </c>
      <c r="M73" s="9">
        <f>M74</f>
        <v>0</v>
      </c>
      <c r="N73" s="311">
        <f>N74</f>
        <v>0</v>
      </c>
      <c r="O73" s="329"/>
    </row>
    <row r="74" spans="1:15" ht="22.5" customHeight="1">
      <c r="A74" s="37" t="s">
        <v>39</v>
      </c>
      <c r="B74" s="22" t="s">
        <v>90</v>
      </c>
      <c r="C74" s="23" t="s">
        <v>98</v>
      </c>
      <c r="D74" s="68">
        <v>2007</v>
      </c>
      <c r="E74" s="83">
        <f t="shared" si="5"/>
        <v>8500</v>
      </c>
      <c r="F74" s="69">
        <v>0</v>
      </c>
      <c r="G74" s="69">
        <v>8500</v>
      </c>
      <c r="H74" s="69">
        <v>0</v>
      </c>
      <c r="I74" s="70">
        <v>0</v>
      </c>
      <c r="J74" s="27">
        <f t="shared" si="6"/>
        <v>8500</v>
      </c>
      <c r="K74" s="71">
        <v>0</v>
      </c>
      <c r="L74" s="26">
        <v>0</v>
      </c>
      <c r="M74" s="24">
        <v>0</v>
      </c>
      <c r="N74" s="301">
        <v>0</v>
      </c>
      <c r="O74" s="329"/>
    </row>
    <row r="75" spans="1:15" ht="29.25" customHeight="1">
      <c r="A75" s="6"/>
      <c r="B75" s="3" t="s">
        <v>99</v>
      </c>
      <c r="C75" s="6" t="s">
        <v>100</v>
      </c>
      <c r="D75" s="96"/>
      <c r="E75" s="38">
        <f t="shared" si="5"/>
        <v>150000</v>
      </c>
      <c r="F75" s="11">
        <f>SUM(F76:F76)</f>
        <v>0</v>
      </c>
      <c r="G75" s="11">
        <f>SUM(G76:G76)</f>
        <v>150000</v>
      </c>
      <c r="H75" s="11">
        <f>SUM(H76:H76)</f>
        <v>0</v>
      </c>
      <c r="I75" s="12">
        <f>SUM(I76:I76)</f>
        <v>0</v>
      </c>
      <c r="J75" s="20">
        <f t="shared" si="6"/>
        <v>150000</v>
      </c>
      <c r="K75" s="14">
        <f>K76</f>
        <v>0</v>
      </c>
      <c r="L75" s="10">
        <f>L76</f>
        <v>0</v>
      </c>
      <c r="M75" s="9">
        <f>M76</f>
        <v>0</v>
      </c>
      <c r="N75" s="311">
        <f>N76</f>
        <v>0</v>
      </c>
      <c r="O75" s="329"/>
    </row>
    <row r="76" spans="1:15" ht="27" customHeight="1">
      <c r="A76" s="37" t="s">
        <v>39</v>
      </c>
      <c r="B76" s="22" t="s">
        <v>44</v>
      </c>
      <c r="C76" s="23" t="s">
        <v>380</v>
      </c>
      <c r="D76" s="60">
        <v>2007</v>
      </c>
      <c r="E76" s="83">
        <f t="shared" si="5"/>
        <v>150000</v>
      </c>
      <c r="F76" s="69">
        <v>0</v>
      </c>
      <c r="G76" s="69">
        <v>150000</v>
      </c>
      <c r="H76" s="69"/>
      <c r="I76" s="70">
        <v>0</v>
      </c>
      <c r="J76" s="27">
        <f t="shared" si="6"/>
        <v>150000</v>
      </c>
      <c r="K76" s="71">
        <v>0</v>
      </c>
      <c r="L76" s="26">
        <v>0</v>
      </c>
      <c r="M76" s="24">
        <v>0</v>
      </c>
      <c r="N76" s="301">
        <v>0</v>
      </c>
      <c r="O76" s="329"/>
    </row>
    <row r="77" spans="1:14" ht="30.75" customHeight="1">
      <c r="A77" s="72"/>
      <c r="B77" s="34" t="s">
        <v>64</v>
      </c>
      <c r="C77" s="33" t="s">
        <v>65</v>
      </c>
      <c r="D77" s="74"/>
      <c r="E77" s="75">
        <f t="shared" si="5"/>
        <v>1970000</v>
      </c>
      <c r="F77" s="35">
        <f>SUM(F78:F81)</f>
        <v>91350</v>
      </c>
      <c r="G77" s="35">
        <f>SUM(G78:G82)</f>
        <v>1678650</v>
      </c>
      <c r="H77" s="35">
        <f>SUM(H78:H82)</f>
        <v>200000</v>
      </c>
      <c r="I77" s="35">
        <f>SUM(I78:I82)</f>
        <v>0</v>
      </c>
      <c r="J77" s="36">
        <f t="shared" si="6"/>
        <v>2150000</v>
      </c>
      <c r="K77" s="35">
        <f>SUM(K78:K81)</f>
        <v>180000</v>
      </c>
      <c r="L77" s="35">
        <f>SUM(L78:L81)</f>
        <v>0</v>
      </c>
      <c r="M77" s="35">
        <f>SUM(M78:M81)</f>
        <v>0</v>
      </c>
      <c r="N77" s="35">
        <f>SUM(N78:N81)</f>
        <v>0</v>
      </c>
    </row>
    <row r="78" spans="1:14" ht="28.5" customHeight="1">
      <c r="A78" s="404" t="s">
        <v>39</v>
      </c>
      <c r="B78" s="50" t="s">
        <v>44</v>
      </c>
      <c r="C78" s="51" t="s">
        <v>338</v>
      </c>
      <c r="D78" s="52" t="s">
        <v>268</v>
      </c>
      <c r="E78" s="61">
        <f t="shared" si="5"/>
        <v>1370000</v>
      </c>
      <c r="F78" s="54">
        <v>91350</v>
      </c>
      <c r="G78" s="54">
        <v>1078650</v>
      </c>
      <c r="H78" s="54">
        <v>200000</v>
      </c>
      <c r="I78" s="55">
        <v>0</v>
      </c>
      <c r="J78" s="56">
        <f t="shared" si="6"/>
        <v>1550000</v>
      </c>
      <c r="K78" s="57">
        <v>180000</v>
      </c>
      <c r="L78" s="58">
        <v>0</v>
      </c>
      <c r="M78" s="59">
        <v>0</v>
      </c>
      <c r="N78" s="299">
        <v>0</v>
      </c>
    </row>
    <row r="79" spans="1:14" ht="15" customHeight="1">
      <c r="A79" s="406"/>
      <c r="B79" s="140"/>
      <c r="C79" s="30"/>
      <c r="D79" s="60"/>
      <c r="E79" s="62"/>
      <c r="F79" s="63" t="s">
        <v>375</v>
      </c>
      <c r="G79" s="63"/>
      <c r="H79" s="63"/>
      <c r="I79" s="64"/>
      <c r="J79" s="65"/>
      <c r="K79" s="66"/>
      <c r="L79" s="32"/>
      <c r="M79" s="31"/>
      <c r="N79" s="165"/>
    </row>
    <row r="80" spans="1:14" ht="23.25" customHeight="1">
      <c r="A80" s="37" t="s">
        <v>41</v>
      </c>
      <c r="B80" s="39" t="s">
        <v>44</v>
      </c>
      <c r="C80" s="23" t="s">
        <v>346</v>
      </c>
      <c r="D80" s="68">
        <v>2007</v>
      </c>
      <c r="E80" s="25">
        <f>SUM(F80:I80)</f>
        <v>500000</v>
      </c>
      <c r="F80" s="69">
        <v>0</v>
      </c>
      <c r="G80" s="69">
        <v>500000</v>
      </c>
      <c r="H80" s="69">
        <v>0</v>
      </c>
      <c r="I80" s="70">
        <v>0</v>
      </c>
      <c r="J80" s="27">
        <f t="shared" si="6"/>
        <v>500000</v>
      </c>
      <c r="K80" s="71">
        <v>0</v>
      </c>
      <c r="L80" s="26">
        <v>0</v>
      </c>
      <c r="M80" s="24"/>
      <c r="N80" s="301">
        <v>0</v>
      </c>
    </row>
    <row r="81" spans="1:15" ht="30" customHeight="1">
      <c r="A81" s="37" t="s">
        <v>43</v>
      </c>
      <c r="B81" s="22" t="s">
        <v>44</v>
      </c>
      <c r="C81" s="23" t="s">
        <v>337</v>
      </c>
      <c r="D81" s="60">
        <v>2007</v>
      </c>
      <c r="E81" s="25">
        <f>SUM(F81:I81)</f>
        <v>50000</v>
      </c>
      <c r="F81" s="97"/>
      <c r="G81" s="97">
        <v>50000</v>
      </c>
      <c r="H81" s="97">
        <v>0</v>
      </c>
      <c r="I81" s="98">
        <v>0</v>
      </c>
      <c r="J81" s="27">
        <f t="shared" si="6"/>
        <v>50000</v>
      </c>
      <c r="K81" s="99">
        <v>0</v>
      </c>
      <c r="L81" s="26">
        <v>0</v>
      </c>
      <c r="M81" s="24">
        <v>0</v>
      </c>
      <c r="N81" s="301">
        <v>0</v>
      </c>
      <c r="O81" s="329"/>
    </row>
    <row r="82" spans="1:14" ht="26.25" customHeight="1">
      <c r="A82" s="37" t="s">
        <v>45</v>
      </c>
      <c r="B82" s="22" t="s">
        <v>44</v>
      </c>
      <c r="C82" s="30" t="s">
        <v>370</v>
      </c>
      <c r="D82" s="60" t="s">
        <v>312</v>
      </c>
      <c r="E82" s="25">
        <f>SUM(F82:I82)</f>
        <v>50000</v>
      </c>
      <c r="F82" s="100"/>
      <c r="G82" s="100">
        <v>50000</v>
      </c>
      <c r="H82" s="100"/>
      <c r="I82" s="101"/>
      <c r="J82" s="27">
        <f t="shared" si="6"/>
        <v>50000</v>
      </c>
      <c r="K82" s="102"/>
      <c r="L82" s="142"/>
      <c r="M82" s="294"/>
      <c r="N82" s="358"/>
    </row>
    <row r="83" spans="1:14" ht="27" customHeight="1">
      <c r="A83" s="72"/>
      <c r="B83" s="34" t="s">
        <v>295</v>
      </c>
      <c r="C83" s="33" t="s">
        <v>296</v>
      </c>
      <c r="D83" s="74"/>
      <c r="E83" s="75">
        <f>SUM(F83:I83)</f>
        <v>1300000</v>
      </c>
      <c r="F83" s="35">
        <f>SUM(F84:F84)</f>
        <v>0</v>
      </c>
      <c r="G83" s="35">
        <f>SUM(G84:G85)</f>
        <v>650000</v>
      </c>
      <c r="H83" s="35">
        <f>SUM(H84:H85)</f>
        <v>650000</v>
      </c>
      <c r="I83" s="118">
        <f>SUM(I84:I84)</f>
        <v>0</v>
      </c>
      <c r="J83" s="36">
        <f t="shared" si="6"/>
        <v>1300000</v>
      </c>
      <c r="K83" s="291">
        <f>K84</f>
        <v>0</v>
      </c>
      <c r="L83" s="291">
        <f>L84</f>
        <v>0</v>
      </c>
      <c r="M83" s="291">
        <f>M84</f>
        <v>0</v>
      </c>
      <c r="N83" s="315">
        <f>N84</f>
        <v>0</v>
      </c>
    </row>
    <row r="84" spans="1:14" ht="28.5" customHeight="1">
      <c r="A84" s="37" t="s">
        <v>39</v>
      </c>
      <c r="B84" s="39" t="s">
        <v>44</v>
      </c>
      <c r="C84" s="293" t="s">
        <v>311</v>
      </c>
      <c r="D84" s="68">
        <v>2007</v>
      </c>
      <c r="E84" s="25">
        <f t="shared" si="5"/>
        <v>700000</v>
      </c>
      <c r="F84" s="69">
        <v>0</v>
      </c>
      <c r="G84" s="69">
        <v>350000</v>
      </c>
      <c r="H84" s="69">
        <v>350000</v>
      </c>
      <c r="I84" s="70">
        <v>0</v>
      </c>
      <c r="J84" s="27">
        <f t="shared" si="6"/>
        <v>700000</v>
      </c>
      <c r="K84" s="71">
        <v>0</v>
      </c>
      <c r="L84" s="26">
        <v>0</v>
      </c>
      <c r="M84" s="24">
        <f>K84+L84</f>
        <v>0</v>
      </c>
      <c r="N84" s="301">
        <v>0</v>
      </c>
    </row>
    <row r="85" spans="1:14" ht="28.5" customHeight="1">
      <c r="A85" s="37" t="s">
        <v>41</v>
      </c>
      <c r="B85" s="39" t="s">
        <v>44</v>
      </c>
      <c r="C85" s="23" t="s">
        <v>334</v>
      </c>
      <c r="D85" s="68">
        <v>2007</v>
      </c>
      <c r="E85" s="25">
        <f t="shared" si="5"/>
        <v>600000</v>
      </c>
      <c r="F85" s="69"/>
      <c r="G85" s="69">
        <v>300000</v>
      </c>
      <c r="H85" s="69">
        <v>300000</v>
      </c>
      <c r="I85" s="70"/>
      <c r="J85" s="27">
        <f t="shared" si="6"/>
        <v>600000</v>
      </c>
      <c r="K85" s="71"/>
      <c r="L85" s="297"/>
      <c r="M85" s="298"/>
      <c r="N85" s="334"/>
    </row>
    <row r="86" spans="1:14" ht="30.75" customHeight="1">
      <c r="A86" s="72"/>
      <c r="B86" s="34" t="s">
        <v>363</v>
      </c>
      <c r="C86" s="33" t="s">
        <v>409</v>
      </c>
      <c r="D86" s="74"/>
      <c r="E86" s="75">
        <f>SUM(F86:I86)</f>
        <v>45000</v>
      </c>
      <c r="F86" s="35">
        <f>SUM(F87:F89)</f>
        <v>0</v>
      </c>
      <c r="G86" s="35">
        <f>SUM(G87)</f>
        <v>45000</v>
      </c>
      <c r="H86" s="35">
        <f>SUM(H87)</f>
        <v>0</v>
      </c>
      <c r="I86" s="35">
        <f>SUM(I87)</f>
        <v>0</v>
      </c>
      <c r="J86" s="36">
        <f>E86+K86+L86+M86</f>
        <v>225000</v>
      </c>
      <c r="K86" s="35">
        <f>SUM(K87:K89)</f>
        <v>180000</v>
      </c>
      <c r="L86" s="35">
        <f>SUM(L87:L89)</f>
        <v>0</v>
      </c>
      <c r="M86" s="35">
        <f>SUM(M87:M89)</f>
        <v>0</v>
      </c>
      <c r="N86" s="35">
        <f>SUM(N87:N89)</f>
        <v>0</v>
      </c>
    </row>
    <row r="87" spans="1:14" ht="28.5" customHeight="1">
      <c r="A87" s="37" t="s">
        <v>39</v>
      </c>
      <c r="B87" s="39" t="s">
        <v>44</v>
      </c>
      <c r="C87" s="23" t="s">
        <v>364</v>
      </c>
      <c r="D87" s="68">
        <v>2007</v>
      </c>
      <c r="E87" s="25">
        <f>SUM(F87:I87)</f>
        <v>45000</v>
      </c>
      <c r="F87" s="69">
        <v>0</v>
      </c>
      <c r="G87" s="69">
        <v>45000</v>
      </c>
      <c r="H87" s="69">
        <v>0</v>
      </c>
      <c r="I87" s="70">
        <v>0</v>
      </c>
      <c r="J87" s="27">
        <f>E87+K87+L87+M87</f>
        <v>225000</v>
      </c>
      <c r="K87" s="71">
        <v>180000</v>
      </c>
      <c r="L87" s="26">
        <v>0</v>
      </c>
      <c r="M87" s="24">
        <v>0</v>
      </c>
      <c r="N87" s="301">
        <v>0</v>
      </c>
    </row>
    <row r="88" spans="1:14" ht="27" customHeight="1">
      <c r="A88" s="37"/>
      <c r="B88" s="3" t="s">
        <v>109</v>
      </c>
      <c r="C88" s="6" t="s">
        <v>110</v>
      </c>
      <c r="D88" s="76"/>
      <c r="E88" s="38">
        <f>SUM(F88:I88)</f>
        <v>25000</v>
      </c>
      <c r="F88" s="19">
        <f>SUM(F89)</f>
        <v>0</v>
      </c>
      <c r="G88" s="19">
        <f>SUM(G89)</f>
        <v>25000</v>
      </c>
      <c r="H88" s="19">
        <f>SUM(H89)</f>
        <v>0</v>
      </c>
      <c r="I88" s="89">
        <f>SUM(I89)</f>
        <v>0</v>
      </c>
      <c r="J88" s="20">
        <f t="shared" si="6"/>
        <v>25000</v>
      </c>
      <c r="K88" s="21">
        <f>SUM(K89)</f>
        <v>0</v>
      </c>
      <c r="L88" s="21">
        <f>SUM(L89)</f>
        <v>0</v>
      </c>
      <c r="M88" s="21">
        <f>SUM(M89)</f>
        <v>0</v>
      </c>
      <c r="N88" s="319">
        <f>SUM(N89)</f>
        <v>0</v>
      </c>
    </row>
    <row r="89" spans="1:14" ht="21" customHeight="1">
      <c r="A89" s="37" t="s">
        <v>39</v>
      </c>
      <c r="B89" s="22" t="s">
        <v>90</v>
      </c>
      <c r="C89" s="103" t="s">
        <v>347</v>
      </c>
      <c r="D89" s="60">
        <v>2007</v>
      </c>
      <c r="E89" s="25">
        <f>SUM(F89:I89)</f>
        <v>25000</v>
      </c>
      <c r="F89" s="97">
        <v>0</v>
      </c>
      <c r="G89" s="97">
        <v>25000</v>
      </c>
      <c r="H89" s="97">
        <v>0</v>
      </c>
      <c r="I89" s="98">
        <v>0</v>
      </c>
      <c r="J89" s="27">
        <f t="shared" si="6"/>
        <v>25000</v>
      </c>
      <c r="K89" s="99">
        <v>0</v>
      </c>
      <c r="L89" s="26">
        <v>0</v>
      </c>
      <c r="M89" s="24">
        <v>0</v>
      </c>
      <c r="N89" s="301">
        <v>0</v>
      </c>
    </row>
    <row r="90" spans="1:14" ht="42.75" customHeight="1">
      <c r="A90" s="37"/>
      <c r="B90" s="3" t="s">
        <v>69</v>
      </c>
      <c r="C90" s="6" t="s">
        <v>397</v>
      </c>
      <c r="D90" s="68"/>
      <c r="E90" s="38">
        <f t="shared" si="5"/>
        <v>600000</v>
      </c>
      <c r="F90" s="19">
        <f>F91</f>
        <v>0</v>
      </c>
      <c r="G90" s="19">
        <f>G91</f>
        <v>600000</v>
      </c>
      <c r="H90" s="19">
        <f>H91</f>
        <v>0</v>
      </c>
      <c r="I90" s="89">
        <f>I91</f>
        <v>0</v>
      </c>
      <c r="J90" s="20">
        <f t="shared" si="6"/>
        <v>600000</v>
      </c>
      <c r="K90" s="77">
        <f>SUM(K91:K91)</f>
        <v>0</v>
      </c>
      <c r="L90" s="77">
        <f>SUM(L91:L91)</f>
        <v>0</v>
      </c>
      <c r="M90" s="9">
        <f>SUM(M91:M91)</f>
        <v>0</v>
      </c>
      <c r="N90" s="311">
        <f>SUM(N91:N91)</f>
        <v>0</v>
      </c>
    </row>
    <row r="91" spans="1:14" ht="25.5" customHeight="1">
      <c r="A91" s="37" t="s">
        <v>39</v>
      </c>
      <c r="B91" s="39" t="s">
        <v>44</v>
      </c>
      <c r="C91" s="23" t="s">
        <v>332</v>
      </c>
      <c r="D91" s="68" t="s">
        <v>312</v>
      </c>
      <c r="E91" s="25">
        <f>SUM(F91:I91)</f>
        <v>600000</v>
      </c>
      <c r="F91" s="26">
        <v>0</v>
      </c>
      <c r="G91" s="26">
        <v>600000</v>
      </c>
      <c r="H91" s="26">
        <v>0</v>
      </c>
      <c r="I91" s="28">
        <v>0</v>
      </c>
      <c r="J91" s="27">
        <f t="shared" si="6"/>
        <v>600000</v>
      </c>
      <c r="K91" s="71">
        <v>0</v>
      </c>
      <c r="L91" s="71">
        <v>0</v>
      </c>
      <c r="M91" s="335">
        <v>0</v>
      </c>
      <c r="N91" s="336">
        <v>0</v>
      </c>
    </row>
    <row r="92" spans="1:14" ht="31.5" customHeight="1">
      <c r="A92" s="72"/>
      <c r="B92" s="34" t="s">
        <v>72</v>
      </c>
      <c r="C92" s="33" t="s">
        <v>398</v>
      </c>
      <c r="D92" s="74"/>
      <c r="E92" s="75">
        <f t="shared" si="5"/>
        <v>100000</v>
      </c>
      <c r="F92" s="78">
        <f>SUM(F93)</f>
        <v>0</v>
      </c>
      <c r="G92" s="78">
        <f>SUM(G93)</f>
        <v>100000</v>
      </c>
      <c r="H92" s="78">
        <f>SUM(H93)</f>
        <v>0</v>
      </c>
      <c r="I92" s="79">
        <f>SUM(I93)</f>
        <v>0</v>
      </c>
      <c r="J92" s="36">
        <f t="shared" si="6"/>
        <v>100000</v>
      </c>
      <c r="K92" s="80">
        <f>K93</f>
        <v>0</v>
      </c>
      <c r="L92" s="80">
        <f>L93</f>
        <v>0</v>
      </c>
      <c r="M92" s="80">
        <f>M93</f>
        <v>0</v>
      </c>
      <c r="N92" s="317">
        <f>N93</f>
        <v>0</v>
      </c>
    </row>
    <row r="93" spans="1:14" ht="22.5" customHeight="1">
      <c r="A93" s="37" t="s">
        <v>39</v>
      </c>
      <c r="B93" s="39" t="s">
        <v>44</v>
      </c>
      <c r="C93" s="23" t="s">
        <v>74</v>
      </c>
      <c r="D93" s="68" t="s">
        <v>276</v>
      </c>
      <c r="E93" s="25">
        <f t="shared" si="5"/>
        <v>100000</v>
      </c>
      <c r="F93" s="26">
        <v>0</v>
      </c>
      <c r="G93" s="26">
        <v>100000</v>
      </c>
      <c r="H93" s="26">
        <v>0</v>
      </c>
      <c r="I93" s="28">
        <v>0</v>
      </c>
      <c r="J93" s="27">
        <f t="shared" si="6"/>
        <v>100000</v>
      </c>
      <c r="K93" s="71">
        <v>0</v>
      </c>
      <c r="L93" s="26">
        <v>0</v>
      </c>
      <c r="M93" s="24">
        <f>K93+L93</f>
        <v>0</v>
      </c>
      <c r="N93" s="301"/>
    </row>
    <row r="94" spans="1:14" ht="27" customHeight="1">
      <c r="A94" s="72"/>
      <c r="B94" s="34" t="s">
        <v>75</v>
      </c>
      <c r="C94" s="33" t="s">
        <v>399</v>
      </c>
      <c r="D94" s="74"/>
      <c r="E94" s="75">
        <f>SUM(F94:I94)</f>
        <v>500000</v>
      </c>
      <c r="F94" s="78">
        <f>SUM(F95:F96)</f>
        <v>0</v>
      </c>
      <c r="G94" s="78">
        <f>SUM(G95:G96)</f>
        <v>500000</v>
      </c>
      <c r="H94" s="78">
        <f>SUM(H95)</f>
        <v>0</v>
      </c>
      <c r="I94" s="79">
        <f>SUM(I95)</f>
        <v>0</v>
      </c>
      <c r="J94" s="36">
        <f t="shared" si="6"/>
        <v>500000</v>
      </c>
      <c r="K94" s="80">
        <v>0</v>
      </c>
      <c r="L94" s="78">
        <v>0</v>
      </c>
      <c r="M94" s="81">
        <v>0</v>
      </c>
      <c r="N94" s="318">
        <v>0</v>
      </c>
    </row>
    <row r="95" spans="1:14" ht="40.5" customHeight="1">
      <c r="A95" s="37" t="s">
        <v>39</v>
      </c>
      <c r="B95" s="39" t="s">
        <v>44</v>
      </c>
      <c r="C95" s="23" t="s">
        <v>394</v>
      </c>
      <c r="D95" s="68">
        <v>2007</v>
      </c>
      <c r="E95" s="25">
        <f t="shared" si="5"/>
        <v>450000</v>
      </c>
      <c r="F95" s="26">
        <v>0</v>
      </c>
      <c r="G95" s="26">
        <v>450000</v>
      </c>
      <c r="H95" s="26">
        <v>0</v>
      </c>
      <c r="I95" s="28">
        <v>0</v>
      </c>
      <c r="J95" s="27">
        <f t="shared" si="6"/>
        <v>450000</v>
      </c>
      <c r="K95" s="71">
        <v>0</v>
      </c>
      <c r="L95" s="26">
        <v>0</v>
      </c>
      <c r="M95" s="24">
        <f>K95+L95</f>
        <v>0</v>
      </c>
      <c r="N95" s="301">
        <v>0</v>
      </c>
    </row>
    <row r="96" spans="1:14" ht="27.75" customHeight="1">
      <c r="A96" s="37" t="s">
        <v>41</v>
      </c>
      <c r="B96" s="39" t="s">
        <v>44</v>
      </c>
      <c r="C96" s="30" t="s">
        <v>366</v>
      </c>
      <c r="D96" s="68">
        <v>2007</v>
      </c>
      <c r="E96" s="25">
        <f t="shared" si="5"/>
        <v>50000</v>
      </c>
      <c r="F96" s="32"/>
      <c r="G96" s="32">
        <v>50000</v>
      </c>
      <c r="H96" s="32"/>
      <c r="I96" s="73"/>
      <c r="J96" s="27">
        <f t="shared" si="6"/>
        <v>50000</v>
      </c>
      <c r="K96" s="66"/>
      <c r="L96" s="32"/>
      <c r="M96" s="31"/>
      <c r="N96" s="165"/>
    </row>
    <row r="97" spans="1:17" ht="29.25" customHeight="1">
      <c r="A97" s="33"/>
      <c r="B97" s="34" t="s">
        <v>78</v>
      </c>
      <c r="C97" s="33" t="s">
        <v>400</v>
      </c>
      <c r="D97" s="82"/>
      <c r="E97" s="75">
        <f>SUM(F97:I97)</f>
        <v>4250000</v>
      </c>
      <c r="F97" s="35">
        <f>F98+F99+F100+F101+F102+F103+F104+F108+F109+F110+F111+F112+F113</f>
        <v>56000</v>
      </c>
      <c r="G97" s="35">
        <f>G98+G99+G100+G101+G102+G103+G104+G108+G109+G110+G111+G112+G113</f>
        <v>3067800</v>
      </c>
      <c r="H97" s="35">
        <f>H98+H99+H100+H101+H102+H103+H104+H108+H109+H110+H111+H112+H113</f>
        <v>326200</v>
      </c>
      <c r="I97" s="35">
        <f>I98+I99+I100+I101+I102+I103+I104+I108+I109+I110+I111+I112+I113</f>
        <v>800000</v>
      </c>
      <c r="J97" s="36">
        <f t="shared" si="6"/>
        <v>4250000</v>
      </c>
      <c r="K97" s="35">
        <f>SUM(K98:K104)+K108</f>
        <v>0</v>
      </c>
      <c r="L97" s="35">
        <f>SUM(L98:L104)+L108</f>
        <v>0</v>
      </c>
      <c r="M97" s="35">
        <f>SUM(M98:M104)+M108</f>
        <v>0</v>
      </c>
      <c r="N97" s="35">
        <f>SUM(N98:N104)+N108</f>
        <v>0</v>
      </c>
      <c r="Q97" s="138" t="s">
        <v>287</v>
      </c>
    </row>
    <row r="98" spans="1:20" s="341" customFormat="1" ht="24.75" customHeight="1">
      <c r="A98" s="49" t="s">
        <v>39</v>
      </c>
      <c r="B98" s="50" t="s">
        <v>44</v>
      </c>
      <c r="C98" s="51" t="s">
        <v>381</v>
      </c>
      <c r="D98" s="52" t="s">
        <v>181</v>
      </c>
      <c r="E98" s="61">
        <f t="shared" si="5"/>
        <v>250000</v>
      </c>
      <c r="F98" s="53"/>
      <c r="G98" s="53">
        <v>250000</v>
      </c>
      <c r="H98" s="53">
        <v>0</v>
      </c>
      <c r="I98" s="88">
        <v>0</v>
      </c>
      <c r="J98" s="56">
        <f t="shared" si="6"/>
        <v>250000</v>
      </c>
      <c r="K98" s="57">
        <v>0</v>
      </c>
      <c r="L98" s="58">
        <v>0</v>
      </c>
      <c r="M98" s="59"/>
      <c r="N98" s="85"/>
      <c r="P98" s="164"/>
      <c r="Q98" s="164"/>
      <c r="R98" s="342"/>
      <c r="S98" s="342"/>
      <c r="T98" s="342"/>
    </row>
    <row r="99" spans="1:14" ht="25.5" customHeight="1">
      <c r="A99" s="67" t="s">
        <v>41</v>
      </c>
      <c r="B99" s="39" t="s">
        <v>44</v>
      </c>
      <c r="C99" s="23" t="s">
        <v>314</v>
      </c>
      <c r="D99" s="68">
        <v>2007</v>
      </c>
      <c r="E99" s="25">
        <f aca="true" t="shared" si="7" ref="E99:E113">SUM(F99:I99)</f>
        <v>100000</v>
      </c>
      <c r="F99" s="83">
        <v>0</v>
      </c>
      <c r="G99" s="83">
        <v>100000</v>
      </c>
      <c r="H99" s="83"/>
      <c r="I99" s="84">
        <v>0</v>
      </c>
      <c r="J99" s="27">
        <f t="shared" si="6"/>
        <v>100000</v>
      </c>
      <c r="K99" s="71"/>
      <c r="L99" s="26">
        <v>0</v>
      </c>
      <c r="M99" s="24">
        <v>0</v>
      </c>
      <c r="N99" s="301"/>
    </row>
    <row r="100" spans="1:14" ht="25.5" customHeight="1">
      <c r="A100" s="41" t="s">
        <v>43</v>
      </c>
      <c r="B100" s="50" t="s">
        <v>44</v>
      </c>
      <c r="C100" s="51" t="s">
        <v>167</v>
      </c>
      <c r="D100" s="52" t="s">
        <v>274</v>
      </c>
      <c r="E100" s="61">
        <f t="shared" si="7"/>
        <v>150000</v>
      </c>
      <c r="F100" s="53"/>
      <c r="G100" s="53">
        <v>150000</v>
      </c>
      <c r="H100" s="53"/>
      <c r="I100" s="88">
        <v>0</v>
      </c>
      <c r="J100" s="56">
        <f t="shared" si="6"/>
        <v>150000</v>
      </c>
      <c r="K100" s="57">
        <v>0</v>
      </c>
      <c r="L100" s="58">
        <v>0</v>
      </c>
      <c r="M100" s="59">
        <v>0</v>
      </c>
      <c r="N100" s="299">
        <v>0</v>
      </c>
    </row>
    <row r="101" spans="1:15" ht="27.75" customHeight="1">
      <c r="A101" s="37" t="s">
        <v>45</v>
      </c>
      <c r="B101" s="39" t="s">
        <v>44</v>
      </c>
      <c r="C101" s="23" t="s">
        <v>395</v>
      </c>
      <c r="D101" s="68" t="s">
        <v>268</v>
      </c>
      <c r="E101" s="25">
        <f t="shared" si="7"/>
        <v>220000</v>
      </c>
      <c r="F101" s="83">
        <v>33000</v>
      </c>
      <c r="G101" s="83">
        <v>37000</v>
      </c>
      <c r="H101" s="83">
        <v>150000</v>
      </c>
      <c r="I101" s="84">
        <v>0</v>
      </c>
      <c r="J101" s="27">
        <f t="shared" si="6"/>
        <v>220000</v>
      </c>
      <c r="K101" s="71">
        <v>0</v>
      </c>
      <c r="L101" s="26">
        <v>0</v>
      </c>
      <c r="M101" s="24">
        <v>0</v>
      </c>
      <c r="N101" s="301">
        <v>0</v>
      </c>
      <c r="O101" s="329"/>
    </row>
    <row r="102" spans="1:16" ht="21" customHeight="1">
      <c r="A102" s="37" t="s">
        <v>47</v>
      </c>
      <c r="B102" s="39" t="s">
        <v>44</v>
      </c>
      <c r="C102" s="23" t="s">
        <v>315</v>
      </c>
      <c r="D102" s="68">
        <v>2007</v>
      </c>
      <c r="E102" s="25">
        <f t="shared" si="7"/>
        <v>70000</v>
      </c>
      <c r="F102" s="83">
        <v>8000</v>
      </c>
      <c r="G102" s="83">
        <v>62000</v>
      </c>
      <c r="H102" s="83">
        <v>0</v>
      </c>
      <c r="I102" s="84">
        <v>0</v>
      </c>
      <c r="J102" s="27">
        <f t="shared" si="6"/>
        <v>70000</v>
      </c>
      <c r="K102" s="71">
        <v>0</v>
      </c>
      <c r="L102" s="26">
        <v>0</v>
      </c>
      <c r="M102" s="24">
        <v>0</v>
      </c>
      <c r="N102" s="301">
        <v>0</v>
      </c>
      <c r="O102" s="329"/>
      <c r="P102" s="138" t="s">
        <v>179</v>
      </c>
    </row>
    <row r="103" spans="1:15" ht="23.25" customHeight="1">
      <c r="A103" s="37" t="s">
        <v>48</v>
      </c>
      <c r="B103" s="39" t="s">
        <v>44</v>
      </c>
      <c r="C103" s="23" t="s">
        <v>316</v>
      </c>
      <c r="D103" s="68">
        <v>2007</v>
      </c>
      <c r="E103" s="25">
        <f t="shared" si="7"/>
        <v>20000</v>
      </c>
      <c r="F103" s="83">
        <v>0</v>
      </c>
      <c r="G103" s="83">
        <v>20000</v>
      </c>
      <c r="H103" s="83">
        <v>0</v>
      </c>
      <c r="I103" s="84">
        <v>0</v>
      </c>
      <c r="J103" s="27">
        <f t="shared" si="6"/>
        <v>20000</v>
      </c>
      <c r="K103" s="71">
        <v>0</v>
      </c>
      <c r="L103" s="26">
        <v>0</v>
      </c>
      <c r="M103" s="24">
        <v>0</v>
      </c>
      <c r="N103" s="301"/>
      <c r="O103" s="329"/>
    </row>
    <row r="104" spans="1:15" ht="27.75" customHeight="1">
      <c r="A104" s="37">
        <v>7</v>
      </c>
      <c r="B104" s="39" t="s">
        <v>44</v>
      </c>
      <c r="C104" s="23" t="s">
        <v>396</v>
      </c>
      <c r="D104" s="68" t="s">
        <v>312</v>
      </c>
      <c r="E104" s="25">
        <f t="shared" si="7"/>
        <v>50000</v>
      </c>
      <c r="F104" s="83"/>
      <c r="G104" s="83">
        <v>50000</v>
      </c>
      <c r="H104" s="83"/>
      <c r="I104" s="84"/>
      <c r="J104" s="27">
        <f t="shared" si="6"/>
        <v>50000</v>
      </c>
      <c r="K104" s="71"/>
      <c r="L104" s="297"/>
      <c r="M104" s="298"/>
      <c r="N104" s="334"/>
      <c r="O104" s="329"/>
    </row>
    <row r="105" spans="1:71" s="328" customFormat="1" ht="16.5" customHeight="1">
      <c r="A105" s="404" t="s">
        <v>51</v>
      </c>
      <c r="B105" s="50" t="s">
        <v>44</v>
      </c>
      <c r="C105" s="395" t="s">
        <v>389</v>
      </c>
      <c r="D105" s="401" t="s">
        <v>182</v>
      </c>
      <c r="E105" s="61">
        <f t="shared" si="7"/>
        <v>750000</v>
      </c>
      <c r="F105" s="53">
        <v>0</v>
      </c>
      <c r="G105" s="53">
        <v>750000</v>
      </c>
      <c r="H105" s="53"/>
      <c r="I105" s="88">
        <v>0</v>
      </c>
      <c r="J105" s="56">
        <f t="shared" si="6"/>
        <v>750000</v>
      </c>
      <c r="K105" s="57">
        <v>0</v>
      </c>
      <c r="L105" s="58">
        <v>0</v>
      </c>
      <c r="M105" s="59">
        <v>0</v>
      </c>
      <c r="N105" s="299">
        <v>0</v>
      </c>
      <c r="O105" s="306"/>
      <c r="P105" s="138"/>
      <c r="Q105" s="138"/>
      <c r="R105" s="2"/>
      <c r="S105" s="2"/>
      <c r="T105" s="2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6"/>
      <c r="AX105" s="306"/>
      <c r="AY105" s="306"/>
      <c r="AZ105" s="306"/>
      <c r="BA105" s="306"/>
      <c r="BB105" s="306"/>
      <c r="BC105" s="306"/>
      <c r="BD105" s="306"/>
      <c r="BE105" s="306"/>
      <c r="BF105" s="306"/>
      <c r="BG105" s="306"/>
      <c r="BH105" s="306"/>
      <c r="BI105" s="306"/>
      <c r="BJ105" s="306"/>
      <c r="BK105" s="306"/>
      <c r="BL105" s="306"/>
      <c r="BM105" s="306"/>
      <c r="BN105" s="306"/>
      <c r="BO105" s="306"/>
      <c r="BP105" s="306"/>
      <c r="BQ105" s="306"/>
      <c r="BR105" s="306"/>
      <c r="BS105" s="306"/>
    </row>
    <row r="106" spans="1:71" s="328" customFormat="1" ht="16.5" customHeight="1">
      <c r="A106" s="405"/>
      <c r="B106" s="296" t="s">
        <v>80</v>
      </c>
      <c r="C106" s="421"/>
      <c r="D106" s="423"/>
      <c r="E106" s="43">
        <f t="shared" si="7"/>
        <v>800000</v>
      </c>
      <c r="F106" s="170">
        <v>0</v>
      </c>
      <c r="G106" s="170"/>
      <c r="H106" s="170"/>
      <c r="I106" s="171">
        <v>800000</v>
      </c>
      <c r="J106" s="46">
        <f t="shared" si="6"/>
        <v>800000</v>
      </c>
      <c r="K106" s="47">
        <v>0</v>
      </c>
      <c r="L106" s="44">
        <v>0</v>
      </c>
      <c r="M106" s="48">
        <v>0</v>
      </c>
      <c r="N106" s="169">
        <v>0</v>
      </c>
      <c r="O106" s="306"/>
      <c r="P106" s="138"/>
      <c r="Q106" s="138"/>
      <c r="R106" s="2"/>
      <c r="S106" s="2"/>
      <c r="T106" s="2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306"/>
      <c r="AO106" s="306"/>
      <c r="AP106" s="306"/>
      <c r="AQ106" s="306"/>
      <c r="AR106" s="306"/>
      <c r="AS106" s="306"/>
      <c r="AT106" s="306"/>
      <c r="AU106" s="306"/>
      <c r="AV106" s="306"/>
      <c r="AW106" s="306"/>
      <c r="AX106" s="306"/>
      <c r="AY106" s="306"/>
      <c r="AZ106" s="306"/>
      <c r="BA106" s="306"/>
      <c r="BB106" s="306"/>
      <c r="BC106" s="306"/>
      <c r="BD106" s="306"/>
      <c r="BE106" s="306"/>
      <c r="BF106" s="306"/>
      <c r="BG106" s="306"/>
      <c r="BH106" s="306"/>
      <c r="BI106" s="306"/>
      <c r="BJ106" s="306"/>
      <c r="BK106" s="306"/>
      <c r="BL106" s="306"/>
      <c r="BM106" s="306"/>
      <c r="BN106" s="306"/>
      <c r="BO106" s="306"/>
      <c r="BP106" s="306"/>
      <c r="BQ106" s="306"/>
      <c r="BR106" s="306"/>
      <c r="BS106" s="306"/>
    </row>
    <row r="107" spans="1:20" s="306" customFormat="1" ht="14.25" customHeight="1">
      <c r="A107" s="405"/>
      <c r="B107" s="140" t="s">
        <v>123</v>
      </c>
      <c r="C107" s="422"/>
      <c r="D107" s="424"/>
      <c r="E107" s="62">
        <f t="shared" si="7"/>
        <v>700000</v>
      </c>
      <c r="F107" s="86"/>
      <c r="G107" s="86">
        <v>700000</v>
      </c>
      <c r="H107" s="86"/>
      <c r="I107" s="87"/>
      <c r="J107" s="65">
        <f t="shared" si="6"/>
        <v>700000</v>
      </c>
      <c r="K107" s="66"/>
      <c r="L107" s="32"/>
      <c r="M107" s="31"/>
      <c r="N107" s="165"/>
      <c r="P107" s="138"/>
      <c r="Q107" s="138"/>
      <c r="R107" s="2"/>
      <c r="S107" s="2"/>
      <c r="T107" s="2"/>
    </row>
    <row r="108" spans="1:20" s="306" customFormat="1" ht="15.75" customHeight="1">
      <c r="A108" s="359"/>
      <c r="B108" s="347" t="s">
        <v>204</v>
      </c>
      <c r="C108" s="339"/>
      <c r="D108" s="338"/>
      <c r="E108" s="61">
        <f t="shared" si="7"/>
        <v>2250000</v>
      </c>
      <c r="F108" s="170">
        <f>SUM(F105:F107)</f>
        <v>0</v>
      </c>
      <c r="G108" s="170">
        <f>SUM(G105:G107)</f>
        <v>1450000</v>
      </c>
      <c r="H108" s="170">
        <f>SUM(H105:H107)</f>
        <v>0</v>
      </c>
      <c r="I108" s="170">
        <f>SUM(I105:I107)</f>
        <v>800000</v>
      </c>
      <c r="J108" s="56">
        <f t="shared" si="6"/>
        <v>2250000</v>
      </c>
      <c r="K108" s="170">
        <f>SUM(K105:K107)</f>
        <v>0</v>
      </c>
      <c r="L108" s="170">
        <f>SUM(L105:L107)</f>
        <v>0</v>
      </c>
      <c r="M108" s="170">
        <f>SUM(M105:M107)</f>
        <v>0</v>
      </c>
      <c r="N108" s="170">
        <f>SUM(N105:N107)</f>
        <v>0</v>
      </c>
      <c r="P108" s="138"/>
      <c r="Q108" s="138"/>
      <c r="R108" s="2"/>
      <c r="S108" s="2"/>
      <c r="T108" s="2"/>
    </row>
    <row r="109" spans="1:20" s="306" customFormat="1" ht="24" customHeight="1">
      <c r="A109" s="360" t="s">
        <v>52</v>
      </c>
      <c r="B109" s="39" t="s">
        <v>355</v>
      </c>
      <c r="C109" s="361" t="s">
        <v>357</v>
      </c>
      <c r="D109" s="362" t="s">
        <v>268</v>
      </c>
      <c r="E109" s="25">
        <f t="shared" si="7"/>
        <v>170000</v>
      </c>
      <c r="F109" s="83"/>
      <c r="G109" s="83">
        <v>43800</v>
      </c>
      <c r="H109" s="83">
        <v>126200</v>
      </c>
      <c r="I109" s="84"/>
      <c r="J109" s="27">
        <f t="shared" si="6"/>
        <v>170000</v>
      </c>
      <c r="K109" s="363"/>
      <c r="L109" s="83"/>
      <c r="M109" s="83"/>
      <c r="N109" s="83"/>
      <c r="P109" s="138"/>
      <c r="Q109" s="138"/>
      <c r="R109" s="2"/>
      <c r="S109" s="2"/>
      <c r="T109" s="2"/>
    </row>
    <row r="110" spans="1:20" s="306" customFormat="1" ht="21" customHeight="1">
      <c r="A110" s="360" t="s">
        <v>54</v>
      </c>
      <c r="B110" s="39" t="s">
        <v>44</v>
      </c>
      <c r="C110" s="361" t="s">
        <v>382</v>
      </c>
      <c r="D110" s="362">
        <v>2007</v>
      </c>
      <c r="E110" s="25">
        <f t="shared" si="7"/>
        <v>100000</v>
      </c>
      <c r="F110" s="83"/>
      <c r="G110" s="83">
        <v>100000</v>
      </c>
      <c r="H110" s="83"/>
      <c r="I110" s="84"/>
      <c r="J110" s="27">
        <f t="shared" si="6"/>
        <v>100000</v>
      </c>
      <c r="K110" s="363"/>
      <c r="L110" s="83"/>
      <c r="M110" s="83"/>
      <c r="N110" s="83"/>
      <c r="P110" s="138"/>
      <c r="Q110" s="138"/>
      <c r="R110" s="2"/>
      <c r="S110" s="2"/>
      <c r="T110" s="2"/>
    </row>
    <row r="111" spans="1:20" s="306" customFormat="1" ht="40.5" customHeight="1">
      <c r="A111" s="360" t="s">
        <v>55</v>
      </c>
      <c r="B111" s="39" t="s">
        <v>44</v>
      </c>
      <c r="C111" s="361" t="s">
        <v>393</v>
      </c>
      <c r="D111" s="362">
        <v>2007</v>
      </c>
      <c r="E111" s="25">
        <f t="shared" si="7"/>
        <v>270000</v>
      </c>
      <c r="F111" s="83"/>
      <c r="G111" s="83">
        <v>220000</v>
      </c>
      <c r="H111" s="83">
        <v>50000</v>
      </c>
      <c r="I111" s="84"/>
      <c r="J111" s="27">
        <f t="shared" si="6"/>
        <v>270000</v>
      </c>
      <c r="K111" s="363"/>
      <c r="L111" s="83"/>
      <c r="M111" s="83"/>
      <c r="N111" s="83"/>
      <c r="P111" s="138"/>
      <c r="Q111" s="138"/>
      <c r="R111" s="2"/>
      <c r="S111" s="2"/>
      <c r="T111" s="2"/>
    </row>
    <row r="112" spans="1:20" s="306" customFormat="1" ht="29.25" customHeight="1">
      <c r="A112" s="360" t="s">
        <v>56</v>
      </c>
      <c r="B112" s="39" t="s">
        <v>44</v>
      </c>
      <c r="C112" s="361" t="s">
        <v>401</v>
      </c>
      <c r="D112" s="362" t="s">
        <v>312</v>
      </c>
      <c r="E112" s="25">
        <f t="shared" si="7"/>
        <v>300000</v>
      </c>
      <c r="F112" s="83"/>
      <c r="G112" s="83">
        <v>300000</v>
      </c>
      <c r="H112" s="83"/>
      <c r="I112" s="84"/>
      <c r="J112" s="27">
        <f t="shared" si="6"/>
        <v>300000</v>
      </c>
      <c r="K112" s="363"/>
      <c r="L112" s="83"/>
      <c r="M112" s="83"/>
      <c r="N112" s="83"/>
      <c r="P112" s="138"/>
      <c r="Q112" s="138"/>
      <c r="R112" s="2"/>
      <c r="S112" s="2"/>
      <c r="T112" s="2"/>
    </row>
    <row r="113" spans="1:14" ht="33.75" customHeight="1">
      <c r="A113" s="425" t="s">
        <v>58</v>
      </c>
      <c r="B113" s="50" t="s">
        <v>355</v>
      </c>
      <c r="C113" s="364" t="s">
        <v>372</v>
      </c>
      <c r="D113" s="365" t="s">
        <v>312</v>
      </c>
      <c r="E113" s="61">
        <f t="shared" si="7"/>
        <v>300000</v>
      </c>
      <c r="F113" s="53">
        <v>15000</v>
      </c>
      <c r="G113" s="53">
        <v>285000</v>
      </c>
      <c r="H113" s="53"/>
      <c r="I113" s="88"/>
      <c r="J113" s="56">
        <f t="shared" si="6"/>
        <v>300000</v>
      </c>
      <c r="K113" s="366"/>
      <c r="L113" s="53"/>
      <c r="M113" s="53"/>
      <c r="N113" s="53"/>
    </row>
    <row r="114" spans="1:14" ht="12" customHeight="1">
      <c r="A114" s="426"/>
      <c r="B114" s="296"/>
      <c r="C114" s="339"/>
      <c r="D114" s="338"/>
      <c r="E114" s="43"/>
      <c r="F114" s="170" t="s">
        <v>280</v>
      </c>
      <c r="G114" s="170"/>
      <c r="H114" s="170"/>
      <c r="I114" s="171"/>
      <c r="J114" s="65"/>
      <c r="K114" s="353"/>
      <c r="L114" s="170"/>
      <c r="M114" s="170"/>
      <c r="N114" s="170"/>
    </row>
    <row r="115" spans="1:15" ht="30.75" customHeight="1">
      <c r="A115" s="92"/>
      <c r="B115" s="91" t="s">
        <v>259</v>
      </c>
      <c r="C115" s="92" t="s">
        <v>407</v>
      </c>
      <c r="D115" s="343"/>
      <c r="E115" s="93">
        <f aca="true" t="shared" si="8" ref="E115:E121">SUM(F115:I115)</f>
        <v>1600000</v>
      </c>
      <c r="F115" s="287">
        <f>SUM(F116:F116)</f>
        <v>0</v>
      </c>
      <c r="G115" s="287">
        <f>SUM(G116:G116)</f>
        <v>1600000</v>
      </c>
      <c r="H115" s="287">
        <f>SUM(H116:H116)</f>
        <v>0</v>
      </c>
      <c r="I115" s="288">
        <f>SUM(I116:I116)</f>
        <v>0</v>
      </c>
      <c r="J115" s="320">
        <f t="shared" si="6"/>
        <v>1791000</v>
      </c>
      <c r="K115" s="344">
        <f>K116</f>
        <v>0</v>
      </c>
      <c r="L115" s="290">
        <f>L116</f>
        <v>0</v>
      </c>
      <c r="M115" s="345">
        <f>M116</f>
        <v>191000</v>
      </c>
      <c r="N115" s="346">
        <f>N116</f>
        <v>0</v>
      </c>
      <c r="O115" s="329"/>
    </row>
    <row r="116" spans="1:20" s="341" customFormat="1" ht="33" customHeight="1">
      <c r="A116" s="41" t="s">
        <v>39</v>
      </c>
      <c r="B116" s="50" t="s">
        <v>149</v>
      </c>
      <c r="C116" s="51" t="s">
        <v>87</v>
      </c>
      <c r="D116" s="52" t="s">
        <v>180</v>
      </c>
      <c r="E116" s="61">
        <f t="shared" si="8"/>
        <v>1600000</v>
      </c>
      <c r="F116" s="58">
        <v>0</v>
      </c>
      <c r="G116" s="58">
        <v>1600000</v>
      </c>
      <c r="H116" s="58">
        <v>0</v>
      </c>
      <c r="I116" s="166"/>
      <c r="J116" s="56">
        <f t="shared" si="6"/>
        <v>1791000</v>
      </c>
      <c r="K116" s="57">
        <v>0</v>
      </c>
      <c r="L116" s="58">
        <v>0</v>
      </c>
      <c r="M116" s="59">
        <v>191000</v>
      </c>
      <c r="N116" s="299"/>
      <c r="P116" s="164"/>
      <c r="Q116" s="164"/>
      <c r="R116" s="342"/>
      <c r="S116" s="342"/>
      <c r="T116" s="342"/>
    </row>
    <row r="117" spans="1:15" ht="27" customHeight="1">
      <c r="A117" s="6"/>
      <c r="B117" s="3" t="s">
        <v>320</v>
      </c>
      <c r="C117" s="6" t="s">
        <v>408</v>
      </c>
      <c r="D117" s="96"/>
      <c r="E117" s="38">
        <f t="shared" si="8"/>
        <v>150000</v>
      </c>
      <c r="F117" s="11">
        <f>SUM(F118:F118)</f>
        <v>0</v>
      </c>
      <c r="G117" s="11">
        <f>SUM(G118:G119)</f>
        <v>150000</v>
      </c>
      <c r="H117" s="11">
        <f>SUM(H118:H118)</f>
        <v>0</v>
      </c>
      <c r="I117" s="12">
        <f>SUM(I118:I118)</f>
        <v>0</v>
      </c>
      <c r="J117" s="20">
        <f t="shared" si="6"/>
        <v>150000</v>
      </c>
      <c r="K117" s="14">
        <f>K118</f>
        <v>0</v>
      </c>
      <c r="L117" s="10">
        <f>L118</f>
        <v>0</v>
      </c>
      <c r="M117" s="9">
        <f>SUM(M118:M119)</f>
        <v>0</v>
      </c>
      <c r="N117" s="311">
        <f>N118</f>
        <v>0</v>
      </c>
      <c r="O117" s="329"/>
    </row>
    <row r="118" spans="1:15" ht="26.25" customHeight="1">
      <c r="A118" s="72" t="s">
        <v>39</v>
      </c>
      <c r="B118" s="39" t="s">
        <v>44</v>
      </c>
      <c r="C118" s="30" t="s">
        <v>321</v>
      </c>
      <c r="D118" s="60">
        <v>2007</v>
      </c>
      <c r="E118" s="62">
        <f t="shared" si="8"/>
        <v>50000</v>
      </c>
      <c r="F118" s="32">
        <v>0</v>
      </c>
      <c r="G118" s="32">
        <v>50000</v>
      </c>
      <c r="H118" s="32">
        <v>0</v>
      </c>
      <c r="I118" s="73"/>
      <c r="J118" s="65">
        <f t="shared" si="6"/>
        <v>50000</v>
      </c>
      <c r="K118" s="66">
        <v>0</v>
      </c>
      <c r="L118" s="32">
        <v>0</v>
      </c>
      <c r="M118" s="31">
        <v>0</v>
      </c>
      <c r="N118" s="301">
        <v>0</v>
      </c>
      <c r="O118" s="329"/>
    </row>
    <row r="119" spans="1:15" ht="26.25" customHeight="1">
      <c r="A119" s="72" t="s">
        <v>41</v>
      </c>
      <c r="B119" s="140" t="s">
        <v>44</v>
      </c>
      <c r="C119" s="30" t="s">
        <v>323</v>
      </c>
      <c r="D119" s="60" t="s">
        <v>309</v>
      </c>
      <c r="E119" s="62">
        <f t="shared" si="8"/>
        <v>100000</v>
      </c>
      <c r="F119" s="32"/>
      <c r="G119" s="32">
        <v>100000</v>
      </c>
      <c r="H119" s="32"/>
      <c r="I119" s="73"/>
      <c r="J119" s="65">
        <f t="shared" si="6"/>
        <v>100000</v>
      </c>
      <c r="K119" s="66"/>
      <c r="L119" s="32"/>
      <c r="M119" s="31">
        <v>0</v>
      </c>
      <c r="N119" s="165"/>
      <c r="O119" s="329"/>
    </row>
    <row r="120" spans="1:14" ht="31.5" customHeight="1">
      <c r="A120" s="37"/>
      <c r="B120" s="3" t="s">
        <v>105</v>
      </c>
      <c r="C120" s="6" t="s">
        <v>106</v>
      </c>
      <c r="D120" s="76"/>
      <c r="E120" s="38">
        <f t="shared" si="8"/>
        <v>500000</v>
      </c>
      <c r="F120" s="19">
        <f>SUM(F121:F130)</f>
        <v>0</v>
      </c>
      <c r="G120" s="19">
        <f>SUM(G121:G130)</f>
        <v>500000</v>
      </c>
      <c r="H120" s="19">
        <f>SUM(H121:H130)</f>
        <v>0</v>
      </c>
      <c r="I120" s="89">
        <f>SUM(I121:I130)</f>
        <v>0</v>
      </c>
      <c r="J120" s="20">
        <f t="shared" si="6"/>
        <v>500000</v>
      </c>
      <c r="K120" s="21">
        <f>SUM(K121)</f>
        <v>0</v>
      </c>
      <c r="L120" s="21">
        <f>SUM(L121)</f>
        <v>0</v>
      </c>
      <c r="M120" s="21">
        <f>SUM(M121)</f>
        <v>0</v>
      </c>
      <c r="N120" s="319">
        <f>SUM(N121)</f>
        <v>0</v>
      </c>
    </row>
    <row r="121" spans="1:14" ht="18.75" customHeight="1">
      <c r="A121" s="37" t="s">
        <v>39</v>
      </c>
      <c r="B121" s="22" t="s">
        <v>90</v>
      </c>
      <c r="C121" s="103" t="s">
        <v>290</v>
      </c>
      <c r="D121" s="60">
        <v>2007</v>
      </c>
      <c r="E121" s="25">
        <f t="shared" si="8"/>
        <v>24000</v>
      </c>
      <c r="F121" s="97">
        <v>0</v>
      </c>
      <c r="G121" s="97">
        <v>24000</v>
      </c>
      <c r="H121" s="97">
        <v>0</v>
      </c>
      <c r="I121" s="98">
        <v>0</v>
      </c>
      <c r="J121" s="27">
        <f t="shared" si="6"/>
        <v>24000</v>
      </c>
      <c r="K121" s="99">
        <v>0</v>
      </c>
      <c r="L121" s="26">
        <v>0</v>
      </c>
      <c r="M121" s="24">
        <v>0</v>
      </c>
      <c r="N121" s="301">
        <v>0</v>
      </c>
    </row>
    <row r="122" spans="1:14" ht="18.75" customHeight="1">
      <c r="A122" s="37" t="s">
        <v>41</v>
      </c>
      <c r="B122" s="22" t="s">
        <v>44</v>
      </c>
      <c r="C122" s="103" t="s">
        <v>330</v>
      </c>
      <c r="D122" s="60">
        <v>2007</v>
      </c>
      <c r="E122" s="25">
        <f aca="true" t="shared" si="9" ref="E122:E145">SUM(F122:I122)</f>
        <v>32000</v>
      </c>
      <c r="F122" s="97">
        <v>0</v>
      </c>
      <c r="G122" s="97">
        <v>32000</v>
      </c>
      <c r="H122" s="97">
        <v>0</v>
      </c>
      <c r="I122" s="98">
        <v>0</v>
      </c>
      <c r="J122" s="27">
        <f t="shared" si="6"/>
        <v>32000</v>
      </c>
      <c r="K122" s="99">
        <v>0</v>
      </c>
      <c r="L122" s="26">
        <v>0</v>
      </c>
      <c r="M122" s="24">
        <v>0</v>
      </c>
      <c r="N122" s="301">
        <v>0</v>
      </c>
    </row>
    <row r="123" spans="1:14" ht="18.75" customHeight="1">
      <c r="A123" s="37" t="s">
        <v>43</v>
      </c>
      <c r="B123" s="22" t="s">
        <v>90</v>
      </c>
      <c r="C123" s="103" t="s">
        <v>299</v>
      </c>
      <c r="D123" s="60">
        <v>2007</v>
      </c>
      <c r="E123" s="25">
        <f t="shared" si="9"/>
        <v>25500</v>
      </c>
      <c r="F123" s="97">
        <v>0</v>
      </c>
      <c r="G123" s="97">
        <v>25500</v>
      </c>
      <c r="H123" s="97">
        <v>0</v>
      </c>
      <c r="I123" s="98">
        <v>0</v>
      </c>
      <c r="J123" s="27">
        <f t="shared" si="6"/>
        <v>25500</v>
      </c>
      <c r="K123" s="99">
        <v>0</v>
      </c>
      <c r="L123" s="26">
        <v>0</v>
      </c>
      <c r="M123" s="24">
        <v>0</v>
      </c>
      <c r="N123" s="301">
        <v>0</v>
      </c>
    </row>
    <row r="124" spans="1:14" ht="18.75" customHeight="1">
      <c r="A124" s="37" t="s">
        <v>45</v>
      </c>
      <c r="B124" s="22" t="s">
        <v>90</v>
      </c>
      <c r="C124" s="103" t="s">
        <v>300</v>
      </c>
      <c r="D124" s="60">
        <v>2007</v>
      </c>
      <c r="E124" s="25">
        <f t="shared" si="9"/>
        <v>32000</v>
      </c>
      <c r="F124" s="97">
        <v>0</v>
      </c>
      <c r="G124" s="97">
        <v>32000</v>
      </c>
      <c r="H124" s="97">
        <v>0</v>
      </c>
      <c r="I124" s="98">
        <v>0</v>
      </c>
      <c r="J124" s="27">
        <f t="shared" si="6"/>
        <v>32000</v>
      </c>
      <c r="K124" s="99">
        <v>0</v>
      </c>
      <c r="L124" s="26">
        <v>0</v>
      </c>
      <c r="M124" s="24">
        <v>0</v>
      </c>
      <c r="N124" s="301">
        <v>0</v>
      </c>
    </row>
    <row r="125" spans="1:14" ht="18.75" customHeight="1">
      <c r="A125" s="37" t="s">
        <v>47</v>
      </c>
      <c r="B125" s="22" t="s">
        <v>90</v>
      </c>
      <c r="C125" s="103" t="s">
        <v>301</v>
      </c>
      <c r="D125" s="60">
        <v>2007</v>
      </c>
      <c r="E125" s="25">
        <f t="shared" si="9"/>
        <v>59000</v>
      </c>
      <c r="F125" s="97">
        <v>0</v>
      </c>
      <c r="G125" s="97">
        <v>59000</v>
      </c>
      <c r="H125" s="97">
        <v>0</v>
      </c>
      <c r="I125" s="98">
        <v>0</v>
      </c>
      <c r="J125" s="27">
        <f t="shared" si="6"/>
        <v>59000</v>
      </c>
      <c r="K125" s="99">
        <v>0</v>
      </c>
      <c r="L125" s="26">
        <v>0</v>
      </c>
      <c r="M125" s="24">
        <v>0</v>
      </c>
      <c r="N125" s="301">
        <v>0</v>
      </c>
    </row>
    <row r="126" spans="1:14" ht="30" customHeight="1">
      <c r="A126" s="37" t="s">
        <v>48</v>
      </c>
      <c r="B126" s="95" t="s">
        <v>44</v>
      </c>
      <c r="C126" s="30" t="s">
        <v>373</v>
      </c>
      <c r="D126" s="60">
        <v>2007</v>
      </c>
      <c r="E126" s="25">
        <f t="shared" si="9"/>
        <v>120000</v>
      </c>
      <c r="F126" s="100"/>
      <c r="G126" s="100">
        <v>120000</v>
      </c>
      <c r="H126" s="100"/>
      <c r="I126" s="101"/>
      <c r="J126" s="27">
        <f t="shared" si="6"/>
        <v>120000</v>
      </c>
      <c r="K126" s="102"/>
      <c r="L126" s="142"/>
      <c r="M126" s="294"/>
      <c r="N126" s="301">
        <v>0</v>
      </c>
    </row>
    <row r="127" spans="1:14" ht="30.75" customHeight="1">
      <c r="A127" s="37" t="s">
        <v>49</v>
      </c>
      <c r="B127" s="95" t="s">
        <v>44</v>
      </c>
      <c r="C127" s="30" t="s">
        <v>390</v>
      </c>
      <c r="D127" s="60">
        <v>2007</v>
      </c>
      <c r="E127" s="25">
        <f t="shared" si="9"/>
        <v>120000</v>
      </c>
      <c r="F127" s="100"/>
      <c r="G127" s="100">
        <v>120000</v>
      </c>
      <c r="H127" s="100"/>
      <c r="I127" s="101"/>
      <c r="J127" s="27">
        <f t="shared" si="6"/>
        <v>120000</v>
      </c>
      <c r="K127" s="102"/>
      <c r="L127" s="142"/>
      <c r="M127" s="294"/>
      <c r="N127" s="301">
        <v>0</v>
      </c>
    </row>
    <row r="128" spans="1:14" ht="21.75" customHeight="1">
      <c r="A128" s="37" t="s">
        <v>51</v>
      </c>
      <c r="B128" s="95" t="s">
        <v>44</v>
      </c>
      <c r="C128" s="333" t="s">
        <v>302</v>
      </c>
      <c r="D128" s="60">
        <v>2007</v>
      </c>
      <c r="E128" s="25">
        <f t="shared" si="9"/>
        <v>65000</v>
      </c>
      <c r="F128" s="100"/>
      <c r="G128" s="100">
        <v>65000</v>
      </c>
      <c r="H128" s="100"/>
      <c r="I128" s="101"/>
      <c r="J128" s="27">
        <f t="shared" si="6"/>
        <v>65000</v>
      </c>
      <c r="K128" s="102"/>
      <c r="L128" s="142"/>
      <c r="M128" s="294"/>
      <c r="N128" s="301">
        <v>0</v>
      </c>
    </row>
    <row r="129" spans="1:14" ht="20.25" customHeight="1">
      <c r="A129" s="37" t="s">
        <v>52</v>
      </c>
      <c r="B129" s="22" t="s">
        <v>44</v>
      </c>
      <c r="C129" s="103" t="s">
        <v>335</v>
      </c>
      <c r="D129" s="60">
        <v>2007</v>
      </c>
      <c r="E129" s="25">
        <f t="shared" si="9"/>
        <v>16500</v>
      </c>
      <c r="F129" s="97">
        <v>0</v>
      </c>
      <c r="G129" s="97">
        <v>16500</v>
      </c>
      <c r="H129" s="97">
        <v>0</v>
      </c>
      <c r="I129" s="98">
        <v>0</v>
      </c>
      <c r="J129" s="27">
        <f t="shared" si="6"/>
        <v>16500</v>
      </c>
      <c r="K129" s="99">
        <v>0</v>
      </c>
      <c r="L129" s="26">
        <v>0</v>
      </c>
      <c r="M129" s="24">
        <v>0</v>
      </c>
      <c r="N129" s="301">
        <v>0</v>
      </c>
    </row>
    <row r="130" spans="1:14" ht="26.25" customHeight="1">
      <c r="A130" s="37" t="s">
        <v>54</v>
      </c>
      <c r="B130" s="22" t="s">
        <v>44</v>
      </c>
      <c r="C130" s="103" t="s">
        <v>331</v>
      </c>
      <c r="D130" s="60">
        <v>2007</v>
      </c>
      <c r="E130" s="25">
        <f t="shared" si="9"/>
        <v>6000</v>
      </c>
      <c r="F130" s="97">
        <v>0</v>
      </c>
      <c r="G130" s="97">
        <v>6000</v>
      </c>
      <c r="H130" s="97">
        <v>0</v>
      </c>
      <c r="I130" s="98">
        <v>0</v>
      </c>
      <c r="J130" s="27">
        <f t="shared" si="6"/>
        <v>6000</v>
      </c>
      <c r="K130" s="99">
        <v>0</v>
      </c>
      <c r="L130" s="26">
        <v>0</v>
      </c>
      <c r="M130" s="24">
        <v>0</v>
      </c>
      <c r="N130" s="301">
        <v>0</v>
      </c>
    </row>
    <row r="131" spans="1:14" ht="26.25" customHeight="1">
      <c r="A131" s="37"/>
      <c r="B131" s="3" t="s">
        <v>88</v>
      </c>
      <c r="C131" s="6" t="s">
        <v>410</v>
      </c>
      <c r="D131" s="76"/>
      <c r="E131" s="38">
        <f>SUM(F131:I131)</f>
        <v>570000</v>
      </c>
      <c r="F131" s="19">
        <f>SUM(F132:F142)</f>
        <v>0</v>
      </c>
      <c r="G131" s="19">
        <f>SUM(G132:G133)</f>
        <v>570000</v>
      </c>
      <c r="H131" s="19">
        <f>SUM(H132:H133)</f>
        <v>0</v>
      </c>
      <c r="I131" s="19">
        <f>SUM(I132:I133)</f>
        <v>0</v>
      </c>
      <c r="J131" s="20">
        <f>E131+K131+L131+M131</f>
        <v>570000</v>
      </c>
      <c r="K131" s="21">
        <f>SUM(K132)</f>
        <v>0</v>
      </c>
      <c r="L131" s="21">
        <f>SUM(L132)</f>
        <v>0</v>
      </c>
      <c r="M131" s="21">
        <f>SUM(M132)</f>
        <v>0</v>
      </c>
      <c r="N131" s="319">
        <f>SUM(N132)</f>
        <v>0</v>
      </c>
    </row>
    <row r="132" spans="1:14" ht="18.75" customHeight="1">
      <c r="A132" s="37" t="s">
        <v>39</v>
      </c>
      <c r="B132" s="22" t="s">
        <v>44</v>
      </c>
      <c r="C132" s="103" t="s">
        <v>367</v>
      </c>
      <c r="D132" s="60">
        <v>2007</v>
      </c>
      <c r="E132" s="25">
        <f>SUM(F132:I132)</f>
        <v>500000</v>
      </c>
      <c r="F132" s="97">
        <v>0</v>
      </c>
      <c r="G132" s="97">
        <v>500000</v>
      </c>
      <c r="H132" s="97">
        <v>0</v>
      </c>
      <c r="I132" s="98">
        <v>0</v>
      </c>
      <c r="J132" s="27">
        <f>E132+K132+L132+M132</f>
        <v>500000</v>
      </c>
      <c r="K132" s="99">
        <v>0</v>
      </c>
      <c r="L132" s="26">
        <v>0</v>
      </c>
      <c r="M132" s="24">
        <v>0</v>
      </c>
      <c r="N132" s="301">
        <v>0</v>
      </c>
    </row>
    <row r="133" spans="1:14" ht="18.75" customHeight="1">
      <c r="A133" s="37" t="s">
        <v>41</v>
      </c>
      <c r="B133" s="22" t="s">
        <v>44</v>
      </c>
      <c r="C133" s="103" t="s">
        <v>288</v>
      </c>
      <c r="D133" s="60">
        <v>2007</v>
      </c>
      <c r="E133" s="25">
        <f>SUM(F133:I133)</f>
        <v>70000</v>
      </c>
      <c r="F133" s="97">
        <v>0</v>
      </c>
      <c r="G133" s="97">
        <v>70000</v>
      </c>
      <c r="H133" s="97">
        <v>0</v>
      </c>
      <c r="I133" s="98">
        <v>0</v>
      </c>
      <c r="J133" s="27">
        <f>E133+K133+L133+M133</f>
        <v>70000</v>
      </c>
      <c r="K133" s="99">
        <v>0</v>
      </c>
      <c r="L133" s="26">
        <v>0</v>
      </c>
      <c r="M133" s="24">
        <v>0</v>
      </c>
      <c r="N133" s="301">
        <v>0</v>
      </c>
    </row>
    <row r="134" spans="1:14" ht="35.25" customHeight="1" thickBot="1">
      <c r="A134" s="104" t="s">
        <v>114</v>
      </c>
      <c r="B134" s="105" t="s">
        <v>115</v>
      </c>
      <c r="C134" s="106" t="s">
        <v>116</v>
      </c>
      <c r="D134" s="107"/>
      <c r="E134" s="108">
        <f t="shared" si="9"/>
        <v>16217636</v>
      </c>
      <c r="F134" s="109">
        <f>SUM(F135:F145)</f>
        <v>0</v>
      </c>
      <c r="G134" s="109">
        <f>SUM(G135:G145)</f>
        <v>7695178</v>
      </c>
      <c r="H134" s="109">
        <f>SUM(H135:H145)</f>
        <v>0</v>
      </c>
      <c r="I134" s="109">
        <f>SUM(I135:I145)</f>
        <v>8522458</v>
      </c>
      <c r="J134" s="110">
        <f t="shared" si="6"/>
        <v>16217636</v>
      </c>
      <c r="K134" s="350">
        <f>SUM(K135:K143)</f>
        <v>0</v>
      </c>
      <c r="L134" s="109">
        <f>SUM(L135:L143)</f>
        <v>0</v>
      </c>
      <c r="M134" s="109">
        <f>SUM(M135:M143)</f>
        <v>0</v>
      </c>
      <c r="N134" s="109">
        <f>SUM(N135:N141)</f>
        <v>0</v>
      </c>
    </row>
    <row r="135" spans="1:20" ht="19.5" customHeight="1">
      <c r="A135" s="321"/>
      <c r="B135" s="95" t="str">
        <f>RIGHT(B146,5)</f>
        <v>60015</v>
      </c>
      <c r="C135" s="30" t="s">
        <v>117</v>
      </c>
      <c r="D135" s="60"/>
      <c r="E135" s="62">
        <f t="shared" si="9"/>
        <v>13816236</v>
      </c>
      <c r="F135" s="32">
        <f>F146</f>
        <v>0</v>
      </c>
      <c r="G135" s="32">
        <f>G146</f>
        <v>5323278</v>
      </c>
      <c r="H135" s="32">
        <f>H146</f>
        <v>0</v>
      </c>
      <c r="I135" s="32">
        <f>I146</f>
        <v>8492958</v>
      </c>
      <c r="J135" s="65">
        <f t="shared" si="6"/>
        <v>13816236</v>
      </c>
      <c r="K135" s="32">
        <f>K146</f>
        <v>0</v>
      </c>
      <c r="L135" s="32">
        <f>L146</f>
        <v>0</v>
      </c>
      <c r="M135" s="32">
        <f>M146</f>
        <v>0</v>
      </c>
      <c r="N135" s="32">
        <f>N146</f>
        <v>0</v>
      </c>
      <c r="P135" s="139"/>
      <c r="Q135" s="139"/>
      <c r="R135" s="119"/>
      <c r="S135" s="119"/>
      <c r="T135" s="119"/>
    </row>
    <row r="136" spans="1:20" ht="19.5" customHeight="1">
      <c r="A136" s="321"/>
      <c r="B136" s="95">
        <v>71015</v>
      </c>
      <c r="C136" s="30" t="s">
        <v>237</v>
      </c>
      <c r="D136" s="60"/>
      <c r="E136" s="62">
        <f t="shared" si="9"/>
        <v>3500</v>
      </c>
      <c r="F136" s="73">
        <f>F161</f>
        <v>0</v>
      </c>
      <c r="G136" s="73">
        <f>G161</f>
        <v>0</v>
      </c>
      <c r="H136" s="73">
        <f>H161</f>
        <v>0</v>
      </c>
      <c r="I136" s="73">
        <f>I161</f>
        <v>3500</v>
      </c>
      <c r="J136" s="65">
        <f t="shared" si="6"/>
        <v>3500</v>
      </c>
      <c r="K136" s="337"/>
      <c r="L136" s="300"/>
      <c r="M136" s="167"/>
      <c r="N136" s="165"/>
      <c r="P136" s="139"/>
      <c r="Q136" s="139"/>
      <c r="R136" s="119"/>
      <c r="S136" s="119"/>
      <c r="T136" s="119"/>
    </row>
    <row r="137" spans="1:14" ht="19.5" customHeight="1">
      <c r="A137" s="322"/>
      <c r="B137" s="22" t="str">
        <f>RIGHT(B163,5)</f>
        <v>75411</v>
      </c>
      <c r="C137" s="23" t="s">
        <v>201</v>
      </c>
      <c r="D137" s="68"/>
      <c r="E137" s="25">
        <f t="shared" si="9"/>
        <v>26000</v>
      </c>
      <c r="F137" s="28">
        <f>F163</f>
        <v>0</v>
      </c>
      <c r="G137" s="28">
        <f>G163</f>
        <v>0</v>
      </c>
      <c r="H137" s="28">
        <f>H163</f>
        <v>0</v>
      </c>
      <c r="I137" s="28">
        <f>I163</f>
        <v>26000</v>
      </c>
      <c r="J137" s="65">
        <f t="shared" si="6"/>
        <v>26000</v>
      </c>
      <c r="K137" s="348">
        <f>K163</f>
        <v>0</v>
      </c>
      <c r="L137" s="28">
        <f>L163</f>
        <v>0</v>
      </c>
      <c r="M137" s="28">
        <f>M163</f>
        <v>0</v>
      </c>
      <c r="N137" s="26">
        <f>N163</f>
        <v>0</v>
      </c>
    </row>
    <row r="138" spans="1:14" ht="19.5" customHeight="1">
      <c r="A138" s="322"/>
      <c r="B138" s="22" t="str">
        <f>RIGHT(B165,5)</f>
        <v>80130</v>
      </c>
      <c r="C138" s="23" t="s">
        <v>118</v>
      </c>
      <c r="D138" s="68"/>
      <c r="E138" s="25">
        <f t="shared" si="9"/>
        <v>550000</v>
      </c>
      <c r="F138" s="28">
        <f>F165</f>
        <v>0</v>
      </c>
      <c r="G138" s="28">
        <f>G165</f>
        <v>550000</v>
      </c>
      <c r="H138" s="28">
        <f>H165</f>
        <v>0</v>
      </c>
      <c r="I138" s="28">
        <f>I165</f>
        <v>0</v>
      </c>
      <c r="J138" s="65">
        <f t="shared" si="6"/>
        <v>550000</v>
      </c>
      <c r="K138" s="348"/>
      <c r="L138" s="28"/>
      <c r="M138" s="28"/>
      <c r="N138" s="28"/>
    </row>
    <row r="139" spans="1:14" ht="19.5" customHeight="1">
      <c r="A139" s="322"/>
      <c r="B139" s="22" t="str">
        <f>RIGHT(B169,5)</f>
        <v>85201</v>
      </c>
      <c r="C139" s="23" t="s">
        <v>325</v>
      </c>
      <c r="D139" s="68"/>
      <c r="E139" s="25">
        <f t="shared" si="9"/>
        <v>25100</v>
      </c>
      <c r="F139" s="28">
        <f>F169</f>
        <v>0</v>
      </c>
      <c r="G139" s="28">
        <f>G169</f>
        <v>25100</v>
      </c>
      <c r="H139" s="28">
        <f>H169</f>
        <v>0</v>
      </c>
      <c r="I139" s="28">
        <f>I169</f>
        <v>0</v>
      </c>
      <c r="J139" s="65">
        <f t="shared" si="6"/>
        <v>25100</v>
      </c>
      <c r="K139" s="348">
        <f>K169</f>
        <v>0</v>
      </c>
      <c r="L139" s="28">
        <f>L169</f>
        <v>0</v>
      </c>
      <c r="M139" s="28">
        <f>M169</f>
        <v>0</v>
      </c>
      <c r="N139" s="28">
        <f>N169</f>
        <v>0</v>
      </c>
    </row>
    <row r="140" spans="1:20" ht="19.5" customHeight="1">
      <c r="A140" s="322"/>
      <c r="B140" s="22" t="str">
        <f>RIGHT(B171,5)</f>
        <v>85202</v>
      </c>
      <c r="C140" s="23" t="s">
        <v>28</v>
      </c>
      <c r="D140" s="68"/>
      <c r="E140" s="25">
        <f t="shared" si="9"/>
        <v>36800</v>
      </c>
      <c r="F140" s="28">
        <f>F171</f>
        <v>0</v>
      </c>
      <c r="G140" s="28">
        <f>G171</f>
        <v>36800</v>
      </c>
      <c r="H140" s="28">
        <f>H171</f>
        <v>0</v>
      </c>
      <c r="I140" s="28">
        <f>I171</f>
        <v>0</v>
      </c>
      <c r="J140" s="65">
        <f t="shared" si="6"/>
        <v>36800</v>
      </c>
      <c r="K140" s="348">
        <f>K171</f>
        <v>0</v>
      </c>
      <c r="L140" s="28">
        <f>L171</f>
        <v>0</v>
      </c>
      <c r="M140" s="26">
        <f>M171</f>
        <v>0</v>
      </c>
      <c r="N140" s="301">
        <f>N171</f>
        <v>0</v>
      </c>
      <c r="P140" s="139"/>
      <c r="Q140" s="139"/>
      <c r="R140" s="119"/>
      <c r="S140" s="119"/>
      <c r="T140" s="119"/>
    </row>
    <row r="141" spans="1:20" ht="19.5" customHeight="1">
      <c r="A141" s="321"/>
      <c r="B141" s="22">
        <v>85321</v>
      </c>
      <c r="C141" s="30" t="s">
        <v>304</v>
      </c>
      <c r="D141" s="60"/>
      <c r="E141" s="25">
        <f t="shared" si="9"/>
        <v>10000</v>
      </c>
      <c r="F141" s="73">
        <f>F173</f>
        <v>0</v>
      </c>
      <c r="G141" s="73">
        <f aca="true" t="shared" si="10" ref="G141:N141">G173</f>
        <v>10000</v>
      </c>
      <c r="H141" s="73">
        <f t="shared" si="10"/>
        <v>0</v>
      </c>
      <c r="I141" s="73">
        <f t="shared" si="10"/>
        <v>0</v>
      </c>
      <c r="J141" s="65">
        <f aca="true" t="shared" si="11" ref="J141:J160">E141+K141+L141+M141</f>
        <v>10000</v>
      </c>
      <c r="K141" s="73">
        <f t="shared" si="10"/>
        <v>0</v>
      </c>
      <c r="L141" s="73">
        <f t="shared" si="10"/>
        <v>0</v>
      </c>
      <c r="M141" s="73">
        <f t="shared" si="10"/>
        <v>0</v>
      </c>
      <c r="N141" s="73">
        <f t="shared" si="10"/>
        <v>0</v>
      </c>
      <c r="P141" s="185"/>
      <c r="Q141" s="185"/>
      <c r="R141" s="132"/>
      <c r="S141" s="132"/>
      <c r="T141" s="132"/>
    </row>
    <row r="142" spans="1:14" ht="19.5" customHeight="1">
      <c r="A142" s="321"/>
      <c r="B142" s="95" t="str">
        <f>RIGHT(B175,5)</f>
        <v>90095</v>
      </c>
      <c r="C142" s="30" t="s">
        <v>377</v>
      </c>
      <c r="D142" s="60"/>
      <c r="E142" s="25">
        <f t="shared" si="9"/>
        <v>1300000</v>
      </c>
      <c r="F142" s="73">
        <f>F175</f>
        <v>0</v>
      </c>
      <c r="G142" s="73">
        <f>G175</f>
        <v>1300000</v>
      </c>
      <c r="H142" s="73">
        <f>H175</f>
        <v>0</v>
      </c>
      <c r="I142" s="73">
        <f>I175</f>
        <v>0</v>
      </c>
      <c r="J142" s="65">
        <f t="shared" si="11"/>
        <v>1300000</v>
      </c>
      <c r="K142" s="73">
        <f>K175</f>
        <v>0</v>
      </c>
      <c r="L142" s="73">
        <f>L175</f>
        <v>0</v>
      </c>
      <c r="M142" s="73">
        <f>M175</f>
        <v>0</v>
      </c>
      <c r="N142" s="73">
        <f>N175</f>
        <v>0</v>
      </c>
    </row>
    <row r="143" spans="1:14" ht="19.5" customHeight="1">
      <c r="A143" s="321"/>
      <c r="B143" s="95" t="str">
        <f>RIGHT(B182,5)</f>
        <v>92195</v>
      </c>
      <c r="C143" s="30" t="s">
        <v>225</v>
      </c>
      <c r="D143" s="60"/>
      <c r="E143" s="25">
        <f t="shared" si="9"/>
        <v>300000</v>
      </c>
      <c r="F143" s="73">
        <f>F182</f>
        <v>0</v>
      </c>
      <c r="G143" s="73">
        <f>G182</f>
        <v>300000</v>
      </c>
      <c r="H143" s="73">
        <f>H182</f>
        <v>0</v>
      </c>
      <c r="I143" s="73">
        <f>I182</f>
        <v>0</v>
      </c>
      <c r="J143" s="65">
        <f t="shared" si="11"/>
        <v>300000</v>
      </c>
      <c r="K143" s="73">
        <f>K182</f>
        <v>0</v>
      </c>
      <c r="L143" s="73">
        <f>L182</f>
        <v>0</v>
      </c>
      <c r="M143" s="73">
        <f>M182</f>
        <v>0</v>
      </c>
      <c r="N143" s="73">
        <f>N182</f>
        <v>0</v>
      </c>
    </row>
    <row r="144" spans="1:20" ht="19.5" customHeight="1">
      <c r="A144" s="321"/>
      <c r="B144" s="95">
        <v>92116</v>
      </c>
      <c r="C144" s="30" t="s">
        <v>157</v>
      </c>
      <c r="D144" s="60"/>
      <c r="E144" s="25">
        <f t="shared" si="9"/>
        <v>125000</v>
      </c>
      <c r="F144" s="73">
        <f>F177</f>
        <v>0</v>
      </c>
      <c r="G144" s="73">
        <f>G177</f>
        <v>125000</v>
      </c>
      <c r="H144" s="73">
        <f>H177</f>
        <v>0</v>
      </c>
      <c r="I144" s="73">
        <f>I177</f>
        <v>0</v>
      </c>
      <c r="J144" s="65">
        <f t="shared" si="11"/>
        <v>125000</v>
      </c>
      <c r="K144" s="73">
        <f>K177</f>
        <v>0</v>
      </c>
      <c r="L144" s="73">
        <f>L177</f>
        <v>0</v>
      </c>
      <c r="M144" s="73">
        <f>M177</f>
        <v>0</v>
      </c>
      <c r="N144" s="73">
        <f>N177</f>
        <v>0</v>
      </c>
      <c r="P144" s="139"/>
      <c r="Q144" s="139"/>
      <c r="R144" s="119"/>
      <c r="S144" s="119"/>
      <c r="T144" s="119"/>
    </row>
    <row r="145" spans="1:20" ht="19.5" customHeight="1">
      <c r="A145" s="321"/>
      <c r="B145" s="95">
        <v>92118</v>
      </c>
      <c r="C145" s="30" t="s">
        <v>156</v>
      </c>
      <c r="D145" s="60"/>
      <c r="E145" s="25">
        <f t="shared" si="9"/>
        <v>25000</v>
      </c>
      <c r="F145" s="73">
        <f>F180</f>
        <v>0</v>
      </c>
      <c r="G145" s="73">
        <f>G180</f>
        <v>25000</v>
      </c>
      <c r="H145" s="73">
        <f>H180</f>
        <v>0</v>
      </c>
      <c r="I145" s="73">
        <f>I180</f>
        <v>0</v>
      </c>
      <c r="J145" s="65">
        <f t="shared" si="11"/>
        <v>25000</v>
      </c>
      <c r="K145" s="73">
        <f>K180</f>
        <v>0</v>
      </c>
      <c r="L145" s="73">
        <f>L180</f>
        <v>0</v>
      </c>
      <c r="M145" s="73">
        <f>M180</f>
        <v>0</v>
      </c>
      <c r="N145" s="73">
        <f>N180</f>
        <v>0</v>
      </c>
      <c r="P145" s="139"/>
      <c r="Q145" s="139"/>
      <c r="R145" s="119"/>
      <c r="S145" s="119"/>
      <c r="T145" s="119"/>
    </row>
    <row r="146" spans="1:14" ht="32.25" customHeight="1">
      <c r="A146" s="6"/>
      <c r="B146" s="3" t="s">
        <v>121</v>
      </c>
      <c r="C146" s="6" t="s">
        <v>122</v>
      </c>
      <c r="D146" s="96"/>
      <c r="E146" s="38">
        <f>SUM(F146:I146)</f>
        <v>13816236</v>
      </c>
      <c r="F146" s="11">
        <f>F150+F151+F152+F153+F154+F155+F156+F157+F158+F159+F160</f>
        <v>0</v>
      </c>
      <c r="G146" s="11">
        <f>G150+G151+G152+G153+G154+G155+G156+G157+G158+G159+G160</f>
        <v>5323278</v>
      </c>
      <c r="H146" s="11">
        <f>H150+H151+H152+H153+H154+H155+H156+H157+H158+H159+H160</f>
        <v>0</v>
      </c>
      <c r="I146" s="11">
        <f>I150+I151+I152+I153+I154+I155+I156+I157+I158+I159+I160</f>
        <v>8492958</v>
      </c>
      <c r="J146" s="36">
        <f t="shared" si="11"/>
        <v>13816236</v>
      </c>
      <c r="K146" s="14">
        <f>SUM(K147:K154)</f>
        <v>0</v>
      </c>
      <c r="L146" s="14">
        <f>SUM(L147:L154)</f>
        <v>0</v>
      </c>
      <c r="M146" s="14">
        <f>SUM(M147:M154)</f>
        <v>0</v>
      </c>
      <c r="N146" s="316">
        <f>SUM(N147:N154)</f>
        <v>0</v>
      </c>
    </row>
    <row r="147" spans="1:14" ht="19.5" customHeight="1">
      <c r="A147" s="392" t="s">
        <v>39</v>
      </c>
      <c r="B147" s="39" t="s">
        <v>80</v>
      </c>
      <c r="C147" s="395" t="s">
        <v>402</v>
      </c>
      <c r="D147" s="401" t="s">
        <v>184</v>
      </c>
      <c r="E147" s="25">
        <f>SUM(F147:I147)</f>
        <v>8492958</v>
      </c>
      <c r="F147" s="69">
        <v>0</v>
      </c>
      <c r="G147" s="69">
        <v>0</v>
      </c>
      <c r="H147" s="69">
        <v>0</v>
      </c>
      <c r="I147" s="70">
        <v>8492958</v>
      </c>
      <c r="J147" s="27">
        <f t="shared" si="11"/>
        <v>8492958</v>
      </c>
      <c r="K147" s="71">
        <v>0</v>
      </c>
      <c r="L147" s="26">
        <v>0</v>
      </c>
      <c r="M147" s="24">
        <v>0</v>
      </c>
      <c r="N147" s="301"/>
    </row>
    <row r="148" spans="1:14" ht="15.75" customHeight="1">
      <c r="A148" s="393"/>
      <c r="B148" s="39" t="s">
        <v>123</v>
      </c>
      <c r="C148" s="396"/>
      <c r="D148" s="402"/>
      <c r="E148" s="25">
        <f>SUM(F148:I148)</f>
        <v>2830986</v>
      </c>
      <c r="F148" s="69"/>
      <c r="G148" s="69">
        <v>2830986</v>
      </c>
      <c r="H148" s="69"/>
      <c r="I148" s="70"/>
      <c r="J148" s="27">
        <f t="shared" si="11"/>
        <v>2830986</v>
      </c>
      <c r="K148" s="71"/>
      <c r="L148" s="26"/>
      <c r="M148" s="24"/>
      <c r="N148" s="301"/>
    </row>
    <row r="149" spans="1:14" ht="16.5" customHeight="1">
      <c r="A149" s="393"/>
      <c r="B149" s="39" t="s">
        <v>313</v>
      </c>
      <c r="C149" s="396"/>
      <c r="D149" s="402"/>
      <c r="E149" s="25">
        <f>SUM(F149:I149)</f>
        <v>1236292</v>
      </c>
      <c r="F149" s="69"/>
      <c r="G149" s="69">
        <v>1236292</v>
      </c>
      <c r="H149" s="69"/>
      <c r="I149" s="70"/>
      <c r="J149" s="27">
        <f t="shared" si="11"/>
        <v>1236292</v>
      </c>
      <c r="K149" s="71"/>
      <c r="L149" s="26"/>
      <c r="M149" s="24"/>
      <c r="N149" s="301"/>
    </row>
    <row r="150" spans="1:14" ht="16.5" customHeight="1">
      <c r="A150" s="393"/>
      <c r="B150" s="3" t="s">
        <v>204</v>
      </c>
      <c r="C150" s="396"/>
      <c r="D150" s="402"/>
      <c r="E150" s="38">
        <f>SUM(E147:E149)</f>
        <v>12560236</v>
      </c>
      <c r="F150" s="11">
        <f>SUM(F147:F149)</f>
        <v>0</v>
      </c>
      <c r="G150" s="11">
        <f>SUM(G147:G149)</f>
        <v>4067278</v>
      </c>
      <c r="H150" s="11">
        <f>SUM(H147:H149)</f>
        <v>0</v>
      </c>
      <c r="I150" s="11">
        <f>SUM(I147:I149)</f>
        <v>8492958</v>
      </c>
      <c r="J150" s="20">
        <f t="shared" si="11"/>
        <v>12560236</v>
      </c>
      <c r="K150" s="11">
        <f>SUM(K147:K149)</f>
        <v>0</v>
      </c>
      <c r="L150" s="11">
        <f>SUM(L147:L149)</f>
        <v>0</v>
      </c>
      <c r="M150" s="11">
        <f>SUM(M147:M149)</f>
        <v>0</v>
      </c>
      <c r="N150" s="11">
        <f>SUM(N147:N149)</f>
        <v>0</v>
      </c>
    </row>
    <row r="151" spans="1:14" ht="23.25" customHeight="1">
      <c r="A151" s="37" t="s">
        <v>41</v>
      </c>
      <c r="B151" s="39" t="s">
        <v>44</v>
      </c>
      <c r="C151" s="23" t="s">
        <v>318</v>
      </c>
      <c r="D151" s="68" t="s">
        <v>183</v>
      </c>
      <c r="E151" s="25">
        <f aca="true" t="shared" si="12" ref="E151:E183">SUM(F151:I151)</f>
        <v>100000</v>
      </c>
      <c r="F151" s="97">
        <v>0</v>
      </c>
      <c r="G151" s="97">
        <v>100000</v>
      </c>
      <c r="H151" s="97">
        <v>0</v>
      </c>
      <c r="I151" s="98">
        <v>0</v>
      </c>
      <c r="J151" s="27">
        <f t="shared" si="11"/>
        <v>100000</v>
      </c>
      <c r="K151" s="99">
        <v>0</v>
      </c>
      <c r="L151" s="26">
        <v>0</v>
      </c>
      <c r="M151" s="24"/>
      <c r="N151" s="301"/>
    </row>
    <row r="152" spans="1:14" ht="29.25" customHeight="1">
      <c r="A152" s="41" t="s">
        <v>43</v>
      </c>
      <c r="B152" s="39" t="s">
        <v>44</v>
      </c>
      <c r="C152" s="51" t="s">
        <v>354</v>
      </c>
      <c r="D152" s="52" t="s">
        <v>178</v>
      </c>
      <c r="E152" s="25">
        <f t="shared" si="12"/>
        <v>100000</v>
      </c>
      <c r="F152" s="100"/>
      <c r="G152" s="100">
        <v>100000</v>
      </c>
      <c r="H152" s="100"/>
      <c r="I152" s="101"/>
      <c r="J152" s="27">
        <f t="shared" si="11"/>
        <v>100000</v>
      </c>
      <c r="K152" s="102">
        <v>0</v>
      </c>
      <c r="L152" s="32">
        <v>0</v>
      </c>
      <c r="M152" s="31"/>
      <c r="N152" s="59"/>
    </row>
    <row r="153" spans="1:14" ht="39" customHeight="1">
      <c r="A153" s="67" t="s">
        <v>45</v>
      </c>
      <c r="B153" s="39" t="s">
        <v>44</v>
      </c>
      <c r="C153" s="23" t="s">
        <v>403</v>
      </c>
      <c r="D153" s="68" t="s">
        <v>276</v>
      </c>
      <c r="E153" s="25">
        <f t="shared" si="12"/>
        <v>100000</v>
      </c>
      <c r="F153" s="69">
        <v>0</v>
      </c>
      <c r="G153" s="69">
        <v>100000</v>
      </c>
      <c r="H153" s="69">
        <v>0</v>
      </c>
      <c r="I153" s="70">
        <v>0</v>
      </c>
      <c r="J153" s="27">
        <f t="shared" si="11"/>
        <v>100000</v>
      </c>
      <c r="K153" s="71">
        <v>0</v>
      </c>
      <c r="L153" s="26">
        <v>0</v>
      </c>
      <c r="M153" s="24"/>
      <c r="N153" s="301"/>
    </row>
    <row r="154" spans="1:16" ht="23.25" customHeight="1">
      <c r="A154" s="67" t="s">
        <v>47</v>
      </c>
      <c r="B154" s="39" t="s">
        <v>44</v>
      </c>
      <c r="C154" s="23" t="s">
        <v>289</v>
      </c>
      <c r="D154" s="68">
        <v>2007</v>
      </c>
      <c r="E154" s="25">
        <f t="shared" si="12"/>
        <v>50000</v>
      </c>
      <c r="F154" s="69">
        <v>0</v>
      </c>
      <c r="G154" s="69">
        <v>50000</v>
      </c>
      <c r="H154" s="69">
        <v>0</v>
      </c>
      <c r="I154" s="70">
        <v>0</v>
      </c>
      <c r="J154" s="27">
        <f t="shared" si="11"/>
        <v>50000</v>
      </c>
      <c r="K154" s="71">
        <v>0</v>
      </c>
      <c r="L154" s="26">
        <v>0</v>
      </c>
      <c r="M154" s="24">
        <v>0</v>
      </c>
      <c r="N154" s="301">
        <v>0</v>
      </c>
      <c r="P154" s="138">
        <f>SUM(G151:G160)</f>
        <v>1256000</v>
      </c>
    </row>
    <row r="155" spans="1:14" ht="27" customHeight="1">
      <c r="A155" s="67" t="s">
        <v>48</v>
      </c>
      <c r="B155" s="39" t="s">
        <v>44</v>
      </c>
      <c r="C155" s="23" t="s">
        <v>333</v>
      </c>
      <c r="D155" s="68" t="s">
        <v>267</v>
      </c>
      <c r="E155" s="25">
        <f t="shared" si="12"/>
        <v>200000</v>
      </c>
      <c r="F155" s="69">
        <v>0</v>
      </c>
      <c r="G155" s="69">
        <v>200000</v>
      </c>
      <c r="H155" s="69">
        <v>0</v>
      </c>
      <c r="I155" s="70">
        <v>0</v>
      </c>
      <c r="J155" s="27">
        <f t="shared" si="11"/>
        <v>200000</v>
      </c>
      <c r="K155" s="71">
        <v>0</v>
      </c>
      <c r="L155" s="26">
        <v>0</v>
      </c>
      <c r="M155" s="24">
        <v>0</v>
      </c>
      <c r="N155" s="301">
        <v>0</v>
      </c>
    </row>
    <row r="156" spans="1:14" ht="30.75" customHeight="1">
      <c r="A156" s="67" t="s">
        <v>49</v>
      </c>
      <c r="B156" s="39" t="s">
        <v>44</v>
      </c>
      <c r="C156" s="23" t="s">
        <v>324</v>
      </c>
      <c r="D156" s="68">
        <v>2007</v>
      </c>
      <c r="E156" s="25">
        <f t="shared" si="12"/>
        <v>400000</v>
      </c>
      <c r="F156" s="97">
        <v>0</v>
      </c>
      <c r="G156" s="97">
        <v>400000</v>
      </c>
      <c r="H156" s="97">
        <v>0</v>
      </c>
      <c r="I156" s="98">
        <v>0</v>
      </c>
      <c r="J156" s="27">
        <f t="shared" si="11"/>
        <v>400000</v>
      </c>
      <c r="K156" s="99">
        <v>0</v>
      </c>
      <c r="L156" s="26">
        <v>0</v>
      </c>
      <c r="M156" s="24">
        <v>0</v>
      </c>
      <c r="N156" s="301">
        <v>400</v>
      </c>
    </row>
    <row r="157" spans="1:14" ht="37.5" customHeight="1">
      <c r="A157" s="67" t="s">
        <v>51</v>
      </c>
      <c r="B157" s="39" t="s">
        <v>44</v>
      </c>
      <c r="C157" s="23" t="s">
        <v>404</v>
      </c>
      <c r="D157" s="68">
        <v>2007</v>
      </c>
      <c r="E157" s="25">
        <f t="shared" si="12"/>
        <v>200000</v>
      </c>
      <c r="F157" s="97">
        <v>0</v>
      </c>
      <c r="G157" s="97">
        <v>200000</v>
      </c>
      <c r="H157" s="97">
        <v>0</v>
      </c>
      <c r="I157" s="98">
        <v>0</v>
      </c>
      <c r="J157" s="27">
        <f t="shared" si="11"/>
        <v>200000</v>
      </c>
      <c r="K157" s="99">
        <v>0</v>
      </c>
      <c r="L157" s="26">
        <v>0</v>
      </c>
      <c r="M157" s="24"/>
      <c r="N157" s="301">
        <v>700</v>
      </c>
    </row>
    <row r="158" spans="1:14" ht="25.5" customHeight="1">
      <c r="A158" s="67" t="s">
        <v>52</v>
      </c>
      <c r="B158" s="39" t="s">
        <v>44</v>
      </c>
      <c r="C158" s="23" t="s">
        <v>297</v>
      </c>
      <c r="D158" s="68">
        <v>2007</v>
      </c>
      <c r="E158" s="25">
        <f t="shared" si="12"/>
        <v>50000</v>
      </c>
      <c r="F158" s="97">
        <v>0</v>
      </c>
      <c r="G158" s="97">
        <v>50000</v>
      </c>
      <c r="H158" s="97">
        <v>0</v>
      </c>
      <c r="I158" s="98">
        <v>0</v>
      </c>
      <c r="J158" s="27">
        <f t="shared" si="11"/>
        <v>50000</v>
      </c>
      <c r="K158" s="99">
        <v>0</v>
      </c>
      <c r="L158" s="26">
        <v>0</v>
      </c>
      <c r="M158" s="24">
        <v>0</v>
      </c>
      <c r="N158" s="301">
        <v>50</v>
      </c>
    </row>
    <row r="159" spans="1:14" ht="30" customHeight="1">
      <c r="A159" s="67" t="s">
        <v>54</v>
      </c>
      <c r="B159" s="39" t="s">
        <v>90</v>
      </c>
      <c r="C159" s="23" t="s">
        <v>348</v>
      </c>
      <c r="D159" s="68">
        <v>2007</v>
      </c>
      <c r="E159" s="25">
        <f t="shared" si="12"/>
        <v>30000</v>
      </c>
      <c r="F159" s="97">
        <v>0</v>
      </c>
      <c r="G159" s="97">
        <v>30000</v>
      </c>
      <c r="H159" s="97">
        <v>0</v>
      </c>
      <c r="I159" s="98">
        <v>0</v>
      </c>
      <c r="J159" s="27">
        <f t="shared" si="11"/>
        <v>30000</v>
      </c>
      <c r="K159" s="99">
        <v>0</v>
      </c>
      <c r="L159" s="26">
        <v>0</v>
      </c>
      <c r="M159" s="24">
        <v>0</v>
      </c>
      <c r="N159" s="301">
        <v>41</v>
      </c>
    </row>
    <row r="160" spans="1:14" ht="27.75" customHeight="1">
      <c r="A160" s="67" t="s">
        <v>55</v>
      </c>
      <c r="B160" s="39" t="s">
        <v>90</v>
      </c>
      <c r="C160" s="23" t="s">
        <v>298</v>
      </c>
      <c r="D160" s="68">
        <v>2007</v>
      </c>
      <c r="E160" s="25">
        <f t="shared" si="12"/>
        <v>26000</v>
      </c>
      <c r="F160" s="97">
        <v>0</v>
      </c>
      <c r="G160" s="97">
        <v>26000</v>
      </c>
      <c r="H160" s="97">
        <v>0</v>
      </c>
      <c r="I160" s="98">
        <v>0</v>
      </c>
      <c r="J160" s="27">
        <f t="shared" si="11"/>
        <v>26000</v>
      </c>
      <c r="K160" s="99">
        <v>0</v>
      </c>
      <c r="L160" s="26">
        <v>0</v>
      </c>
      <c r="M160" s="24">
        <v>0</v>
      </c>
      <c r="N160" s="301">
        <v>26</v>
      </c>
    </row>
    <row r="161" spans="1:14" ht="27" customHeight="1">
      <c r="A161" s="37"/>
      <c r="B161" s="3" t="s">
        <v>194</v>
      </c>
      <c r="C161" s="6" t="s">
        <v>327</v>
      </c>
      <c r="D161" s="68"/>
      <c r="E161" s="38">
        <f t="shared" si="12"/>
        <v>3500</v>
      </c>
      <c r="F161" s="19">
        <f>SUM(F162:F162)</f>
        <v>0</v>
      </c>
      <c r="G161" s="19">
        <f>SUM(G162:G162)</f>
        <v>0</v>
      </c>
      <c r="H161" s="19">
        <f>SUM(H162:H162)</f>
        <v>0</v>
      </c>
      <c r="I161" s="89">
        <f>SUM(I162)</f>
        <v>3500</v>
      </c>
      <c r="J161" s="20">
        <f>E161+K161+L161+M161</f>
        <v>3500</v>
      </c>
      <c r="K161" s="77">
        <f>SUM(K162:K162)</f>
        <v>0</v>
      </c>
      <c r="L161" s="77">
        <f>SUM(L162:L162)</f>
        <v>0</v>
      </c>
      <c r="M161" s="77">
        <f>SUM(M162:M162)</f>
        <v>0</v>
      </c>
      <c r="N161" s="77">
        <f>SUM(N162:N162)</f>
        <v>0</v>
      </c>
    </row>
    <row r="162" spans="1:14" ht="18" customHeight="1">
      <c r="A162" s="37" t="s">
        <v>39</v>
      </c>
      <c r="B162" s="22" t="s">
        <v>90</v>
      </c>
      <c r="C162" s="23" t="s">
        <v>349</v>
      </c>
      <c r="D162" s="68">
        <v>2007</v>
      </c>
      <c r="E162" s="25">
        <f t="shared" si="12"/>
        <v>3500</v>
      </c>
      <c r="F162" s="97"/>
      <c r="G162" s="97">
        <v>0</v>
      </c>
      <c r="H162" s="97"/>
      <c r="I162" s="98">
        <v>3500</v>
      </c>
      <c r="J162" s="27">
        <f>E162+K162+L162+M162</f>
        <v>3500</v>
      </c>
      <c r="K162" s="99">
        <v>0</v>
      </c>
      <c r="L162" s="26">
        <v>0</v>
      </c>
      <c r="M162" s="24">
        <v>0</v>
      </c>
      <c r="N162" s="301">
        <v>0</v>
      </c>
    </row>
    <row r="163" spans="1:14" ht="28.5" customHeight="1">
      <c r="A163" s="37"/>
      <c r="B163" s="3" t="s">
        <v>197</v>
      </c>
      <c r="C163" s="6" t="s">
        <v>198</v>
      </c>
      <c r="D163" s="68"/>
      <c r="E163" s="38">
        <f t="shared" si="12"/>
        <v>26000</v>
      </c>
      <c r="F163" s="19">
        <f aca="true" t="shared" si="13" ref="F163:N163">F164</f>
        <v>0</v>
      </c>
      <c r="G163" s="19">
        <f t="shared" si="13"/>
        <v>0</v>
      </c>
      <c r="H163" s="19">
        <f t="shared" si="13"/>
        <v>0</v>
      </c>
      <c r="I163" s="89">
        <f t="shared" si="13"/>
        <v>26000</v>
      </c>
      <c r="J163" s="20">
        <f t="shared" si="13"/>
        <v>26000</v>
      </c>
      <c r="K163" s="351">
        <f t="shared" si="13"/>
        <v>0</v>
      </c>
      <c r="L163" s="20">
        <f t="shared" si="13"/>
        <v>0</v>
      </c>
      <c r="M163" s="20">
        <f t="shared" si="13"/>
        <v>0</v>
      </c>
      <c r="N163" s="20">
        <f t="shared" si="13"/>
        <v>0</v>
      </c>
    </row>
    <row r="164" spans="1:14" ht="27" customHeight="1">
      <c r="A164" s="37" t="s">
        <v>39</v>
      </c>
      <c r="B164" s="95" t="s">
        <v>44</v>
      </c>
      <c r="C164" s="30" t="s">
        <v>350</v>
      </c>
      <c r="D164" s="60">
        <v>2007</v>
      </c>
      <c r="E164" s="25">
        <f t="shared" si="12"/>
        <v>26000</v>
      </c>
      <c r="F164" s="100"/>
      <c r="G164" s="100"/>
      <c r="H164" s="100"/>
      <c r="I164" s="101">
        <v>26000</v>
      </c>
      <c r="J164" s="27">
        <f aca="true" t="shared" si="14" ref="J164:J183">E164+K164+L164+M164</f>
        <v>26000</v>
      </c>
      <c r="K164" s="99">
        <v>0</v>
      </c>
      <c r="L164" s="26">
        <v>0</v>
      </c>
      <c r="M164" s="24">
        <v>0</v>
      </c>
      <c r="N164" s="301">
        <v>0</v>
      </c>
    </row>
    <row r="165" spans="1:14" ht="27" customHeight="1">
      <c r="A165" s="37"/>
      <c r="B165" s="3" t="s">
        <v>128</v>
      </c>
      <c r="C165" s="6" t="s">
        <v>414</v>
      </c>
      <c r="D165" s="76"/>
      <c r="E165" s="38">
        <f>SUM(F165:I165)</f>
        <v>550000</v>
      </c>
      <c r="F165" s="19">
        <f>SUM(F166:F168)</f>
        <v>0</v>
      </c>
      <c r="G165" s="19">
        <f>SUM(G166:G168)</f>
        <v>550000</v>
      </c>
      <c r="H165" s="19">
        <f>SUM(H166:H168)</f>
        <v>0</v>
      </c>
      <c r="I165" s="19">
        <f>SUM(I166:I168)</f>
        <v>0</v>
      </c>
      <c r="J165" s="20">
        <f t="shared" si="14"/>
        <v>550000</v>
      </c>
      <c r="K165" s="21">
        <f>SUM(K166)</f>
        <v>0</v>
      </c>
      <c r="L165" s="21">
        <f>SUM(L166)</f>
        <v>0</v>
      </c>
      <c r="M165" s="21">
        <f>SUM(M166)</f>
        <v>0</v>
      </c>
      <c r="N165" s="319">
        <f>SUM(N166)</f>
        <v>0</v>
      </c>
    </row>
    <row r="166" spans="1:14" ht="18.75" customHeight="1">
      <c r="A166" s="37" t="s">
        <v>39</v>
      </c>
      <c r="B166" s="22" t="s">
        <v>44</v>
      </c>
      <c r="C166" s="103" t="s">
        <v>371</v>
      </c>
      <c r="D166" s="60">
        <v>2007</v>
      </c>
      <c r="E166" s="25">
        <f>SUM(F166:I166)</f>
        <v>50000</v>
      </c>
      <c r="F166" s="97">
        <v>0</v>
      </c>
      <c r="G166" s="97">
        <v>50000</v>
      </c>
      <c r="H166" s="97">
        <v>0</v>
      </c>
      <c r="I166" s="98">
        <v>0</v>
      </c>
      <c r="J166" s="27">
        <f t="shared" si="14"/>
        <v>50000</v>
      </c>
      <c r="K166" s="99">
        <v>0</v>
      </c>
      <c r="L166" s="26">
        <v>0</v>
      </c>
      <c r="M166" s="24">
        <v>0</v>
      </c>
      <c r="N166" s="301">
        <v>0</v>
      </c>
    </row>
    <row r="167" spans="1:14" ht="18.75" customHeight="1">
      <c r="A167" s="37" t="s">
        <v>41</v>
      </c>
      <c r="B167" s="22" t="s">
        <v>44</v>
      </c>
      <c r="C167" s="103" t="s">
        <v>369</v>
      </c>
      <c r="D167" s="60" t="s">
        <v>312</v>
      </c>
      <c r="E167" s="25">
        <f>SUM(F167:I167)</f>
        <v>200000</v>
      </c>
      <c r="F167" s="97">
        <v>0</v>
      </c>
      <c r="G167" s="97">
        <v>200000</v>
      </c>
      <c r="H167" s="97">
        <v>0</v>
      </c>
      <c r="I167" s="98">
        <v>0</v>
      </c>
      <c r="J167" s="27">
        <f t="shared" si="14"/>
        <v>200000</v>
      </c>
      <c r="K167" s="99">
        <v>0</v>
      </c>
      <c r="L167" s="26">
        <v>0</v>
      </c>
      <c r="M167" s="24">
        <v>0</v>
      </c>
      <c r="N167" s="301">
        <v>0</v>
      </c>
    </row>
    <row r="168" spans="1:14" ht="26.25" customHeight="1">
      <c r="A168" s="37" t="s">
        <v>43</v>
      </c>
      <c r="B168" s="22" t="s">
        <v>44</v>
      </c>
      <c r="C168" s="23" t="s">
        <v>374</v>
      </c>
      <c r="D168" s="60">
        <v>2007</v>
      </c>
      <c r="E168" s="25">
        <f>SUM(F168:I168)</f>
        <v>300000</v>
      </c>
      <c r="F168" s="97">
        <v>0</v>
      </c>
      <c r="G168" s="97">
        <v>300000</v>
      </c>
      <c r="H168" s="97">
        <v>0</v>
      </c>
      <c r="I168" s="98">
        <v>0</v>
      </c>
      <c r="J168" s="27">
        <f t="shared" si="14"/>
        <v>300000</v>
      </c>
      <c r="K168" s="99">
        <v>0</v>
      </c>
      <c r="L168" s="26">
        <v>0</v>
      </c>
      <c r="M168" s="24">
        <v>0</v>
      </c>
      <c r="N168" s="301">
        <v>0</v>
      </c>
    </row>
    <row r="169" spans="1:14" ht="27" customHeight="1">
      <c r="A169" s="37"/>
      <c r="B169" s="3" t="s">
        <v>131</v>
      </c>
      <c r="C169" s="6" t="s">
        <v>132</v>
      </c>
      <c r="D169" s="68"/>
      <c r="E169" s="38">
        <f t="shared" si="12"/>
        <v>25100</v>
      </c>
      <c r="F169" s="19">
        <f>SUM(F170:F170)</f>
        <v>0</v>
      </c>
      <c r="G169" s="19">
        <f>SUM(G170:G170)</f>
        <v>25100</v>
      </c>
      <c r="H169" s="19">
        <f>SUM(H170:H170)</f>
        <v>0</v>
      </c>
      <c r="I169" s="89">
        <f>SUM(I170:I170)</f>
        <v>0</v>
      </c>
      <c r="J169" s="20">
        <f t="shared" si="14"/>
        <v>25100</v>
      </c>
      <c r="K169" s="77">
        <f>K170</f>
        <v>0</v>
      </c>
      <c r="L169" s="77">
        <f>L170</f>
        <v>0</v>
      </c>
      <c r="M169" s="77">
        <f>M170</f>
        <v>0</v>
      </c>
      <c r="N169" s="316">
        <f>N170</f>
        <v>0</v>
      </c>
    </row>
    <row r="170" spans="1:14" ht="27" customHeight="1">
      <c r="A170" s="37" t="s">
        <v>39</v>
      </c>
      <c r="B170" s="22" t="s">
        <v>44</v>
      </c>
      <c r="C170" s="23" t="s">
        <v>351</v>
      </c>
      <c r="D170" s="68">
        <v>2007</v>
      </c>
      <c r="E170" s="25">
        <f t="shared" si="12"/>
        <v>25100</v>
      </c>
      <c r="F170" s="97"/>
      <c r="G170" s="97">
        <v>25100</v>
      </c>
      <c r="H170" s="97"/>
      <c r="I170" s="98">
        <v>0</v>
      </c>
      <c r="J170" s="27">
        <f t="shared" si="14"/>
        <v>25100</v>
      </c>
      <c r="K170" s="99">
        <v>0</v>
      </c>
      <c r="L170" s="26">
        <v>0</v>
      </c>
      <c r="M170" s="24">
        <v>0</v>
      </c>
      <c r="N170" s="301">
        <v>0</v>
      </c>
    </row>
    <row r="171" spans="1:14" ht="27" customHeight="1">
      <c r="A171" s="37"/>
      <c r="B171" s="3" t="s">
        <v>111</v>
      </c>
      <c r="C171" s="6" t="s">
        <v>136</v>
      </c>
      <c r="D171" s="68"/>
      <c r="E171" s="38">
        <f t="shared" si="12"/>
        <v>36800</v>
      </c>
      <c r="F171" s="19">
        <f>F172</f>
        <v>0</v>
      </c>
      <c r="G171" s="19">
        <f>G172</f>
        <v>36800</v>
      </c>
      <c r="H171" s="19">
        <f>H172</f>
        <v>0</v>
      </c>
      <c r="I171" s="89">
        <f>I172</f>
        <v>0</v>
      </c>
      <c r="J171" s="20">
        <f t="shared" si="14"/>
        <v>36800</v>
      </c>
      <c r="K171" s="77">
        <f>SUM(K172:K172)</f>
        <v>0</v>
      </c>
      <c r="L171" s="77">
        <f>SUM(L172:L172)</f>
        <v>0</v>
      </c>
      <c r="M171" s="77">
        <f>SUM(M172:M172)</f>
        <v>0</v>
      </c>
      <c r="N171" s="316">
        <f>SUM(N172:N172)</f>
        <v>0</v>
      </c>
    </row>
    <row r="172" spans="1:14" ht="18" customHeight="1">
      <c r="A172" s="37" t="s">
        <v>39</v>
      </c>
      <c r="B172" s="39" t="s">
        <v>90</v>
      </c>
      <c r="C172" s="23" t="s">
        <v>352</v>
      </c>
      <c r="D172" s="68">
        <v>2007</v>
      </c>
      <c r="E172" s="25">
        <f t="shared" si="12"/>
        <v>36800</v>
      </c>
      <c r="F172" s="97">
        <v>0</v>
      </c>
      <c r="G172" s="97">
        <v>36800</v>
      </c>
      <c r="H172" s="97">
        <v>0</v>
      </c>
      <c r="I172" s="98">
        <v>0</v>
      </c>
      <c r="J172" s="27">
        <f t="shared" si="14"/>
        <v>36800</v>
      </c>
      <c r="K172" s="99">
        <v>0</v>
      </c>
      <c r="L172" s="26">
        <v>0</v>
      </c>
      <c r="M172" s="24">
        <v>0</v>
      </c>
      <c r="N172" s="301">
        <v>0</v>
      </c>
    </row>
    <row r="173" spans="1:14" ht="39.75" customHeight="1">
      <c r="A173" s="37"/>
      <c r="B173" s="3" t="s">
        <v>303</v>
      </c>
      <c r="C173" s="6" t="s">
        <v>413</v>
      </c>
      <c r="D173" s="76"/>
      <c r="E173" s="38">
        <f t="shared" si="12"/>
        <v>10000</v>
      </c>
      <c r="F173" s="19">
        <f>SUM(F174)</f>
        <v>0</v>
      </c>
      <c r="G173" s="19">
        <f>SUM(G174)</f>
        <v>10000</v>
      </c>
      <c r="H173" s="19">
        <f>SUM(H174)</f>
        <v>0</v>
      </c>
      <c r="I173" s="89">
        <f>SUM(I174)</f>
        <v>0</v>
      </c>
      <c r="J173" s="20">
        <f t="shared" si="14"/>
        <v>10000</v>
      </c>
      <c r="K173" s="21">
        <f>SUM(K174)</f>
        <v>0</v>
      </c>
      <c r="L173" s="21">
        <f>SUM(L174)</f>
        <v>0</v>
      </c>
      <c r="M173" s="21">
        <f>SUM(M174)</f>
        <v>0</v>
      </c>
      <c r="N173" s="319">
        <f>SUM(N174)</f>
        <v>0</v>
      </c>
    </row>
    <row r="174" spans="1:14" ht="18" customHeight="1" thickBot="1">
      <c r="A174" s="37" t="s">
        <v>39</v>
      </c>
      <c r="B174" s="22" t="s">
        <v>90</v>
      </c>
      <c r="C174" s="23" t="s">
        <v>353</v>
      </c>
      <c r="D174" s="60">
        <v>2007</v>
      </c>
      <c r="E174" s="25">
        <f t="shared" si="12"/>
        <v>10000</v>
      </c>
      <c r="F174" s="97">
        <v>0</v>
      </c>
      <c r="G174" s="97">
        <v>10000</v>
      </c>
      <c r="H174" s="97">
        <v>0</v>
      </c>
      <c r="I174" s="98"/>
      <c r="J174" s="352">
        <f t="shared" si="14"/>
        <v>10000</v>
      </c>
      <c r="K174" s="99">
        <v>0</v>
      </c>
      <c r="L174" s="26">
        <v>0</v>
      </c>
      <c r="M174" s="24">
        <v>0</v>
      </c>
      <c r="N174" s="301">
        <v>0</v>
      </c>
    </row>
    <row r="175" spans="1:14" ht="33" customHeight="1">
      <c r="A175" s="37"/>
      <c r="B175" s="3" t="s">
        <v>78</v>
      </c>
      <c r="C175" s="6" t="s">
        <v>400</v>
      </c>
      <c r="D175" s="76"/>
      <c r="E175" s="38">
        <f t="shared" si="12"/>
        <v>1300000</v>
      </c>
      <c r="F175" s="19">
        <f>F176</f>
        <v>0</v>
      </c>
      <c r="G175" s="19">
        <f>G176</f>
        <v>1300000</v>
      </c>
      <c r="H175" s="19">
        <f>H176</f>
        <v>0</v>
      </c>
      <c r="I175" s="89">
        <f>I176</f>
        <v>0</v>
      </c>
      <c r="J175" s="20">
        <f t="shared" si="14"/>
        <v>1300000</v>
      </c>
      <c r="K175" s="90">
        <f>K176</f>
        <v>0</v>
      </c>
      <c r="L175" s="90">
        <f>L176</f>
        <v>0</v>
      </c>
      <c r="M175" s="90">
        <f>M176</f>
        <v>0</v>
      </c>
      <c r="N175" s="319">
        <f>N176</f>
        <v>0</v>
      </c>
    </row>
    <row r="176" spans="1:14" ht="33.75" customHeight="1">
      <c r="A176" s="37" t="s">
        <v>39</v>
      </c>
      <c r="B176" s="39" t="s">
        <v>44</v>
      </c>
      <c r="C176" s="23" t="s">
        <v>126</v>
      </c>
      <c r="D176" s="68" t="s">
        <v>179</v>
      </c>
      <c r="E176" s="25">
        <f t="shared" si="12"/>
        <v>1300000</v>
      </c>
      <c r="F176" s="97">
        <v>0</v>
      </c>
      <c r="G176" s="97">
        <v>1300000</v>
      </c>
      <c r="H176" s="97">
        <v>0</v>
      </c>
      <c r="I176" s="98">
        <v>0</v>
      </c>
      <c r="J176" s="27">
        <f t="shared" si="14"/>
        <v>1300000</v>
      </c>
      <c r="K176" s="99">
        <v>0</v>
      </c>
      <c r="L176" s="26">
        <v>0</v>
      </c>
      <c r="M176" s="24">
        <v>0</v>
      </c>
      <c r="N176" s="301"/>
    </row>
    <row r="177" spans="1:15" ht="26.25" customHeight="1">
      <c r="A177" s="37"/>
      <c r="B177" s="3" t="s">
        <v>150</v>
      </c>
      <c r="C177" s="6" t="s">
        <v>411</v>
      </c>
      <c r="D177" s="76"/>
      <c r="E177" s="38">
        <f t="shared" si="12"/>
        <v>125000</v>
      </c>
      <c r="F177" s="19">
        <f>SUM(F178:F179)</f>
        <v>0</v>
      </c>
      <c r="G177" s="19">
        <f>SUM(G178:G179)</f>
        <v>125000</v>
      </c>
      <c r="H177" s="19">
        <f>SUM(H178:H179)</f>
        <v>0</v>
      </c>
      <c r="I177" s="19">
        <f>SUM(I178:I179)</f>
        <v>0</v>
      </c>
      <c r="J177" s="20">
        <f t="shared" si="14"/>
        <v>125000</v>
      </c>
      <c r="K177" s="19">
        <f>SUM(K178:K179)</f>
        <v>0</v>
      </c>
      <c r="L177" s="19">
        <f>SUM(L178:L179)</f>
        <v>0</v>
      </c>
      <c r="M177" s="19">
        <f>SUM(M178:M179)</f>
        <v>0</v>
      </c>
      <c r="N177" s="19">
        <f>SUM(N178:N179)</f>
        <v>0</v>
      </c>
      <c r="O177" s="329"/>
    </row>
    <row r="178" spans="1:15" ht="29.25" customHeight="1">
      <c r="A178" s="37" t="s">
        <v>39</v>
      </c>
      <c r="B178" s="22" t="s">
        <v>44</v>
      </c>
      <c r="C178" s="23" t="s">
        <v>317</v>
      </c>
      <c r="D178" s="68">
        <v>2007</v>
      </c>
      <c r="E178" s="25">
        <f t="shared" si="12"/>
        <v>100000</v>
      </c>
      <c r="F178" s="26">
        <v>0</v>
      </c>
      <c r="G178" s="26">
        <v>100000</v>
      </c>
      <c r="H178" s="26">
        <v>0</v>
      </c>
      <c r="I178" s="28">
        <v>0</v>
      </c>
      <c r="J178" s="27">
        <f t="shared" si="14"/>
        <v>100000</v>
      </c>
      <c r="K178" s="71">
        <v>0</v>
      </c>
      <c r="L178" s="26">
        <v>0</v>
      </c>
      <c r="M178" s="24">
        <v>0</v>
      </c>
      <c r="N178" s="301"/>
      <c r="O178" s="329"/>
    </row>
    <row r="179" spans="1:69" s="122" customFormat="1" ht="20.25" customHeight="1">
      <c r="A179" s="37" t="s">
        <v>41</v>
      </c>
      <c r="B179" s="39" t="s">
        <v>149</v>
      </c>
      <c r="C179" s="23" t="s">
        <v>277</v>
      </c>
      <c r="D179" s="39">
        <v>2007</v>
      </c>
      <c r="E179" s="25">
        <f>SUM(F179:I179)</f>
        <v>25000</v>
      </c>
      <c r="F179" s="26"/>
      <c r="G179" s="83">
        <v>25000</v>
      </c>
      <c r="H179" s="69">
        <v>0</v>
      </c>
      <c r="I179" s="70">
        <v>0</v>
      </c>
      <c r="J179" s="27">
        <f t="shared" si="14"/>
        <v>25000</v>
      </c>
      <c r="K179" s="71">
        <v>0</v>
      </c>
      <c r="L179" s="26">
        <v>0</v>
      </c>
      <c r="M179" s="24">
        <v>0</v>
      </c>
      <c r="N179" s="301"/>
      <c r="O179" s="138"/>
      <c r="P179" s="138"/>
      <c r="Q179" s="138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s="122" customFormat="1" ht="29.25" customHeight="1">
      <c r="A180" s="6"/>
      <c r="B180" s="3" t="s">
        <v>152</v>
      </c>
      <c r="C180" s="6" t="s">
        <v>412</v>
      </c>
      <c r="D180" s="6"/>
      <c r="E180" s="38">
        <f>SUM(F180:I180)</f>
        <v>25000</v>
      </c>
      <c r="F180" s="11">
        <f>SUM(F181:F181)</f>
        <v>0</v>
      </c>
      <c r="G180" s="38">
        <f>SUM(G181)</f>
        <v>25000</v>
      </c>
      <c r="H180" s="11">
        <f>SUM(H181:H181)</f>
        <v>0</v>
      </c>
      <c r="I180" s="12">
        <f>SUM(I181:I181)</f>
        <v>0</v>
      </c>
      <c r="J180" s="20">
        <f t="shared" si="14"/>
        <v>25000</v>
      </c>
      <c r="K180" s="71">
        <v>0</v>
      </c>
      <c r="L180" s="26">
        <v>0</v>
      </c>
      <c r="M180" s="24">
        <v>0</v>
      </c>
      <c r="N180" s="301"/>
      <c r="O180" s="138"/>
      <c r="P180" s="138"/>
      <c r="Q180" s="138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s="122" customFormat="1" ht="35.25" customHeight="1">
      <c r="A181" s="37" t="s">
        <v>39</v>
      </c>
      <c r="B181" s="39" t="s">
        <v>149</v>
      </c>
      <c r="C181" s="23" t="s">
        <v>305</v>
      </c>
      <c r="D181" s="39">
        <v>2007</v>
      </c>
      <c r="E181" s="25">
        <f>SUM(F181:I181)</f>
        <v>25000</v>
      </c>
      <c r="F181" s="26"/>
      <c r="G181" s="83">
        <v>25000</v>
      </c>
      <c r="H181" s="69">
        <v>0</v>
      </c>
      <c r="I181" s="70">
        <v>0</v>
      </c>
      <c r="J181" s="27">
        <f t="shared" si="14"/>
        <v>25000</v>
      </c>
      <c r="K181" s="71">
        <v>0</v>
      </c>
      <c r="L181" s="26">
        <v>0</v>
      </c>
      <c r="M181" s="24">
        <v>0</v>
      </c>
      <c r="N181" s="301"/>
      <c r="O181" s="138"/>
      <c r="P181" s="138"/>
      <c r="Q181" s="138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14" ht="33" customHeight="1">
      <c r="A182" s="37"/>
      <c r="B182" s="3" t="s">
        <v>190</v>
      </c>
      <c r="C182" s="6" t="s">
        <v>405</v>
      </c>
      <c r="D182" s="76"/>
      <c r="E182" s="38">
        <f t="shared" si="12"/>
        <v>300000</v>
      </c>
      <c r="F182" s="19">
        <f>F183</f>
        <v>0</v>
      </c>
      <c r="G182" s="19">
        <f>G183</f>
        <v>300000</v>
      </c>
      <c r="H182" s="19">
        <f>H183</f>
        <v>0</v>
      </c>
      <c r="I182" s="89">
        <f>I183</f>
        <v>0</v>
      </c>
      <c r="J182" s="20">
        <f t="shared" si="14"/>
        <v>300000</v>
      </c>
      <c r="K182" s="90">
        <f>K183</f>
        <v>0</v>
      </c>
      <c r="L182" s="90">
        <f>L183</f>
        <v>0</v>
      </c>
      <c r="M182" s="90">
        <f>M183</f>
        <v>0</v>
      </c>
      <c r="N182" s="319">
        <f>N183</f>
        <v>0</v>
      </c>
    </row>
    <row r="183" spans="1:14" ht="22.5" customHeight="1">
      <c r="A183" s="37" t="s">
        <v>39</v>
      </c>
      <c r="B183" s="39" t="s">
        <v>44</v>
      </c>
      <c r="C183" s="23" t="s">
        <v>319</v>
      </c>
      <c r="D183" s="68" t="s">
        <v>268</v>
      </c>
      <c r="E183" s="25">
        <f t="shared" si="12"/>
        <v>300000</v>
      </c>
      <c r="F183" s="97">
        <v>0</v>
      </c>
      <c r="G183" s="97">
        <v>300000</v>
      </c>
      <c r="H183" s="97">
        <v>0</v>
      </c>
      <c r="I183" s="98">
        <v>0</v>
      </c>
      <c r="J183" s="27">
        <f t="shared" si="14"/>
        <v>300000</v>
      </c>
      <c r="K183" s="99">
        <v>0</v>
      </c>
      <c r="L183" s="26">
        <v>0</v>
      </c>
      <c r="M183" s="24">
        <v>0</v>
      </c>
      <c r="N183" s="301"/>
    </row>
    <row r="186" ht="12.75">
      <c r="D186" s="323"/>
    </row>
    <row r="187" ht="12.75">
      <c r="D187" s="323"/>
    </row>
    <row r="188" spans="4:5" ht="12.75">
      <c r="D188" s="323"/>
      <c r="E188" s="330"/>
    </row>
    <row r="189" spans="4:5" ht="12.75">
      <c r="D189" s="323"/>
      <c r="E189" s="330"/>
    </row>
    <row r="190" ht="12.75">
      <c r="D190" s="323"/>
    </row>
    <row r="191" ht="12.75">
      <c r="D191" s="323"/>
    </row>
    <row r="192" ht="12.75">
      <c r="D192" s="323"/>
    </row>
    <row r="193" ht="12.75">
      <c r="D193" s="323"/>
    </row>
    <row r="194" ht="12.75">
      <c r="D194" s="323"/>
    </row>
    <row r="195" ht="12.75">
      <c r="D195" s="323"/>
    </row>
    <row r="196" ht="12.75">
      <c r="D196" s="323"/>
    </row>
    <row r="197" ht="12.75">
      <c r="D197" s="323"/>
    </row>
    <row r="198" ht="12.75">
      <c r="D198" s="323"/>
    </row>
    <row r="199" ht="12.75">
      <c r="D199" s="323"/>
    </row>
    <row r="200" ht="12.75">
      <c r="D200" s="323"/>
    </row>
    <row r="201" ht="12.75">
      <c r="D201" s="323"/>
    </row>
    <row r="202" ht="12.75">
      <c r="D202" s="323"/>
    </row>
    <row r="203" ht="12.75">
      <c r="D203" s="323"/>
    </row>
    <row r="204" ht="12.75">
      <c r="D204" s="323"/>
    </row>
    <row r="205" ht="12.75">
      <c r="D205" s="323"/>
    </row>
    <row r="206" ht="12.75">
      <c r="D206" s="323"/>
    </row>
    <row r="207" spans="4:20" ht="12.75">
      <c r="D207" s="323"/>
      <c r="R207" s="138"/>
      <c r="S207" s="138"/>
      <c r="T207" s="138"/>
    </row>
    <row r="208" spans="4:20" ht="12.75">
      <c r="D208" s="323"/>
      <c r="R208" s="138"/>
      <c r="S208" s="138"/>
      <c r="T208" s="138"/>
    </row>
    <row r="209" spans="4:20" ht="12.75">
      <c r="D209" s="323"/>
      <c r="R209" s="138"/>
      <c r="S209" s="138"/>
      <c r="T209" s="138"/>
    </row>
    <row r="210" spans="4:20" ht="12.75">
      <c r="D210" s="323"/>
      <c r="R210" s="138"/>
      <c r="S210" s="138"/>
      <c r="T210" s="138"/>
    </row>
    <row r="211" spans="4:20" ht="12.75">
      <c r="D211" s="323"/>
      <c r="R211" s="138"/>
      <c r="S211" s="138"/>
      <c r="T211" s="138"/>
    </row>
    <row r="212" spans="4:20" ht="12.75">
      <c r="D212" s="323"/>
      <c r="R212" s="138"/>
      <c r="S212" s="138"/>
      <c r="T212" s="138"/>
    </row>
    <row r="213" spans="4:20" ht="12.75">
      <c r="D213" s="323"/>
      <c r="R213" s="138"/>
      <c r="S213" s="138"/>
      <c r="T213" s="138"/>
    </row>
    <row r="214" spans="2:71" s="330" customFormat="1" ht="12.75">
      <c r="B214" s="114"/>
      <c r="C214" s="331"/>
      <c r="D214" s="332"/>
      <c r="M214" s="332"/>
      <c r="N214" s="295"/>
      <c r="O214" s="327"/>
      <c r="P214" s="138"/>
      <c r="Q214" s="138"/>
      <c r="R214" s="138"/>
      <c r="S214" s="138"/>
      <c r="T214" s="138"/>
      <c r="U214" s="327"/>
      <c r="V214" s="327"/>
      <c r="W214" s="327"/>
      <c r="X214" s="327"/>
      <c r="Y214" s="327"/>
      <c r="Z214" s="327"/>
      <c r="AA214" s="327"/>
      <c r="AB214" s="327"/>
      <c r="AC214" s="327"/>
      <c r="AD214" s="327"/>
      <c r="AE214" s="327"/>
      <c r="AF214" s="327"/>
      <c r="AG214" s="327"/>
      <c r="AH214" s="327"/>
      <c r="AI214" s="327"/>
      <c r="AJ214" s="327"/>
      <c r="AK214" s="327"/>
      <c r="AL214" s="327"/>
      <c r="AM214" s="327"/>
      <c r="AN214" s="327"/>
      <c r="AO214" s="327"/>
      <c r="AP214" s="327"/>
      <c r="AQ214" s="327"/>
      <c r="AR214" s="327"/>
      <c r="AS214" s="327"/>
      <c r="AT214" s="327"/>
      <c r="AU214" s="327"/>
      <c r="AV214" s="327"/>
      <c r="AW214" s="327"/>
      <c r="AX214" s="327"/>
      <c r="AY214" s="327"/>
      <c r="AZ214" s="327"/>
      <c r="BA214" s="327"/>
      <c r="BB214" s="327"/>
      <c r="BC214" s="327"/>
      <c r="BD214" s="327"/>
      <c r="BE214" s="327"/>
      <c r="BF214" s="327"/>
      <c r="BG214" s="327"/>
      <c r="BH214" s="327"/>
      <c r="BI214" s="327"/>
      <c r="BJ214" s="327"/>
      <c r="BK214" s="327"/>
      <c r="BL214" s="327"/>
      <c r="BM214" s="327"/>
      <c r="BN214" s="327"/>
      <c r="BO214" s="327"/>
      <c r="BP214" s="327"/>
      <c r="BQ214" s="327"/>
      <c r="BR214" s="327"/>
      <c r="BS214" s="327"/>
    </row>
    <row r="215" spans="2:71" s="330" customFormat="1" ht="12.75">
      <c r="B215" s="114"/>
      <c r="C215" s="331"/>
      <c r="D215" s="332"/>
      <c r="M215" s="332"/>
      <c r="N215" s="295"/>
      <c r="O215" s="327"/>
      <c r="P215" s="138"/>
      <c r="Q215" s="138"/>
      <c r="R215" s="138"/>
      <c r="S215" s="138"/>
      <c r="T215" s="138"/>
      <c r="U215" s="327"/>
      <c r="V215" s="327"/>
      <c r="W215" s="327"/>
      <c r="X215" s="327"/>
      <c r="Y215" s="327"/>
      <c r="Z215" s="327"/>
      <c r="AA215" s="327"/>
      <c r="AB215" s="327"/>
      <c r="AC215" s="327"/>
      <c r="AD215" s="327"/>
      <c r="AE215" s="327"/>
      <c r="AF215" s="327"/>
      <c r="AG215" s="327"/>
      <c r="AH215" s="327"/>
      <c r="AI215" s="327"/>
      <c r="AJ215" s="327"/>
      <c r="AK215" s="327"/>
      <c r="AL215" s="327"/>
      <c r="AM215" s="327"/>
      <c r="AN215" s="327"/>
      <c r="AO215" s="327"/>
      <c r="AP215" s="327"/>
      <c r="AQ215" s="327"/>
      <c r="AR215" s="327"/>
      <c r="AS215" s="327"/>
      <c r="AT215" s="327"/>
      <c r="AU215" s="327"/>
      <c r="AV215" s="327"/>
      <c r="AW215" s="327"/>
      <c r="AX215" s="327"/>
      <c r="AY215" s="327"/>
      <c r="AZ215" s="327"/>
      <c r="BA215" s="327"/>
      <c r="BB215" s="327"/>
      <c r="BC215" s="327"/>
      <c r="BD215" s="327"/>
      <c r="BE215" s="327"/>
      <c r="BF215" s="327"/>
      <c r="BG215" s="327"/>
      <c r="BH215" s="327"/>
      <c r="BI215" s="327"/>
      <c r="BJ215" s="327"/>
      <c r="BK215" s="327"/>
      <c r="BL215" s="327"/>
      <c r="BM215" s="327"/>
      <c r="BN215" s="327"/>
      <c r="BO215" s="327"/>
      <c r="BP215" s="327"/>
      <c r="BQ215" s="327"/>
      <c r="BR215" s="327"/>
      <c r="BS215" s="327"/>
    </row>
    <row r="216" spans="2:71" s="330" customFormat="1" ht="12.75">
      <c r="B216" s="114"/>
      <c r="C216" s="331"/>
      <c r="D216" s="332"/>
      <c r="M216" s="332"/>
      <c r="N216" s="295"/>
      <c r="O216" s="327"/>
      <c r="P216" s="138"/>
      <c r="Q216" s="138"/>
      <c r="R216" s="138"/>
      <c r="S216" s="138"/>
      <c r="T216" s="138"/>
      <c r="U216" s="327"/>
      <c r="V216" s="327"/>
      <c r="W216" s="327"/>
      <c r="X216" s="327"/>
      <c r="Y216" s="327"/>
      <c r="Z216" s="327"/>
      <c r="AA216" s="327"/>
      <c r="AB216" s="327"/>
      <c r="AC216" s="327"/>
      <c r="AD216" s="327"/>
      <c r="AE216" s="327"/>
      <c r="AF216" s="327"/>
      <c r="AG216" s="327"/>
      <c r="AH216" s="327"/>
      <c r="AI216" s="327"/>
      <c r="AJ216" s="327"/>
      <c r="AK216" s="327"/>
      <c r="AL216" s="327"/>
      <c r="AM216" s="327"/>
      <c r="AN216" s="327"/>
      <c r="AO216" s="327"/>
      <c r="AP216" s="327"/>
      <c r="AQ216" s="327"/>
      <c r="AR216" s="327"/>
      <c r="AS216" s="327"/>
      <c r="AT216" s="327"/>
      <c r="AU216" s="327"/>
      <c r="AV216" s="327"/>
      <c r="AW216" s="327"/>
      <c r="AX216" s="327"/>
      <c r="AY216" s="327"/>
      <c r="AZ216" s="327"/>
      <c r="BA216" s="327"/>
      <c r="BB216" s="327"/>
      <c r="BC216" s="327"/>
      <c r="BD216" s="327"/>
      <c r="BE216" s="327"/>
      <c r="BF216" s="327"/>
      <c r="BG216" s="327"/>
      <c r="BH216" s="327"/>
      <c r="BI216" s="327"/>
      <c r="BJ216" s="327"/>
      <c r="BK216" s="327"/>
      <c r="BL216" s="327"/>
      <c r="BM216" s="327"/>
      <c r="BN216" s="327"/>
      <c r="BO216" s="327"/>
      <c r="BP216" s="327"/>
      <c r="BQ216" s="327"/>
      <c r="BR216" s="327"/>
      <c r="BS216" s="327"/>
    </row>
    <row r="217" spans="2:71" s="330" customFormat="1" ht="12.75">
      <c r="B217" s="114"/>
      <c r="C217" s="331"/>
      <c r="D217" s="332"/>
      <c r="M217" s="332"/>
      <c r="N217" s="295"/>
      <c r="O217" s="327"/>
      <c r="P217" s="138"/>
      <c r="Q217" s="138"/>
      <c r="R217" s="138"/>
      <c r="S217" s="138"/>
      <c r="T217" s="138"/>
      <c r="U217" s="327"/>
      <c r="V217" s="327"/>
      <c r="W217" s="327"/>
      <c r="X217" s="327"/>
      <c r="Y217" s="327"/>
      <c r="Z217" s="327"/>
      <c r="AA217" s="327"/>
      <c r="AB217" s="327"/>
      <c r="AC217" s="327"/>
      <c r="AD217" s="327"/>
      <c r="AE217" s="327"/>
      <c r="AF217" s="327"/>
      <c r="AG217" s="327"/>
      <c r="AH217" s="327"/>
      <c r="AI217" s="327"/>
      <c r="AJ217" s="327"/>
      <c r="AK217" s="327"/>
      <c r="AL217" s="327"/>
      <c r="AM217" s="327"/>
      <c r="AN217" s="327"/>
      <c r="AO217" s="327"/>
      <c r="AP217" s="327"/>
      <c r="AQ217" s="327"/>
      <c r="AR217" s="327"/>
      <c r="AS217" s="327"/>
      <c r="AT217" s="327"/>
      <c r="AU217" s="327"/>
      <c r="AV217" s="327"/>
      <c r="AW217" s="327"/>
      <c r="AX217" s="327"/>
      <c r="AY217" s="327"/>
      <c r="AZ217" s="327"/>
      <c r="BA217" s="327"/>
      <c r="BB217" s="327"/>
      <c r="BC217" s="327"/>
      <c r="BD217" s="327"/>
      <c r="BE217" s="327"/>
      <c r="BF217" s="327"/>
      <c r="BG217" s="327"/>
      <c r="BH217" s="327"/>
      <c r="BI217" s="327"/>
      <c r="BJ217" s="327"/>
      <c r="BK217" s="327"/>
      <c r="BL217" s="327"/>
      <c r="BM217" s="327"/>
      <c r="BN217" s="327"/>
      <c r="BO217" s="327"/>
      <c r="BP217" s="327"/>
      <c r="BQ217" s="327"/>
      <c r="BR217" s="327"/>
      <c r="BS217" s="327"/>
    </row>
    <row r="218" spans="2:71" s="330" customFormat="1" ht="12.75">
      <c r="B218" s="114"/>
      <c r="C218" s="331"/>
      <c r="D218" s="332"/>
      <c r="M218" s="332"/>
      <c r="N218" s="295"/>
      <c r="O218" s="327"/>
      <c r="P218" s="138"/>
      <c r="Q218" s="138"/>
      <c r="R218" s="138"/>
      <c r="S218" s="138"/>
      <c r="T218" s="138"/>
      <c r="U218" s="327"/>
      <c r="V218" s="327"/>
      <c r="W218" s="327"/>
      <c r="X218" s="327"/>
      <c r="Y218" s="327"/>
      <c r="Z218" s="327"/>
      <c r="AA218" s="327"/>
      <c r="AB218" s="327"/>
      <c r="AC218" s="327"/>
      <c r="AD218" s="327"/>
      <c r="AE218" s="327"/>
      <c r="AF218" s="327"/>
      <c r="AG218" s="327"/>
      <c r="AH218" s="327"/>
      <c r="AI218" s="327"/>
      <c r="AJ218" s="327"/>
      <c r="AK218" s="327"/>
      <c r="AL218" s="327"/>
      <c r="AM218" s="327"/>
      <c r="AN218" s="327"/>
      <c r="AO218" s="327"/>
      <c r="AP218" s="327"/>
      <c r="AQ218" s="327"/>
      <c r="AR218" s="327"/>
      <c r="AS218" s="327"/>
      <c r="AT218" s="327"/>
      <c r="AU218" s="327"/>
      <c r="AV218" s="327"/>
      <c r="AW218" s="327"/>
      <c r="AX218" s="327"/>
      <c r="AY218" s="327"/>
      <c r="AZ218" s="327"/>
      <c r="BA218" s="327"/>
      <c r="BB218" s="327"/>
      <c r="BC218" s="327"/>
      <c r="BD218" s="327"/>
      <c r="BE218" s="327"/>
      <c r="BF218" s="327"/>
      <c r="BG218" s="327"/>
      <c r="BH218" s="327"/>
      <c r="BI218" s="327"/>
      <c r="BJ218" s="327"/>
      <c r="BK218" s="327"/>
      <c r="BL218" s="327"/>
      <c r="BM218" s="327"/>
      <c r="BN218" s="327"/>
      <c r="BO218" s="327"/>
      <c r="BP218" s="327"/>
      <c r="BQ218" s="327"/>
      <c r="BR218" s="327"/>
      <c r="BS218" s="327"/>
    </row>
    <row r="219" spans="2:71" s="330" customFormat="1" ht="12.75">
      <c r="B219" s="114"/>
      <c r="C219" s="331"/>
      <c r="D219" s="332"/>
      <c r="M219" s="332"/>
      <c r="N219" s="295"/>
      <c r="O219" s="327"/>
      <c r="P219" s="138"/>
      <c r="Q219" s="138"/>
      <c r="R219" s="138"/>
      <c r="S219" s="138"/>
      <c r="T219" s="138"/>
      <c r="U219" s="327"/>
      <c r="V219" s="327"/>
      <c r="W219" s="327"/>
      <c r="X219" s="327"/>
      <c r="Y219" s="327"/>
      <c r="Z219" s="327"/>
      <c r="AA219" s="327"/>
      <c r="AB219" s="327"/>
      <c r="AC219" s="327"/>
      <c r="AD219" s="327"/>
      <c r="AE219" s="327"/>
      <c r="AF219" s="327"/>
      <c r="AG219" s="327"/>
      <c r="AH219" s="327"/>
      <c r="AI219" s="327"/>
      <c r="AJ219" s="327"/>
      <c r="AK219" s="327"/>
      <c r="AL219" s="327"/>
      <c r="AM219" s="327"/>
      <c r="AN219" s="327"/>
      <c r="AO219" s="327"/>
      <c r="AP219" s="327"/>
      <c r="AQ219" s="327"/>
      <c r="AR219" s="327"/>
      <c r="AS219" s="327"/>
      <c r="AT219" s="327"/>
      <c r="AU219" s="327"/>
      <c r="AV219" s="327"/>
      <c r="AW219" s="327"/>
      <c r="AX219" s="327"/>
      <c r="AY219" s="327"/>
      <c r="AZ219" s="327"/>
      <c r="BA219" s="327"/>
      <c r="BB219" s="327"/>
      <c r="BC219" s="327"/>
      <c r="BD219" s="327"/>
      <c r="BE219" s="327"/>
      <c r="BF219" s="327"/>
      <c r="BG219" s="327"/>
      <c r="BH219" s="327"/>
      <c r="BI219" s="327"/>
      <c r="BJ219" s="327"/>
      <c r="BK219" s="327"/>
      <c r="BL219" s="327"/>
      <c r="BM219" s="327"/>
      <c r="BN219" s="327"/>
      <c r="BO219" s="327"/>
      <c r="BP219" s="327"/>
      <c r="BQ219" s="327"/>
      <c r="BR219" s="327"/>
      <c r="BS219" s="327"/>
    </row>
    <row r="220" spans="2:71" s="330" customFormat="1" ht="12.75">
      <c r="B220" s="114"/>
      <c r="C220" s="331"/>
      <c r="D220" s="332"/>
      <c r="M220" s="332"/>
      <c r="N220" s="295"/>
      <c r="O220" s="327"/>
      <c r="P220" s="138"/>
      <c r="Q220" s="138"/>
      <c r="R220" s="138"/>
      <c r="S220" s="138"/>
      <c r="T220" s="138"/>
      <c r="U220" s="327"/>
      <c r="V220" s="327"/>
      <c r="W220" s="327"/>
      <c r="X220" s="327"/>
      <c r="Y220" s="327"/>
      <c r="Z220" s="327"/>
      <c r="AA220" s="327"/>
      <c r="AB220" s="327"/>
      <c r="AC220" s="327"/>
      <c r="AD220" s="327"/>
      <c r="AE220" s="327"/>
      <c r="AF220" s="327"/>
      <c r="AG220" s="327"/>
      <c r="AH220" s="327"/>
      <c r="AI220" s="327"/>
      <c r="AJ220" s="327"/>
      <c r="AK220" s="327"/>
      <c r="AL220" s="327"/>
      <c r="AM220" s="327"/>
      <c r="AN220" s="327"/>
      <c r="AO220" s="327"/>
      <c r="AP220" s="327"/>
      <c r="AQ220" s="327"/>
      <c r="AR220" s="327"/>
      <c r="AS220" s="327"/>
      <c r="AT220" s="327"/>
      <c r="AU220" s="327"/>
      <c r="AV220" s="327"/>
      <c r="AW220" s="327"/>
      <c r="AX220" s="327"/>
      <c r="AY220" s="327"/>
      <c r="AZ220" s="327"/>
      <c r="BA220" s="327"/>
      <c r="BB220" s="327"/>
      <c r="BC220" s="327"/>
      <c r="BD220" s="327"/>
      <c r="BE220" s="327"/>
      <c r="BF220" s="327"/>
      <c r="BG220" s="327"/>
      <c r="BH220" s="327"/>
      <c r="BI220" s="327"/>
      <c r="BJ220" s="327"/>
      <c r="BK220" s="327"/>
      <c r="BL220" s="327"/>
      <c r="BM220" s="327"/>
      <c r="BN220" s="327"/>
      <c r="BO220" s="327"/>
      <c r="BP220" s="327"/>
      <c r="BQ220" s="327"/>
      <c r="BR220" s="327"/>
      <c r="BS220" s="327"/>
    </row>
    <row r="221" spans="2:71" s="330" customFormat="1" ht="12.75">
      <c r="B221" s="114"/>
      <c r="C221" s="331"/>
      <c r="D221" s="332"/>
      <c r="M221" s="332"/>
      <c r="N221" s="295"/>
      <c r="O221" s="327"/>
      <c r="P221" s="138"/>
      <c r="Q221" s="138"/>
      <c r="R221" s="138"/>
      <c r="S221" s="138"/>
      <c r="T221" s="138"/>
      <c r="U221" s="327"/>
      <c r="V221" s="327"/>
      <c r="W221" s="327"/>
      <c r="X221" s="327"/>
      <c r="Y221" s="327"/>
      <c r="Z221" s="327"/>
      <c r="AA221" s="327"/>
      <c r="AB221" s="327"/>
      <c r="AC221" s="327"/>
      <c r="AD221" s="327"/>
      <c r="AE221" s="327"/>
      <c r="AF221" s="327"/>
      <c r="AG221" s="327"/>
      <c r="AH221" s="327"/>
      <c r="AI221" s="327"/>
      <c r="AJ221" s="327"/>
      <c r="AK221" s="327"/>
      <c r="AL221" s="327"/>
      <c r="AM221" s="327"/>
      <c r="AN221" s="327"/>
      <c r="AO221" s="327"/>
      <c r="AP221" s="327"/>
      <c r="AQ221" s="327"/>
      <c r="AR221" s="327"/>
      <c r="AS221" s="327"/>
      <c r="AT221" s="327"/>
      <c r="AU221" s="327"/>
      <c r="AV221" s="327"/>
      <c r="AW221" s="327"/>
      <c r="AX221" s="327"/>
      <c r="AY221" s="327"/>
      <c r="AZ221" s="327"/>
      <c r="BA221" s="327"/>
      <c r="BB221" s="327"/>
      <c r="BC221" s="327"/>
      <c r="BD221" s="327"/>
      <c r="BE221" s="327"/>
      <c r="BF221" s="327"/>
      <c r="BG221" s="327"/>
      <c r="BH221" s="327"/>
      <c r="BI221" s="327"/>
      <c r="BJ221" s="327"/>
      <c r="BK221" s="327"/>
      <c r="BL221" s="327"/>
      <c r="BM221" s="327"/>
      <c r="BN221" s="327"/>
      <c r="BO221" s="327"/>
      <c r="BP221" s="327"/>
      <c r="BQ221" s="327"/>
      <c r="BR221" s="327"/>
      <c r="BS221" s="327"/>
    </row>
    <row r="222" spans="2:71" s="330" customFormat="1" ht="12.75">
      <c r="B222" s="114"/>
      <c r="C222" s="331"/>
      <c r="D222" s="332"/>
      <c r="M222" s="332"/>
      <c r="N222" s="295"/>
      <c r="O222" s="327"/>
      <c r="P222" s="138"/>
      <c r="Q222" s="138"/>
      <c r="R222" s="138"/>
      <c r="S222" s="138"/>
      <c r="T222" s="138"/>
      <c r="U222" s="327"/>
      <c r="V222" s="327"/>
      <c r="W222" s="327"/>
      <c r="X222" s="327"/>
      <c r="Y222" s="327"/>
      <c r="Z222" s="327"/>
      <c r="AA222" s="327"/>
      <c r="AB222" s="327"/>
      <c r="AC222" s="327"/>
      <c r="AD222" s="327"/>
      <c r="AE222" s="327"/>
      <c r="AF222" s="327"/>
      <c r="AG222" s="327"/>
      <c r="AH222" s="327"/>
      <c r="AI222" s="327"/>
      <c r="AJ222" s="327"/>
      <c r="AK222" s="327"/>
      <c r="AL222" s="327"/>
      <c r="AM222" s="327"/>
      <c r="AN222" s="327"/>
      <c r="AO222" s="327"/>
      <c r="AP222" s="327"/>
      <c r="AQ222" s="327"/>
      <c r="AR222" s="327"/>
      <c r="AS222" s="327"/>
      <c r="AT222" s="327"/>
      <c r="AU222" s="327"/>
      <c r="AV222" s="327"/>
      <c r="AW222" s="327"/>
      <c r="AX222" s="327"/>
      <c r="AY222" s="327"/>
      <c r="AZ222" s="327"/>
      <c r="BA222" s="327"/>
      <c r="BB222" s="327"/>
      <c r="BC222" s="327"/>
      <c r="BD222" s="327"/>
      <c r="BE222" s="327"/>
      <c r="BF222" s="327"/>
      <c r="BG222" s="327"/>
      <c r="BH222" s="327"/>
      <c r="BI222" s="327"/>
      <c r="BJ222" s="327"/>
      <c r="BK222" s="327"/>
      <c r="BL222" s="327"/>
      <c r="BM222" s="327"/>
      <c r="BN222" s="327"/>
      <c r="BO222" s="327"/>
      <c r="BP222" s="327"/>
      <c r="BQ222" s="327"/>
      <c r="BR222" s="327"/>
      <c r="BS222" s="327"/>
    </row>
    <row r="223" spans="2:71" s="330" customFormat="1" ht="12.75">
      <c r="B223" s="114"/>
      <c r="C223" s="331"/>
      <c r="D223" s="332"/>
      <c r="M223" s="332"/>
      <c r="N223" s="295"/>
      <c r="O223" s="327"/>
      <c r="P223" s="138"/>
      <c r="Q223" s="138"/>
      <c r="R223" s="138"/>
      <c r="S223" s="138"/>
      <c r="T223" s="138"/>
      <c r="U223" s="327"/>
      <c r="V223" s="327"/>
      <c r="W223" s="327"/>
      <c r="X223" s="327"/>
      <c r="Y223" s="327"/>
      <c r="Z223" s="327"/>
      <c r="AA223" s="327"/>
      <c r="AB223" s="327"/>
      <c r="AC223" s="327"/>
      <c r="AD223" s="327"/>
      <c r="AE223" s="327"/>
      <c r="AF223" s="327"/>
      <c r="AG223" s="327"/>
      <c r="AH223" s="327"/>
      <c r="AI223" s="327"/>
      <c r="AJ223" s="327"/>
      <c r="AK223" s="327"/>
      <c r="AL223" s="327"/>
      <c r="AM223" s="327"/>
      <c r="AN223" s="327"/>
      <c r="AO223" s="327"/>
      <c r="AP223" s="327"/>
      <c r="AQ223" s="327"/>
      <c r="AR223" s="327"/>
      <c r="AS223" s="327"/>
      <c r="AT223" s="327"/>
      <c r="AU223" s="327"/>
      <c r="AV223" s="327"/>
      <c r="AW223" s="327"/>
      <c r="AX223" s="327"/>
      <c r="AY223" s="327"/>
      <c r="AZ223" s="327"/>
      <c r="BA223" s="327"/>
      <c r="BB223" s="327"/>
      <c r="BC223" s="327"/>
      <c r="BD223" s="327"/>
      <c r="BE223" s="327"/>
      <c r="BF223" s="327"/>
      <c r="BG223" s="327"/>
      <c r="BH223" s="327"/>
      <c r="BI223" s="327"/>
      <c r="BJ223" s="327"/>
      <c r="BK223" s="327"/>
      <c r="BL223" s="327"/>
      <c r="BM223" s="327"/>
      <c r="BN223" s="327"/>
      <c r="BO223" s="327"/>
      <c r="BP223" s="327"/>
      <c r="BQ223" s="327"/>
      <c r="BR223" s="327"/>
      <c r="BS223" s="327"/>
    </row>
    <row r="224" spans="2:71" s="330" customFormat="1" ht="12.75">
      <c r="B224" s="114"/>
      <c r="C224" s="331"/>
      <c r="D224" s="332"/>
      <c r="M224" s="332"/>
      <c r="N224" s="295"/>
      <c r="O224" s="327"/>
      <c r="P224" s="138"/>
      <c r="Q224" s="138"/>
      <c r="R224" s="138"/>
      <c r="S224" s="138"/>
      <c r="T224" s="138"/>
      <c r="U224" s="327"/>
      <c r="V224" s="327"/>
      <c r="W224" s="327"/>
      <c r="X224" s="327"/>
      <c r="Y224" s="327"/>
      <c r="Z224" s="327"/>
      <c r="AA224" s="327"/>
      <c r="AB224" s="327"/>
      <c r="AC224" s="327"/>
      <c r="AD224" s="327"/>
      <c r="AE224" s="327"/>
      <c r="AF224" s="327"/>
      <c r="AG224" s="327"/>
      <c r="AH224" s="327"/>
      <c r="AI224" s="327"/>
      <c r="AJ224" s="327"/>
      <c r="AK224" s="327"/>
      <c r="AL224" s="327"/>
      <c r="AM224" s="327"/>
      <c r="AN224" s="327"/>
      <c r="AO224" s="327"/>
      <c r="AP224" s="327"/>
      <c r="AQ224" s="327"/>
      <c r="AR224" s="327"/>
      <c r="AS224" s="327"/>
      <c r="AT224" s="327"/>
      <c r="AU224" s="327"/>
      <c r="AV224" s="327"/>
      <c r="AW224" s="327"/>
      <c r="AX224" s="327"/>
      <c r="AY224" s="327"/>
      <c r="AZ224" s="327"/>
      <c r="BA224" s="327"/>
      <c r="BB224" s="327"/>
      <c r="BC224" s="327"/>
      <c r="BD224" s="327"/>
      <c r="BE224" s="327"/>
      <c r="BF224" s="327"/>
      <c r="BG224" s="327"/>
      <c r="BH224" s="327"/>
      <c r="BI224" s="327"/>
      <c r="BJ224" s="327"/>
      <c r="BK224" s="327"/>
      <c r="BL224" s="327"/>
      <c r="BM224" s="327"/>
      <c r="BN224" s="327"/>
      <c r="BO224" s="327"/>
      <c r="BP224" s="327"/>
      <c r="BQ224" s="327"/>
      <c r="BR224" s="327"/>
      <c r="BS224" s="327"/>
    </row>
    <row r="225" spans="2:71" s="330" customFormat="1" ht="12.75">
      <c r="B225" s="114"/>
      <c r="C225" s="331"/>
      <c r="D225" s="332"/>
      <c r="M225" s="332"/>
      <c r="N225" s="295"/>
      <c r="O225" s="327"/>
      <c r="P225" s="138"/>
      <c r="Q225" s="138"/>
      <c r="R225" s="138"/>
      <c r="S225" s="138"/>
      <c r="T225" s="138"/>
      <c r="U225" s="327"/>
      <c r="V225" s="327"/>
      <c r="W225" s="327"/>
      <c r="X225" s="327"/>
      <c r="Y225" s="327"/>
      <c r="Z225" s="327"/>
      <c r="AA225" s="327"/>
      <c r="AB225" s="327"/>
      <c r="AC225" s="327"/>
      <c r="AD225" s="327"/>
      <c r="AE225" s="327"/>
      <c r="AF225" s="327"/>
      <c r="AG225" s="327"/>
      <c r="AH225" s="327"/>
      <c r="AI225" s="327"/>
      <c r="AJ225" s="327"/>
      <c r="AK225" s="327"/>
      <c r="AL225" s="327"/>
      <c r="AM225" s="327"/>
      <c r="AN225" s="327"/>
      <c r="AO225" s="327"/>
      <c r="AP225" s="327"/>
      <c r="AQ225" s="327"/>
      <c r="AR225" s="327"/>
      <c r="AS225" s="327"/>
      <c r="AT225" s="327"/>
      <c r="AU225" s="327"/>
      <c r="AV225" s="327"/>
      <c r="AW225" s="327"/>
      <c r="AX225" s="327"/>
      <c r="AY225" s="327"/>
      <c r="AZ225" s="327"/>
      <c r="BA225" s="327"/>
      <c r="BB225" s="327"/>
      <c r="BC225" s="327"/>
      <c r="BD225" s="327"/>
      <c r="BE225" s="327"/>
      <c r="BF225" s="327"/>
      <c r="BG225" s="327"/>
      <c r="BH225" s="327"/>
      <c r="BI225" s="327"/>
      <c r="BJ225" s="327"/>
      <c r="BK225" s="327"/>
      <c r="BL225" s="327"/>
      <c r="BM225" s="327"/>
      <c r="BN225" s="327"/>
      <c r="BO225" s="327"/>
      <c r="BP225" s="327"/>
      <c r="BQ225" s="327"/>
      <c r="BR225" s="327"/>
      <c r="BS225" s="327"/>
    </row>
    <row r="226" spans="2:71" s="330" customFormat="1" ht="12.75">
      <c r="B226" s="114"/>
      <c r="C226" s="331"/>
      <c r="D226" s="332"/>
      <c r="M226" s="332"/>
      <c r="N226" s="295"/>
      <c r="O226" s="327"/>
      <c r="P226" s="138"/>
      <c r="Q226" s="138"/>
      <c r="R226" s="138"/>
      <c r="S226" s="138"/>
      <c r="T226" s="138"/>
      <c r="U226" s="327"/>
      <c r="V226" s="327"/>
      <c r="W226" s="327"/>
      <c r="X226" s="327"/>
      <c r="Y226" s="327"/>
      <c r="Z226" s="327"/>
      <c r="AA226" s="327"/>
      <c r="AB226" s="327"/>
      <c r="AC226" s="327"/>
      <c r="AD226" s="327"/>
      <c r="AE226" s="327"/>
      <c r="AF226" s="327"/>
      <c r="AG226" s="327"/>
      <c r="AH226" s="327"/>
      <c r="AI226" s="327"/>
      <c r="AJ226" s="327"/>
      <c r="AK226" s="327"/>
      <c r="AL226" s="327"/>
      <c r="AM226" s="327"/>
      <c r="AN226" s="327"/>
      <c r="AO226" s="327"/>
      <c r="AP226" s="327"/>
      <c r="AQ226" s="327"/>
      <c r="AR226" s="327"/>
      <c r="AS226" s="327"/>
      <c r="AT226" s="327"/>
      <c r="AU226" s="327"/>
      <c r="AV226" s="327"/>
      <c r="AW226" s="327"/>
      <c r="AX226" s="327"/>
      <c r="AY226" s="327"/>
      <c r="AZ226" s="327"/>
      <c r="BA226" s="327"/>
      <c r="BB226" s="327"/>
      <c r="BC226" s="327"/>
      <c r="BD226" s="327"/>
      <c r="BE226" s="327"/>
      <c r="BF226" s="327"/>
      <c r="BG226" s="327"/>
      <c r="BH226" s="327"/>
      <c r="BI226" s="327"/>
      <c r="BJ226" s="327"/>
      <c r="BK226" s="327"/>
      <c r="BL226" s="327"/>
      <c r="BM226" s="327"/>
      <c r="BN226" s="327"/>
      <c r="BO226" s="327"/>
      <c r="BP226" s="327"/>
      <c r="BQ226" s="327"/>
      <c r="BR226" s="327"/>
      <c r="BS226" s="327"/>
    </row>
    <row r="227" spans="2:71" s="330" customFormat="1" ht="12.75">
      <c r="B227" s="114"/>
      <c r="C227" s="331"/>
      <c r="D227" s="332"/>
      <c r="M227" s="332"/>
      <c r="N227" s="295"/>
      <c r="O227" s="327"/>
      <c r="P227" s="138"/>
      <c r="Q227" s="138"/>
      <c r="R227" s="138"/>
      <c r="S227" s="138"/>
      <c r="T227" s="138"/>
      <c r="U227" s="327"/>
      <c r="V227" s="327"/>
      <c r="W227" s="327"/>
      <c r="X227" s="327"/>
      <c r="Y227" s="327"/>
      <c r="Z227" s="327"/>
      <c r="AA227" s="327"/>
      <c r="AB227" s="327"/>
      <c r="AC227" s="327"/>
      <c r="AD227" s="327"/>
      <c r="AE227" s="327"/>
      <c r="AF227" s="327"/>
      <c r="AG227" s="327"/>
      <c r="AH227" s="327"/>
      <c r="AI227" s="327"/>
      <c r="AJ227" s="327"/>
      <c r="AK227" s="327"/>
      <c r="AL227" s="327"/>
      <c r="AM227" s="327"/>
      <c r="AN227" s="327"/>
      <c r="AO227" s="327"/>
      <c r="AP227" s="327"/>
      <c r="AQ227" s="327"/>
      <c r="AR227" s="327"/>
      <c r="AS227" s="327"/>
      <c r="AT227" s="327"/>
      <c r="AU227" s="327"/>
      <c r="AV227" s="327"/>
      <c r="AW227" s="327"/>
      <c r="AX227" s="327"/>
      <c r="AY227" s="327"/>
      <c r="AZ227" s="327"/>
      <c r="BA227" s="327"/>
      <c r="BB227" s="327"/>
      <c r="BC227" s="327"/>
      <c r="BD227" s="327"/>
      <c r="BE227" s="327"/>
      <c r="BF227" s="327"/>
      <c r="BG227" s="327"/>
      <c r="BH227" s="327"/>
      <c r="BI227" s="327"/>
      <c r="BJ227" s="327"/>
      <c r="BK227" s="327"/>
      <c r="BL227" s="327"/>
      <c r="BM227" s="327"/>
      <c r="BN227" s="327"/>
      <c r="BO227" s="327"/>
      <c r="BP227" s="327"/>
      <c r="BQ227" s="327"/>
      <c r="BR227" s="327"/>
      <c r="BS227" s="327"/>
    </row>
    <row r="228" spans="2:71" s="330" customFormat="1" ht="12.75">
      <c r="B228" s="114"/>
      <c r="C228" s="331"/>
      <c r="D228" s="332"/>
      <c r="M228" s="332"/>
      <c r="N228" s="295"/>
      <c r="O228" s="327"/>
      <c r="P228" s="138"/>
      <c r="Q228" s="138"/>
      <c r="R228" s="138"/>
      <c r="S228" s="138"/>
      <c r="T228" s="138"/>
      <c r="U228" s="327"/>
      <c r="V228" s="327"/>
      <c r="W228" s="327"/>
      <c r="X228" s="327"/>
      <c r="Y228" s="327"/>
      <c r="Z228" s="327"/>
      <c r="AA228" s="327"/>
      <c r="AB228" s="327"/>
      <c r="AC228" s="327"/>
      <c r="AD228" s="327"/>
      <c r="AE228" s="327"/>
      <c r="AF228" s="327"/>
      <c r="AG228" s="327"/>
      <c r="AH228" s="327"/>
      <c r="AI228" s="327"/>
      <c r="AJ228" s="327"/>
      <c r="AK228" s="327"/>
      <c r="AL228" s="327"/>
      <c r="AM228" s="327"/>
      <c r="AN228" s="327"/>
      <c r="AO228" s="327"/>
      <c r="AP228" s="327"/>
      <c r="AQ228" s="327"/>
      <c r="AR228" s="327"/>
      <c r="AS228" s="327"/>
      <c r="AT228" s="327"/>
      <c r="AU228" s="327"/>
      <c r="AV228" s="327"/>
      <c r="AW228" s="327"/>
      <c r="AX228" s="327"/>
      <c r="AY228" s="327"/>
      <c r="AZ228" s="327"/>
      <c r="BA228" s="327"/>
      <c r="BB228" s="327"/>
      <c r="BC228" s="327"/>
      <c r="BD228" s="327"/>
      <c r="BE228" s="327"/>
      <c r="BF228" s="327"/>
      <c r="BG228" s="327"/>
      <c r="BH228" s="327"/>
      <c r="BI228" s="327"/>
      <c r="BJ228" s="327"/>
      <c r="BK228" s="327"/>
      <c r="BL228" s="327"/>
      <c r="BM228" s="327"/>
      <c r="BN228" s="327"/>
      <c r="BO228" s="327"/>
      <c r="BP228" s="327"/>
      <c r="BQ228" s="327"/>
      <c r="BR228" s="327"/>
      <c r="BS228" s="327"/>
    </row>
    <row r="229" spans="2:71" s="330" customFormat="1" ht="12.75">
      <c r="B229" s="114"/>
      <c r="C229" s="331"/>
      <c r="D229" s="332"/>
      <c r="M229" s="332"/>
      <c r="N229" s="295"/>
      <c r="O229" s="327"/>
      <c r="P229" s="138"/>
      <c r="Q229" s="138"/>
      <c r="R229" s="138"/>
      <c r="S229" s="138"/>
      <c r="T229" s="138"/>
      <c r="U229" s="327"/>
      <c r="V229" s="327"/>
      <c r="W229" s="327"/>
      <c r="X229" s="327"/>
      <c r="Y229" s="327"/>
      <c r="Z229" s="327"/>
      <c r="AA229" s="327"/>
      <c r="AB229" s="327"/>
      <c r="AC229" s="327"/>
      <c r="AD229" s="327"/>
      <c r="AE229" s="327"/>
      <c r="AF229" s="327"/>
      <c r="AG229" s="327"/>
      <c r="AH229" s="327"/>
      <c r="AI229" s="327"/>
      <c r="AJ229" s="327"/>
      <c r="AK229" s="327"/>
      <c r="AL229" s="327"/>
      <c r="AM229" s="327"/>
      <c r="AN229" s="327"/>
      <c r="AO229" s="327"/>
      <c r="AP229" s="327"/>
      <c r="AQ229" s="327"/>
      <c r="AR229" s="327"/>
      <c r="AS229" s="327"/>
      <c r="AT229" s="327"/>
      <c r="AU229" s="327"/>
      <c r="AV229" s="327"/>
      <c r="AW229" s="327"/>
      <c r="AX229" s="327"/>
      <c r="AY229" s="327"/>
      <c r="AZ229" s="327"/>
      <c r="BA229" s="327"/>
      <c r="BB229" s="327"/>
      <c r="BC229" s="327"/>
      <c r="BD229" s="327"/>
      <c r="BE229" s="327"/>
      <c r="BF229" s="327"/>
      <c r="BG229" s="327"/>
      <c r="BH229" s="327"/>
      <c r="BI229" s="327"/>
      <c r="BJ229" s="327"/>
      <c r="BK229" s="327"/>
      <c r="BL229" s="327"/>
      <c r="BM229" s="327"/>
      <c r="BN229" s="327"/>
      <c r="BO229" s="327"/>
      <c r="BP229" s="327"/>
      <c r="BQ229" s="327"/>
      <c r="BR229" s="327"/>
      <c r="BS229" s="327"/>
    </row>
    <row r="230" spans="2:71" s="330" customFormat="1" ht="12.75">
      <c r="B230" s="114"/>
      <c r="C230" s="331"/>
      <c r="D230" s="332"/>
      <c r="M230" s="332"/>
      <c r="N230" s="295"/>
      <c r="O230" s="327"/>
      <c r="P230" s="138"/>
      <c r="Q230" s="138"/>
      <c r="R230" s="138"/>
      <c r="S230" s="138"/>
      <c r="T230" s="138"/>
      <c r="U230" s="327"/>
      <c r="V230" s="327"/>
      <c r="W230" s="327"/>
      <c r="X230" s="327"/>
      <c r="Y230" s="327"/>
      <c r="Z230" s="327"/>
      <c r="AA230" s="327"/>
      <c r="AB230" s="327"/>
      <c r="AC230" s="327"/>
      <c r="AD230" s="327"/>
      <c r="AE230" s="327"/>
      <c r="AF230" s="327"/>
      <c r="AG230" s="327"/>
      <c r="AH230" s="327"/>
      <c r="AI230" s="327"/>
      <c r="AJ230" s="327"/>
      <c r="AK230" s="327"/>
      <c r="AL230" s="327"/>
      <c r="AM230" s="327"/>
      <c r="AN230" s="327"/>
      <c r="AO230" s="327"/>
      <c r="AP230" s="327"/>
      <c r="AQ230" s="327"/>
      <c r="AR230" s="327"/>
      <c r="AS230" s="327"/>
      <c r="AT230" s="327"/>
      <c r="AU230" s="327"/>
      <c r="AV230" s="327"/>
      <c r="AW230" s="327"/>
      <c r="AX230" s="327"/>
      <c r="AY230" s="327"/>
      <c r="AZ230" s="327"/>
      <c r="BA230" s="327"/>
      <c r="BB230" s="327"/>
      <c r="BC230" s="327"/>
      <c r="BD230" s="327"/>
      <c r="BE230" s="327"/>
      <c r="BF230" s="327"/>
      <c r="BG230" s="327"/>
      <c r="BH230" s="327"/>
      <c r="BI230" s="327"/>
      <c r="BJ230" s="327"/>
      <c r="BK230" s="327"/>
      <c r="BL230" s="327"/>
      <c r="BM230" s="327"/>
      <c r="BN230" s="327"/>
      <c r="BO230" s="327"/>
      <c r="BP230" s="327"/>
      <c r="BQ230" s="327"/>
      <c r="BR230" s="327"/>
      <c r="BS230" s="327"/>
    </row>
    <row r="231" spans="2:71" s="330" customFormat="1" ht="12.75">
      <c r="B231" s="114"/>
      <c r="C231" s="331"/>
      <c r="D231" s="332"/>
      <c r="M231" s="332"/>
      <c r="N231" s="295"/>
      <c r="O231" s="327"/>
      <c r="P231" s="138"/>
      <c r="Q231" s="138"/>
      <c r="R231" s="138"/>
      <c r="S231" s="138"/>
      <c r="T231" s="138"/>
      <c r="U231" s="327"/>
      <c r="V231" s="327"/>
      <c r="W231" s="327"/>
      <c r="X231" s="327"/>
      <c r="Y231" s="327"/>
      <c r="Z231" s="327"/>
      <c r="AA231" s="327"/>
      <c r="AB231" s="327"/>
      <c r="AC231" s="327"/>
      <c r="AD231" s="327"/>
      <c r="AE231" s="327"/>
      <c r="AF231" s="327"/>
      <c r="AG231" s="327"/>
      <c r="AH231" s="327"/>
      <c r="AI231" s="327"/>
      <c r="AJ231" s="327"/>
      <c r="AK231" s="327"/>
      <c r="AL231" s="327"/>
      <c r="AM231" s="327"/>
      <c r="AN231" s="327"/>
      <c r="AO231" s="327"/>
      <c r="AP231" s="327"/>
      <c r="AQ231" s="327"/>
      <c r="AR231" s="327"/>
      <c r="AS231" s="327"/>
      <c r="AT231" s="327"/>
      <c r="AU231" s="327"/>
      <c r="AV231" s="327"/>
      <c r="AW231" s="327"/>
      <c r="AX231" s="327"/>
      <c r="AY231" s="327"/>
      <c r="AZ231" s="327"/>
      <c r="BA231" s="327"/>
      <c r="BB231" s="327"/>
      <c r="BC231" s="327"/>
      <c r="BD231" s="327"/>
      <c r="BE231" s="327"/>
      <c r="BF231" s="327"/>
      <c r="BG231" s="327"/>
      <c r="BH231" s="327"/>
      <c r="BI231" s="327"/>
      <c r="BJ231" s="327"/>
      <c r="BK231" s="327"/>
      <c r="BL231" s="327"/>
      <c r="BM231" s="327"/>
      <c r="BN231" s="327"/>
      <c r="BO231" s="327"/>
      <c r="BP231" s="327"/>
      <c r="BQ231" s="327"/>
      <c r="BR231" s="327"/>
      <c r="BS231" s="327"/>
    </row>
    <row r="232" spans="2:71" s="330" customFormat="1" ht="12.75">
      <c r="B232" s="114"/>
      <c r="C232" s="331"/>
      <c r="D232" s="332"/>
      <c r="M232" s="332"/>
      <c r="N232" s="295"/>
      <c r="O232" s="327"/>
      <c r="P232" s="138"/>
      <c r="Q232" s="138"/>
      <c r="R232" s="138"/>
      <c r="S232" s="138"/>
      <c r="T232" s="138"/>
      <c r="U232" s="327"/>
      <c r="V232" s="327"/>
      <c r="W232" s="327"/>
      <c r="X232" s="327"/>
      <c r="Y232" s="327"/>
      <c r="Z232" s="327"/>
      <c r="AA232" s="327"/>
      <c r="AB232" s="327"/>
      <c r="AC232" s="327"/>
      <c r="AD232" s="327"/>
      <c r="AE232" s="327"/>
      <c r="AF232" s="327"/>
      <c r="AG232" s="327"/>
      <c r="AH232" s="327"/>
      <c r="AI232" s="327"/>
      <c r="AJ232" s="327"/>
      <c r="AK232" s="327"/>
      <c r="AL232" s="327"/>
      <c r="AM232" s="327"/>
      <c r="AN232" s="327"/>
      <c r="AO232" s="327"/>
      <c r="AP232" s="327"/>
      <c r="AQ232" s="327"/>
      <c r="AR232" s="327"/>
      <c r="AS232" s="327"/>
      <c r="AT232" s="327"/>
      <c r="AU232" s="327"/>
      <c r="AV232" s="327"/>
      <c r="AW232" s="327"/>
      <c r="AX232" s="327"/>
      <c r="AY232" s="327"/>
      <c r="AZ232" s="327"/>
      <c r="BA232" s="327"/>
      <c r="BB232" s="327"/>
      <c r="BC232" s="327"/>
      <c r="BD232" s="327"/>
      <c r="BE232" s="327"/>
      <c r="BF232" s="327"/>
      <c r="BG232" s="327"/>
      <c r="BH232" s="327"/>
      <c r="BI232" s="327"/>
      <c r="BJ232" s="327"/>
      <c r="BK232" s="327"/>
      <c r="BL232" s="327"/>
      <c r="BM232" s="327"/>
      <c r="BN232" s="327"/>
      <c r="BO232" s="327"/>
      <c r="BP232" s="327"/>
      <c r="BQ232" s="327"/>
      <c r="BR232" s="327"/>
      <c r="BS232" s="327"/>
    </row>
    <row r="233" spans="2:71" s="330" customFormat="1" ht="12.75">
      <c r="B233" s="114"/>
      <c r="C233" s="331"/>
      <c r="D233" s="332"/>
      <c r="M233" s="332"/>
      <c r="N233" s="295"/>
      <c r="O233" s="327"/>
      <c r="P233" s="138"/>
      <c r="Q233" s="138"/>
      <c r="R233" s="138"/>
      <c r="S233" s="138"/>
      <c r="T233" s="138"/>
      <c r="U233" s="327"/>
      <c r="V233" s="327"/>
      <c r="W233" s="327"/>
      <c r="X233" s="327"/>
      <c r="Y233" s="327"/>
      <c r="Z233" s="327"/>
      <c r="AA233" s="327"/>
      <c r="AB233" s="327"/>
      <c r="AC233" s="327"/>
      <c r="AD233" s="327"/>
      <c r="AE233" s="327"/>
      <c r="AF233" s="327"/>
      <c r="AG233" s="327"/>
      <c r="AH233" s="327"/>
      <c r="AI233" s="327"/>
      <c r="AJ233" s="327"/>
      <c r="AK233" s="327"/>
      <c r="AL233" s="327"/>
      <c r="AM233" s="327"/>
      <c r="AN233" s="327"/>
      <c r="AO233" s="327"/>
      <c r="AP233" s="327"/>
      <c r="AQ233" s="327"/>
      <c r="AR233" s="327"/>
      <c r="AS233" s="327"/>
      <c r="AT233" s="327"/>
      <c r="AU233" s="327"/>
      <c r="AV233" s="327"/>
      <c r="AW233" s="327"/>
      <c r="AX233" s="327"/>
      <c r="AY233" s="327"/>
      <c r="AZ233" s="327"/>
      <c r="BA233" s="327"/>
      <c r="BB233" s="327"/>
      <c r="BC233" s="327"/>
      <c r="BD233" s="327"/>
      <c r="BE233" s="327"/>
      <c r="BF233" s="327"/>
      <c r="BG233" s="327"/>
      <c r="BH233" s="327"/>
      <c r="BI233" s="327"/>
      <c r="BJ233" s="327"/>
      <c r="BK233" s="327"/>
      <c r="BL233" s="327"/>
      <c r="BM233" s="327"/>
      <c r="BN233" s="327"/>
      <c r="BO233" s="327"/>
      <c r="BP233" s="327"/>
      <c r="BQ233" s="327"/>
      <c r="BR233" s="327"/>
      <c r="BS233" s="327"/>
    </row>
    <row r="234" spans="2:71" s="330" customFormat="1" ht="12.75">
      <c r="B234" s="114"/>
      <c r="C234" s="331"/>
      <c r="D234" s="332"/>
      <c r="M234" s="332"/>
      <c r="N234" s="295"/>
      <c r="O234" s="327"/>
      <c r="P234" s="138"/>
      <c r="Q234" s="138"/>
      <c r="R234" s="138"/>
      <c r="S234" s="138"/>
      <c r="T234" s="138"/>
      <c r="U234" s="327"/>
      <c r="V234" s="327"/>
      <c r="W234" s="327"/>
      <c r="X234" s="327"/>
      <c r="Y234" s="327"/>
      <c r="Z234" s="327"/>
      <c r="AA234" s="327"/>
      <c r="AB234" s="327"/>
      <c r="AC234" s="327"/>
      <c r="AD234" s="327"/>
      <c r="AE234" s="327"/>
      <c r="AF234" s="327"/>
      <c r="AG234" s="327"/>
      <c r="AH234" s="327"/>
      <c r="AI234" s="327"/>
      <c r="AJ234" s="327"/>
      <c r="AK234" s="327"/>
      <c r="AL234" s="327"/>
      <c r="AM234" s="327"/>
      <c r="AN234" s="327"/>
      <c r="AO234" s="327"/>
      <c r="AP234" s="327"/>
      <c r="AQ234" s="327"/>
      <c r="AR234" s="327"/>
      <c r="AS234" s="327"/>
      <c r="AT234" s="327"/>
      <c r="AU234" s="327"/>
      <c r="AV234" s="327"/>
      <c r="AW234" s="327"/>
      <c r="AX234" s="327"/>
      <c r="AY234" s="327"/>
      <c r="AZ234" s="327"/>
      <c r="BA234" s="327"/>
      <c r="BB234" s="327"/>
      <c r="BC234" s="327"/>
      <c r="BD234" s="327"/>
      <c r="BE234" s="327"/>
      <c r="BF234" s="327"/>
      <c r="BG234" s="327"/>
      <c r="BH234" s="327"/>
      <c r="BI234" s="327"/>
      <c r="BJ234" s="327"/>
      <c r="BK234" s="327"/>
      <c r="BL234" s="327"/>
      <c r="BM234" s="327"/>
      <c r="BN234" s="327"/>
      <c r="BO234" s="327"/>
      <c r="BP234" s="327"/>
      <c r="BQ234" s="327"/>
      <c r="BR234" s="327"/>
      <c r="BS234" s="327"/>
    </row>
    <row r="235" spans="2:71" s="330" customFormat="1" ht="12.75">
      <c r="B235" s="114"/>
      <c r="C235" s="331"/>
      <c r="D235" s="332"/>
      <c r="M235" s="332"/>
      <c r="N235" s="295"/>
      <c r="O235" s="327"/>
      <c r="P235" s="138"/>
      <c r="Q235" s="138"/>
      <c r="R235" s="138"/>
      <c r="S235" s="138"/>
      <c r="T235" s="138"/>
      <c r="U235" s="327"/>
      <c r="V235" s="327"/>
      <c r="W235" s="327"/>
      <c r="X235" s="327"/>
      <c r="Y235" s="327"/>
      <c r="Z235" s="327"/>
      <c r="AA235" s="327"/>
      <c r="AB235" s="327"/>
      <c r="AC235" s="327"/>
      <c r="AD235" s="327"/>
      <c r="AE235" s="327"/>
      <c r="AF235" s="327"/>
      <c r="AG235" s="327"/>
      <c r="AH235" s="327"/>
      <c r="AI235" s="327"/>
      <c r="AJ235" s="327"/>
      <c r="AK235" s="327"/>
      <c r="AL235" s="327"/>
      <c r="AM235" s="327"/>
      <c r="AN235" s="327"/>
      <c r="AO235" s="327"/>
      <c r="AP235" s="327"/>
      <c r="AQ235" s="327"/>
      <c r="AR235" s="327"/>
      <c r="AS235" s="327"/>
      <c r="AT235" s="327"/>
      <c r="AU235" s="327"/>
      <c r="AV235" s="327"/>
      <c r="AW235" s="327"/>
      <c r="AX235" s="327"/>
      <c r="AY235" s="327"/>
      <c r="AZ235" s="327"/>
      <c r="BA235" s="327"/>
      <c r="BB235" s="327"/>
      <c r="BC235" s="327"/>
      <c r="BD235" s="327"/>
      <c r="BE235" s="327"/>
      <c r="BF235" s="327"/>
      <c r="BG235" s="327"/>
      <c r="BH235" s="327"/>
      <c r="BI235" s="327"/>
      <c r="BJ235" s="327"/>
      <c r="BK235" s="327"/>
      <c r="BL235" s="327"/>
      <c r="BM235" s="327"/>
      <c r="BN235" s="327"/>
      <c r="BO235" s="327"/>
      <c r="BP235" s="327"/>
      <c r="BQ235" s="327"/>
      <c r="BR235" s="327"/>
      <c r="BS235" s="327"/>
    </row>
    <row r="236" spans="2:71" s="330" customFormat="1" ht="12.75">
      <c r="B236" s="114"/>
      <c r="C236" s="331"/>
      <c r="D236" s="332"/>
      <c r="M236" s="332"/>
      <c r="N236" s="295"/>
      <c r="O236" s="327"/>
      <c r="P236" s="138"/>
      <c r="Q236" s="138"/>
      <c r="R236" s="138"/>
      <c r="S236" s="138"/>
      <c r="T236" s="138"/>
      <c r="U236" s="327"/>
      <c r="V236" s="327"/>
      <c r="W236" s="327"/>
      <c r="X236" s="327"/>
      <c r="Y236" s="327"/>
      <c r="Z236" s="327"/>
      <c r="AA236" s="327"/>
      <c r="AB236" s="327"/>
      <c r="AC236" s="327"/>
      <c r="AD236" s="327"/>
      <c r="AE236" s="327"/>
      <c r="AF236" s="327"/>
      <c r="AG236" s="327"/>
      <c r="AH236" s="327"/>
      <c r="AI236" s="327"/>
      <c r="AJ236" s="327"/>
      <c r="AK236" s="327"/>
      <c r="AL236" s="327"/>
      <c r="AM236" s="327"/>
      <c r="AN236" s="327"/>
      <c r="AO236" s="327"/>
      <c r="AP236" s="327"/>
      <c r="AQ236" s="327"/>
      <c r="AR236" s="327"/>
      <c r="AS236" s="327"/>
      <c r="AT236" s="327"/>
      <c r="AU236" s="327"/>
      <c r="AV236" s="327"/>
      <c r="AW236" s="327"/>
      <c r="AX236" s="327"/>
      <c r="AY236" s="327"/>
      <c r="AZ236" s="327"/>
      <c r="BA236" s="327"/>
      <c r="BB236" s="327"/>
      <c r="BC236" s="327"/>
      <c r="BD236" s="327"/>
      <c r="BE236" s="327"/>
      <c r="BF236" s="327"/>
      <c r="BG236" s="327"/>
      <c r="BH236" s="327"/>
      <c r="BI236" s="327"/>
      <c r="BJ236" s="327"/>
      <c r="BK236" s="327"/>
      <c r="BL236" s="327"/>
      <c r="BM236" s="327"/>
      <c r="BN236" s="327"/>
      <c r="BO236" s="327"/>
      <c r="BP236" s="327"/>
      <c r="BQ236" s="327"/>
      <c r="BR236" s="327"/>
      <c r="BS236" s="327"/>
    </row>
    <row r="237" spans="2:71" s="330" customFormat="1" ht="12.75">
      <c r="B237" s="114"/>
      <c r="C237" s="331"/>
      <c r="D237" s="332"/>
      <c r="M237" s="332"/>
      <c r="N237" s="295"/>
      <c r="O237" s="327"/>
      <c r="P237" s="138"/>
      <c r="Q237" s="138"/>
      <c r="R237" s="138"/>
      <c r="S237" s="138"/>
      <c r="T237" s="138"/>
      <c r="U237" s="327"/>
      <c r="V237" s="327"/>
      <c r="W237" s="327"/>
      <c r="X237" s="327"/>
      <c r="Y237" s="327"/>
      <c r="Z237" s="327"/>
      <c r="AA237" s="327"/>
      <c r="AB237" s="327"/>
      <c r="AC237" s="327"/>
      <c r="AD237" s="327"/>
      <c r="AE237" s="327"/>
      <c r="AF237" s="327"/>
      <c r="AG237" s="327"/>
      <c r="AH237" s="327"/>
      <c r="AI237" s="327"/>
      <c r="AJ237" s="327"/>
      <c r="AK237" s="327"/>
      <c r="AL237" s="327"/>
      <c r="AM237" s="327"/>
      <c r="AN237" s="327"/>
      <c r="AO237" s="327"/>
      <c r="AP237" s="327"/>
      <c r="AQ237" s="327"/>
      <c r="AR237" s="327"/>
      <c r="AS237" s="327"/>
      <c r="AT237" s="327"/>
      <c r="AU237" s="327"/>
      <c r="AV237" s="327"/>
      <c r="AW237" s="327"/>
      <c r="AX237" s="327"/>
      <c r="AY237" s="327"/>
      <c r="AZ237" s="327"/>
      <c r="BA237" s="327"/>
      <c r="BB237" s="327"/>
      <c r="BC237" s="327"/>
      <c r="BD237" s="327"/>
      <c r="BE237" s="327"/>
      <c r="BF237" s="327"/>
      <c r="BG237" s="327"/>
      <c r="BH237" s="327"/>
      <c r="BI237" s="327"/>
      <c r="BJ237" s="327"/>
      <c r="BK237" s="327"/>
      <c r="BL237" s="327"/>
      <c r="BM237" s="327"/>
      <c r="BN237" s="327"/>
      <c r="BO237" s="327"/>
      <c r="BP237" s="327"/>
      <c r="BQ237" s="327"/>
      <c r="BR237" s="327"/>
      <c r="BS237" s="327"/>
    </row>
    <row r="238" spans="2:71" s="330" customFormat="1" ht="12.75">
      <c r="B238" s="114"/>
      <c r="C238" s="331"/>
      <c r="D238" s="332"/>
      <c r="M238" s="332"/>
      <c r="N238" s="295"/>
      <c r="O238" s="327"/>
      <c r="P238" s="138"/>
      <c r="Q238" s="138"/>
      <c r="R238" s="2"/>
      <c r="S238" s="2"/>
      <c r="T238" s="2"/>
      <c r="U238" s="327"/>
      <c r="V238" s="327"/>
      <c r="W238" s="327"/>
      <c r="X238" s="327"/>
      <c r="Y238" s="327"/>
      <c r="Z238" s="327"/>
      <c r="AA238" s="327"/>
      <c r="AB238" s="327"/>
      <c r="AC238" s="327"/>
      <c r="AD238" s="327"/>
      <c r="AE238" s="327"/>
      <c r="AF238" s="327"/>
      <c r="AG238" s="327"/>
      <c r="AH238" s="327"/>
      <c r="AI238" s="327"/>
      <c r="AJ238" s="327"/>
      <c r="AK238" s="327"/>
      <c r="AL238" s="327"/>
      <c r="AM238" s="327"/>
      <c r="AN238" s="327"/>
      <c r="AO238" s="327"/>
      <c r="AP238" s="327"/>
      <c r="AQ238" s="327"/>
      <c r="AR238" s="327"/>
      <c r="AS238" s="327"/>
      <c r="AT238" s="327"/>
      <c r="AU238" s="327"/>
      <c r="AV238" s="327"/>
      <c r="AW238" s="327"/>
      <c r="AX238" s="327"/>
      <c r="AY238" s="327"/>
      <c r="AZ238" s="327"/>
      <c r="BA238" s="327"/>
      <c r="BB238" s="327"/>
      <c r="BC238" s="327"/>
      <c r="BD238" s="327"/>
      <c r="BE238" s="327"/>
      <c r="BF238" s="327"/>
      <c r="BG238" s="327"/>
      <c r="BH238" s="327"/>
      <c r="BI238" s="327"/>
      <c r="BJ238" s="327"/>
      <c r="BK238" s="327"/>
      <c r="BL238" s="327"/>
      <c r="BM238" s="327"/>
      <c r="BN238" s="327"/>
      <c r="BO238" s="327"/>
      <c r="BP238" s="327"/>
      <c r="BQ238" s="327"/>
      <c r="BR238" s="327"/>
      <c r="BS238" s="327"/>
    </row>
    <row r="239" spans="2:71" s="330" customFormat="1" ht="12.75">
      <c r="B239" s="114"/>
      <c r="C239" s="331"/>
      <c r="D239" s="332"/>
      <c r="M239" s="332"/>
      <c r="N239" s="295"/>
      <c r="O239" s="327"/>
      <c r="P239" s="138"/>
      <c r="Q239" s="138"/>
      <c r="R239" s="2"/>
      <c r="S239" s="2"/>
      <c r="T239" s="2"/>
      <c r="U239" s="327"/>
      <c r="V239" s="327"/>
      <c r="W239" s="327"/>
      <c r="X239" s="327"/>
      <c r="Y239" s="327"/>
      <c r="Z239" s="327"/>
      <c r="AA239" s="327"/>
      <c r="AB239" s="327"/>
      <c r="AC239" s="327"/>
      <c r="AD239" s="327"/>
      <c r="AE239" s="327"/>
      <c r="AF239" s="327"/>
      <c r="AG239" s="327"/>
      <c r="AH239" s="327"/>
      <c r="AI239" s="327"/>
      <c r="AJ239" s="327"/>
      <c r="AK239" s="327"/>
      <c r="AL239" s="327"/>
      <c r="AM239" s="327"/>
      <c r="AN239" s="327"/>
      <c r="AO239" s="327"/>
      <c r="AP239" s="327"/>
      <c r="AQ239" s="327"/>
      <c r="AR239" s="327"/>
      <c r="AS239" s="327"/>
      <c r="AT239" s="327"/>
      <c r="AU239" s="327"/>
      <c r="AV239" s="327"/>
      <c r="AW239" s="327"/>
      <c r="AX239" s="327"/>
      <c r="AY239" s="327"/>
      <c r="AZ239" s="327"/>
      <c r="BA239" s="327"/>
      <c r="BB239" s="327"/>
      <c r="BC239" s="327"/>
      <c r="BD239" s="327"/>
      <c r="BE239" s="327"/>
      <c r="BF239" s="327"/>
      <c r="BG239" s="327"/>
      <c r="BH239" s="327"/>
      <c r="BI239" s="327"/>
      <c r="BJ239" s="327"/>
      <c r="BK239" s="327"/>
      <c r="BL239" s="327"/>
      <c r="BM239" s="327"/>
      <c r="BN239" s="327"/>
      <c r="BO239" s="327"/>
      <c r="BP239" s="327"/>
      <c r="BQ239" s="327"/>
      <c r="BR239" s="327"/>
      <c r="BS239" s="327"/>
    </row>
    <row r="240" spans="2:71" s="330" customFormat="1" ht="12.75">
      <c r="B240" s="114"/>
      <c r="C240" s="331"/>
      <c r="D240" s="332"/>
      <c r="M240" s="332"/>
      <c r="N240" s="295"/>
      <c r="O240" s="327"/>
      <c r="P240" s="138"/>
      <c r="Q240" s="138"/>
      <c r="R240" s="2"/>
      <c r="S240" s="2"/>
      <c r="T240" s="2"/>
      <c r="U240" s="327"/>
      <c r="V240" s="327"/>
      <c r="W240" s="327"/>
      <c r="X240" s="327"/>
      <c r="Y240" s="327"/>
      <c r="Z240" s="327"/>
      <c r="AA240" s="327"/>
      <c r="AB240" s="327"/>
      <c r="AC240" s="327"/>
      <c r="AD240" s="327"/>
      <c r="AE240" s="327"/>
      <c r="AF240" s="327"/>
      <c r="AG240" s="327"/>
      <c r="AH240" s="327"/>
      <c r="AI240" s="327"/>
      <c r="AJ240" s="327"/>
      <c r="AK240" s="327"/>
      <c r="AL240" s="327"/>
      <c r="AM240" s="327"/>
      <c r="AN240" s="327"/>
      <c r="AO240" s="327"/>
      <c r="AP240" s="327"/>
      <c r="AQ240" s="327"/>
      <c r="AR240" s="327"/>
      <c r="AS240" s="327"/>
      <c r="AT240" s="327"/>
      <c r="AU240" s="327"/>
      <c r="AV240" s="327"/>
      <c r="AW240" s="327"/>
      <c r="AX240" s="327"/>
      <c r="AY240" s="327"/>
      <c r="AZ240" s="327"/>
      <c r="BA240" s="327"/>
      <c r="BB240" s="327"/>
      <c r="BC240" s="327"/>
      <c r="BD240" s="327"/>
      <c r="BE240" s="327"/>
      <c r="BF240" s="327"/>
      <c r="BG240" s="327"/>
      <c r="BH240" s="327"/>
      <c r="BI240" s="327"/>
      <c r="BJ240" s="327"/>
      <c r="BK240" s="327"/>
      <c r="BL240" s="327"/>
      <c r="BM240" s="327"/>
      <c r="BN240" s="327"/>
      <c r="BO240" s="327"/>
      <c r="BP240" s="327"/>
      <c r="BQ240" s="327"/>
      <c r="BR240" s="327"/>
      <c r="BS240" s="327"/>
    </row>
    <row r="241" spans="2:71" s="330" customFormat="1" ht="12.75">
      <c r="B241" s="114"/>
      <c r="C241" s="331"/>
      <c r="D241" s="332"/>
      <c r="M241" s="332"/>
      <c r="N241" s="295"/>
      <c r="O241" s="327"/>
      <c r="P241" s="138"/>
      <c r="Q241" s="138"/>
      <c r="R241" s="2"/>
      <c r="S241" s="2"/>
      <c r="T241" s="2"/>
      <c r="U241" s="327"/>
      <c r="V241" s="327"/>
      <c r="W241" s="327"/>
      <c r="X241" s="327"/>
      <c r="Y241" s="327"/>
      <c r="Z241" s="327"/>
      <c r="AA241" s="327"/>
      <c r="AB241" s="327"/>
      <c r="AC241" s="327"/>
      <c r="AD241" s="327"/>
      <c r="AE241" s="327"/>
      <c r="AF241" s="327"/>
      <c r="AG241" s="327"/>
      <c r="AH241" s="327"/>
      <c r="AI241" s="327"/>
      <c r="AJ241" s="327"/>
      <c r="AK241" s="327"/>
      <c r="AL241" s="327"/>
      <c r="AM241" s="327"/>
      <c r="AN241" s="327"/>
      <c r="AO241" s="327"/>
      <c r="AP241" s="327"/>
      <c r="AQ241" s="327"/>
      <c r="AR241" s="327"/>
      <c r="AS241" s="327"/>
      <c r="AT241" s="327"/>
      <c r="AU241" s="327"/>
      <c r="AV241" s="327"/>
      <c r="AW241" s="327"/>
      <c r="AX241" s="327"/>
      <c r="AY241" s="327"/>
      <c r="AZ241" s="327"/>
      <c r="BA241" s="327"/>
      <c r="BB241" s="327"/>
      <c r="BC241" s="327"/>
      <c r="BD241" s="327"/>
      <c r="BE241" s="327"/>
      <c r="BF241" s="327"/>
      <c r="BG241" s="327"/>
      <c r="BH241" s="327"/>
      <c r="BI241" s="327"/>
      <c r="BJ241" s="327"/>
      <c r="BK241" s="327"/>
      <c r="BL241" s="327"/>
      <c r="BM241" s="327"/>
      <c r="BN241" s="327"/>
      <c r="BO241" s="327"/>
      <c r="BP241" s="327"/>
      <c r="BQ241" s="327"/>
      <c r="BR241" s="327"/>
      <c r="BS241" s="327"/>
    </row>
    <row r="242" spans="2:71" s="330" customFormat="1" ht="12.75">
      <c r="B242" s="114"/>
      <c r="C242" s="331"/>
      <c r="D242" s="332"/>
      <c r="M242" s="332"/>
      <c r="N242" s="295"/>
      <c r="O242" s="327"/>
      <c r="P242" s="138"/>
      <c r="Q242" s="138"/>
      <c r="R242" s="2"/>
      <c r="S242" s="2"/>
      <c r="T242" s="2"/>
      <c r="U242" s="327"/>
      <c r="V242" s="327"/>
      <c r="W242" s="327"/>
      <c r="X242" s="327"/>
      <c r="Y242" s="327"/>
      <c r="Z242" s="327"/>
      <c r="AA242" s="327"/>
      <c r="AB242" s="327"/>
      <c r="AC242" s="327"/>
      <c r="AD242" s="327"/>
      <c r="AE242" s="327"/>
      <c r="AF242" s="327"/>
      <c r="AG242" s="327"/>
      <c r="AH242" s="327"/>
      <c r="AI242" s="327"/>
      <c r="AJ242" s="327"/>
      <c r="AK242" s="327"/>
      <c r="AL242" s="327"/>
      <c r="AM242" s="327"/>
      <c r="AN242" s="327"/>
      <c r="AO242" s="327"/>
      <c r="AP242" s="327"/>
      <c r="AQ242" s="327"/>
      <c r="AR242" s="327"/>
      <c r="AS242" s="327"/>
      <c r="AT242" s="327"/>
      <c r="AU242" s="327"/>
      <c r="AV242" s="327"/>
      <c r="AW242" s="327"/>
      <c r="AX242" s="327"/>
      <c r="AY242" s="327"/>
      <c r="AZ242" s="327"/>
      <c r="BA242" s="327"/>
      <c r="BB242" s="327"/>
      <c r="BC242" s="327"/>
      <c r="BD242" s="327"/>
      <c r="BE242" s="327"/>
      <c r="BF242" s="327"/>
      <c r="BG242" s="327"/>
      <c r="BH242" s="327"/>
      <c r="BI242" s="327"/>
      <c r="BJ242" s="327"/>
      <c r="BK242" s="327"/>
      <c r="BL242" s="327"/>
      <c r="BM242" s="327"/>
      <c r="BN242" s="327"/>
      <c r="BO242" s="327"/>
      <c r="BP242" s="327"/>
      <c r="BQ242" s="327"/>
      <c r="BR242" s="327"/>
      <c r="BS242" s="327"/>
    </row>
    <row r="243" spans="2:71" s="330" customFormat="1" ht="12.75">
      <c r="B243" s="114"/>
      <c r="C243" s="331"/>
      <c r="D243" s="332"/>
      <c r="M243" s="332"/>
      <c r="N243" s="295"/>
      <c r="O243" s="327"/>
      <c r="P243" s="138"/>
      <c r="Q243" s="138"/>
      <c r="R243" s="2"/>
      <c r="S243" s="2"/>
      <c r="T243" s="2"/>
      <c r="U243" s="327"/>
      <c r="V243" s="327"/>
      <c r="W243" s="327"/>
      <c r="X243" s="327"/>
      <c r="Y243" s="327"/>
      <c r="Z243" s="327"/>
      <c r="AA243" s="327"/>
      <c r="AB243" s="327"/>
      <c r="AC243" s="327"/>
      <c r="AD243" s="327"/>
      <c r="AE243" s="327"/>
      <c r="AF243" s="327"/>
      <c r="AG243" s="327"/>
      <c r="AH243" s="327"/>
      <c r="AI243" s="327"/>
      <c r="AJ243" s="327"/>
      <c r="AK243" s="327"/>
      <c r="AL243" s="327"/>
      <c r="AM243" s="327"/>
      <c r="AN243" s="327"/>
      <c r="AO243" s="327"/>
      <c r="AP243" s="327"/>
      <c r="AQ243" s="327"/>
      <c r="AR243" s="327"/>
      <c r="AS243" s="327"/>
      <c r="AT243" s="327"/>
      <c r="AU243" s="327"/>
      <c r="AV243" s="327"/>
      <c r="AW243" s="327"/>
      <c r="AX243" s="327"/>
      <c r="AY243" s="327"/>
      <c r="AZ243" s="327"/>
      <c r="BA243" s="327"/>
      <c r="BB243" s="327"/>
      <c r="BC243" s="327"/>
      <c r="BD243" s="327"/>
      <c r="BE243" s="327"/>
      <c r="BF243" s="327"/>
      <c r="BG243" s="327"/>
      <c r="BH243" s="327"/>
      <c r="BI243" s="327"/>
      <c r="BJ243" s="327"/>
      <c r="BK243" s="327"/>
      <c r="BL243" s="327"/>
      <c r="BM243" s="327"/>
      <c r="BN243" s="327"/>
      <c r="BO243" s="327"/>
      <c r="BP243" s="327"/>
      <c r="BQ243" s="327"/>
      <c r="BR243" s="327"/>
      <c r="BS243" s="327"/>
    </row>
    <row r="244" spans="2:71" s="330" customFormat="1" ht="12.75">
      <c r="B244" s="114"/>
      <c r="C244" s="331"/>
      <c r="D244" s="332"/>
      <c r="M244" s="332"/>
      <c r="N244" s="295"/>
      <c r="O244" s="327"/>
      <c r="P244" s="138"/>
      <c r="Q244" s="138"/>
      <c r="R244" s="2"/>
      <c r="S244" s="2"/>
      <c r="T244" s="2"/>
      <c r="U244" s="327"/>
      <c r="V244" s="327"/>
      <c r="W244" s="327"/>
      <c r="X244" s="327"/>
      <c r="Y244" s="327"/>
      <c r="Z244" s="327"/>
      <c r="AA244" s="327"/>
      <c r="AB244" s="327"/>
      <c r="AC244" s="327"/>
      <c r="AD244" s="327"/>
      <c r="AE244" s="327"/>
      <c r="AF244" s="327"/>
      <c r="AG244" s="327"/>
      <c r="AH244" s="327"/>
      <c r="AI244" s="327"/>
      <c r="AJ244" s="327"/>
      <c r="AK244" s="327"/>
      <c r="AL244" s="327"/>
      <c r="AM244" s="327"/>
      <c r="AN244" s="327"/>
      <c r="AO244" s="327"/>
      <c r="AP244" s="327"/>
      <c r="AQ244" s="327"/>
      <c r="AR244" s="327"/>
      <c r="AS244" s="327"/>
      <c r="AT244" s="327"/>
      <c r="AU244" s="327"/>
      <c r="AV244" s="327"/>
      <c r="AW244" s="327"/>
      <c r="AX244" s="327"/>
      <c r="AY244" s="327"/>
      <c r="AZ244" s="327"/>
      <c r="BA244" s="327"/>
      <c r="BB244" s="327"/>
      <c r="BC244" s="327"/>
      <c r="BD244" s="327"/>
      <c r="BE244" s="327"/>
      <c r="BF244" s="327"/>
      <c r="BG244" s="327"/>
      <c r="BH244" s="327"/>
      <c r="BI244" s="327"/>
      <c r="BJ244" s="327"/>
      <c r="BK244" s="327"/>
      <c r="BL244" s="327"/>
      <c r="BM244" s="327"/>
      <c r="BN244" s="327"/>
      <c r="BO244" s="327"/>
      <c r="BP244" s="327"/>
      <c r="BQ244" s="327"/>
      <c r="BR244" s="327"/>
      <c r="BS244" s="327"/>
    </row>
  </sheetData>
  <mergeCells count="21">
    <mergeCell ref="A5:N5"/>
    <mergeCell ref="A7:A8"/>
    <mergeCell ref="B7:B8"/>
    <mergeCell ref="C7:C8"/>
    <mergeCell ref="D7:D8"/>
    <mergeCell ref="E7:E8"/>
    <mergeCell ref="F7:I7"/>
    <mergeCell ref="J7:J8"/>
    <mergeCell ref="K7:L7"/>
    <mergeCell ref="N7:N8"/>
    <mergeCell ref="A147:A150"/>
    <mergeCell ref="C147:C150"/>
    <mergeCell ref="D147:D150"/>
    <mergeCell ref="A113:A114"/>
    <mergeCell ref="M7:M8"/>
    <mergeCell ref="A37:A40"/>
    <mergeCell ref="N69:N71"/>
    <mergeCell ref="A105:A107"/>
    <mergeCell ref="C105:C107"/>
    <mergeCell ref="D105:D107"/>
    <mergeCell ref="A78:A79"/>
  </mergeCells>
  <printOptions/>
  <pageMargins left="0" right="0" top="0.7874015748031497" bottom="0.7874015748031497" header="0.5118110236220472" footer="0.5118110236220472"/>
  <pageSetup fitToHeight="9" horizontalDpi="600" verticalDpi="6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4-0259</dc:creator>
  <cp:keywords/>
  <dc:description/>
  <cp:lastModifiedBy>4-0254</cp:lastModifiedBy>
  <cp:lastPrinted>2007-01-25T10:27:43Z</cp:lastPrinted>
  <dcterms:created xsi:type="dcterms:W3CDTF">2005-10-17T13:09:06Z</dcterms:created>
  <dcterms:modified xsi:type="dcterms:W3CDTF">2007-01-30T13:15:06Z</dcterms:modified>
  <cp:category/>
  <cp:version/>
  <cp:contentType/>
  <cp:contentStatus/>
</cp:coreProperties>
</file>