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<sst xmlns="http://schemas.openxmlformats.org/spreadsheetml/2006/main" count="161" uniqueCount="145">
  <si>
    <t>Załącznik nr 1</t>
  </si>
  <si>
    <t>Klasyfikacja budżetowa</t>
  </si>
  <si>
    <t>T R E Ś Ć</t>
  </si>
  <si>
    <t>Plan przed zmianą</t>
  </si>
  <si>
    <t>Zmiana (+);(-)</t>
  </si>
  <si>
    <t>Plan po zmianie</t>
  </si>
  <si>
    <t>A + B</t>
  </si>
  <si>
    <t>DOCHODY  DOTYCZĄCE  ZADAŃ  GMINY</t>
  </si>
  <si>
    <t>DOCHODY  DOTYCZĄCE  ZADAŃ  POWIATU</t>
  </si>
  <si>
    <t>DOCHODY OGÓŁEM dotyczące zadań gminy i powiatu</t>
  </si>
  <si>
    <t>Rady Miasta Piotrkowa Tryb.</t>
  </si>
  <si>
    <t xml:space="preserve">                                         ZMIANY W PLANIE DOCHODÓW</t>
  </si>
  <si>
    <t xml:space="preserve">A.I + A.II </t>
  </si>
  <si>
    <t>1. Wpływy z podatków i opłat lokalnych</t>
  </si>
  <si>
    <t>2. Wpływy z podatków i opłat ust.odręb.prz.</t>
  </si>
  <si>
    <t>758 - 75814 § 0970</t>
  </si>
  <si>
    <t>różne dochody</t>
  </si>
  <si>
    <t>3. Dochody z majątku gminy</t>
  </si>
  <si>
    <t>700 - 70005 § 0750</t>
  </si>
  <si>
    <t>900 - 90095 § 0970</t>
  </si>
  <si>
    <t>odszkodowania wynik.z polisy ubezp.majątku</t>
  </si>
  <si>
    <t>600 - 60016  § 0970</t>
  </si>
  <si>
    <t>refundacja wynagrodzeń</t>
  </si>
  <si>
    <t>801 - 80101 § 0750</t>
  </si>
  <si>
    <t>dochody z najmu</t>
  </si>
  <si>
    <t>801 - 80101 § 0970</t>
  </si>
  <si>
    <t>wpływy z różnych dochodów</t>
  </si>
  <si>
    <t>801 - 80104 § 0830</t>
  </si>
  <si>
    <t>wpływy z usług</t>
  </si>
  <si>
    <t>801 - 80110 § 0750</t>
  </si>
  <si>
    <t>801 - 80110 § 0970</t>
  </si>
  <si>
    <t xml:space="preserve">wpływy z różnych dochodów </t>
  </si>
  <si>
    <t>854 - 85401 § 0830</t>
  </si>
  <si>
    <t>854 - 85401 § 0970</t>
  </si>
  <si>
    <t>926 - 92604 § 0750</t>
  </si>
  <si>
    <t>926 - 92604 § 0830</t>
  </si>
  <si>
    <t>A.II Subwencja ogólna</t>
  </si>
  <si>
    <t>758 - 75801  § 2920</t>
  </si>
  <si>
    <t>część oświatowa</t>
  </si>
  <si>
    <t>1. Dotacje na zadania zlecone gminy</t>
  </si>
  <si>
    <t xml:space="preserve">B.I + B.II </t>
  </si>
  <si>
    <t>801 - 80120 § 0690</t>
  </si>
  <si>
    <t>801 - 80120 § 0750</t>
  </si>
  <si>
    <t>801 - 80120 § 0830</t>
  </si>
  <si>
    <t>801 - 80120 § 0970</t>
  </si>
  <si>
    <t>801 - 80130 § 0690</t>
  </si>
  <si>
    <t>801 - 80130 § 0750</t>
  </si>
  <si>
    <t>801 - 80130 § 0830</t>
  </si>
  <si>
    <t>852 - 85201  § 0690</t>
  </si>
  <si>
    <t>852 - 85202  § 0830</t>
  </si>
  <si>
    <t>1. Dotacje na zadania zlecone powiatu</t>
  </si>
  <si>
    <t>komendy powiatowe państwowej straży pożarnej</t>
  </si>
  <si>
    <t>854 - 85415  § 2889</t>
  </si>
  <si>
    <t>pomoc materialna dla uczniów</t>
  </si>
  <si>
    <t>B.II Subwencja ogólna</t>
  </si>
  <si>
    <t>758 - 75802  § 2750</t>
  </si>
  <si>
    <t>środki na uzupełnienie dochodów gminy</t>
  </si>
  <si>
    <t>756 - 75618 § 0410</t>
  </si>
  <si>
    <t>opłata skarbowa</t>
  </si>
  <si>
    <t>756 - 75616 § 0450</t>
  </si>
  <si>
    <t>opłata administracyjna za czynności urzędowe</t>
  </si>
  <si>
    <t>758 - 75802  § 2760</t>
  </si>
  <si>
    <t>852 - 85202 § 0970</t>
  </si>
  <si>
    <t>700 - 70005 § 0490</t>
  </si>
  <si>
    <t>opłata adiacencka</t>
  </si>
  <si>
    <t>700 - 70005  § 0760</t>
  </si>
  <si>
    <t>opłata za przekształcenie pr.użytk.wiecz.w pr.wł.</t>
  </si>
  <si>
    <t>dzierżawa</t>
  </si>
  <si>
    <t>756 - 75619  § 0420</t>
  </si>
  <si>
    <t>opłata komunikaycyjna</t>
  </si>
  <si>
    <t>852 - 85203 § 0750</t>
  </si>
  <si>
    <t>852 - 85201 § 0750</t>
  </si>
  <si>
    <t>852 - 85201 § 0830</t>
  </si>
  <si>
    <t>758 - 75814  § 0970</t>
  </si>
  <si>
    <t>wpływy z PZU</t>
  </si>
  <si>
    <t>754 - 75411   § 2110</t>
  </si>
  <si>
    <t xml:space="preserve">756 - 75616  § 0570 </t>
  </si>
  <si>
    <t>mandaty</t>
  </si>
  <si>
    <t>803 - 80309  § 2889</t>
  </si>
  <si>
    <t>pomoc materialna dla studentów</t>
  </si>
  <si>
    <t>803 - 80309  § 0839</t>
  </si>
  <si>
    <t>pomoc materialna dla studentów - wpływy z usług</t>
  </si>
  <si>
    <t>801 - 80195   § 2889</t>
  </si>
  <si>
    <t>pozostała działalność</t>
  </si>
  <si>
    <t>921 - 92109   § 6639</t>
  </si>
  <si>
    <t>domu kultury</t>
  </si>
  <si>
    <t>010 - 01095  § 2010</t>
  </si>
  <si>
    <t>pozostała działalność w rolnictwie</t>
  </si>
  <si>
    <t>926 - 92604 § 0960</t>
  </si>
  <si>
    <t>926 - 92604 § 0970</t>
  </si>
  <si>
    <t>wpływy z darowizn - OSIR</t>
  </si>
  <si>
    <t>wpływy z różnych dochodów  - OSiR</t>
  </si>
  <si>
    <t>854 - 85410 § 0830</t>
  </si>
  <si>
    <t>wpływy z usług - BSz</t>
  </si>
  <si>
    <t>801 - 80140 § 0960</t>
  </si>
  <si>
    <t>wpływy z darowizn - CKP</t>
  </si>
  <si>
    <t>801 - 80140 § 0970</t>
  </si>
  <si>
    <t>wpływy z różnych dochodów - CKP</t>
  </si>
  <si>
    <t>801 - 80140 § 0830</t>
  </si>
  <si>
    <t>801 - 80140 § 0870</t>
  </si>
  <si>
    <t>wpływy ze sprzedaży</t>
  </si>
  <si>
    <t>801 - 80111 § 0970</t>
  </si>
  <si>
    <t>wpływy z różnych dochodów - SOSz-W</t>
  </si>
  <si>
    <t>854 - 85403 § 0750</t>
  </si>
  <si>
    <t>854 - 85403 § 0830</t>
  </si>
  <si>
    <t>854 - 85403 § 0970</t>
  </si>
  <si>
    <t xml:space="preserve">wpływy z darowizn </t>
  </si>
  <si>
    <t>854 - 85403 § 0960</t>
  </si>
  <si>
    <t>801 - 80101 § 0960</t>
  </si>
  <si>
    <t>801 - 80104 § 0970</t>
  </si>
  <si>
    <t>wpływy z różnych opłat uzyskiwane przez licea</t>
  </si>
  <si>
    <t>dochody z najmu uzyskiwane przez licea</t>
  </si>
  <si>
    <t>wpływy z usług uzyskiwane przez licea</t>
  </si>
  <si>
    <t>wpł.z różnych dochodów uzyskiwane przez licea</t>
  </si>
  <si>
    <t>wpływy z różnych opłat uzyskiw.przez szkoły zaw.</t>
  </si>
  <si>
    <t>dochody z najmu uzysk.przez szkoły zawodowe</t>
  </si>
  <si>
    <t>wpływy z usług uzyskiwane przez szkoły zawod.</t>
  </si>
  <si>
    <t>wpływy z usług - CKP</t>
  </si>
  <si>
    <t>wpływy z różnych opłat uzysk.przez Dom Dziecka</t>
  </si>
  <si>
    <t>wpływy z usług uzyskiwane przez szkoły</t>
  </si>
  <si>
    <t>wpływy z różnych dochodów uzyskiw.przez szkoły</t>
  </si>
  <si>
    <t>dochody z najmu uzyskiwane przez SOSz-W</t>
  </si>
  <si>
    <t>wpływy z usług uzyskiwane przez SOSz-W</t>
  </si>
  <si>
    <t xml:space="preserve">wpływy z darowizn uzyskiwane przez </t>
  </si>
  <si>
    <t>A. Dochody ogółem (A.I+A.II+A.III)</t>
  </si>
  <si>
    <t>A.I Dochody własne (1+2+3+4)</t>
  </si>
  <si>
    <t>4. Dochody jednostek budżetowych</t>
  </si>
  <si>
    <t>2. Dotacje na zad.powierzone i realiz.w ram.poroz.</t>
  </si>
  <si>
    <t>B. Dochody ogółem (B.I+B.II+B.III)</t>
  </si>
  <si>
    <t>B.I Dochody własne (1+2+3)</t>
  </si>
  <si>
    <t>1. Różne dochody</t>
  </si>
  <si>
    <t>3. Dochody jednostek budżetowych</t>
  </si>
  <si>
    <t>środki na uzupełnienie dochodów powiatu</t>
  </si>
  <si>
    <t>B.III Dotacje celowe (1+2)</t>
  </si>
  <si>
    <t>2. Dotacje na zadania własne</t>
  </si>
  <si>
    <t>3. Dotacje na zad.powierzone i realiz.w ram.poroz.</t>
  </si>
  <si>
    <t>A.III Dotacje celowe (1+2+3)</t>
  </si>
  <si>
    <t>b/ ze źródeł pozabudżetowych</t>
  </si>
  <si>
    <t>756 - 75615   § 2440</t>
  </si>
  <si>
    <t>756 - 75615   § 6260</t>
  </si>
  <si>
    <t>dotacja PFRON na zadania bieżace</t>
  </si>
  <si>
    <t>dotacja PFRON na zadania inwestycyjne</t>
  </si>
  <si>
    <t>do Uchwały  Nr  III/13/06</t>
  </si>
  <si>
    <t>z dnia 13 grudnia 2006 r.</t>
  </si>
  <si>
    <t>2. Dochody z majątku powiatu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</si>
</sst>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125" zoomScaleNormal="125" workbookViewId="0" topLeftCell="A1">
      <selection activeCell="B71" sqref="B71"/>
    </sheetView>
  </sheetViews>
  <sheetFormatPr defaultColWidth="9.00390625" defaultRowHeight="12.75"/>
  <cols>
    <col min="1" max="1" width="17.875" style="12" customWidth="1"/>
    <col min="2" max="2" width="42.25390625" style="12" customWidth="1"/>
    <col min="3" max="3" width="12.75390625" style="12" customWidth="1"/>
    <col min="4" max="4" width="11.25390625" style="12" customWidth="1"/>
    <col min="5" max="5" width="13.125" style="12" customWidth="1"/>
    <col min="6" max="6" width="6.00390625" style="12" customWidth="1"/>
    <col min="7" max="16384" width="9.125" style="12" customWidth="1"/>
  </cols>
  <sheetData>
    <row r="1" spans="2:8" ht="15.75" customHeight="1">
      <c r="B1" s="44"/>
      <c r="C1" s="44"/>
      <c r="D1" s="44" t="s">
        <v>0</v>
      </c>
      <c r="E1" s="44"/>
      <c r="G1" s="13"/>
      <c r="H1" s="13"/>
    </row>
    <row r="2" spans="2:8" ht="15" customHeight="1">
      <c r="B2" s="44"/>
      <c r="C2" s="44"/>
      <c r="D2" s="44" t="s">
        <v>142</v>
      </c>
      <c r="E2" s="44"/>
      <c r="G2" s="44"/>
      <c r="H2" s="44"/>
    </row>
    <row r="3" spans="2:9" ht="15" customHeight="1">
      <c r="B3" s="44"/>
      <c r="C3" s="44"/>
      <c r="D3" s="44" t="s">
        <v>10</v>
      </c>
      <c r="E3" s="44"/>
      <c r="G3" s="44"/>
      <c r="H3" s="44"/>
      <c r="I3" s="44"/>
    </row>
    <row r="4" spans="2:8" ht="15" customHeight="1">
      <c r="B4" s="44"/>
      <c r="C4" s="44"/>
      <c r="D4" s="44" t="s">
        <v>143</v>
      </c>
      <c r="E4" s="44"/>
      <c r="G4" s="44"/>
      <c r="H4" s="44"/>
    </row>
    <row r="5" spans="1:9" ht="15" customHeight="1">
      <c r="A5" s="45" t="s">
        <v>11</v>
      </c>
      <c r="B5" s="45"/>
      <c r="C5" s="45"/>
      <c r="D5" s="45"/>
      <c r="E5" s="45"/>
      <c r="F5" s="45"/>
      <c r="G5" s="45"/>
      <c r="H5" s="45"/>
      <c r="I5" s="45"/>
    </row>
    <row r="6" spans="1:9" ht="12" customHeight="1">
      <c r="A6" s="45"/>
      <c r="B6" s="45"/>
      <c r="C6" s="45"/>
      <c r="D6" s="45"/>
      <c r="E6" s="45"/>
      <c r="F6" s="45"/>
      <c r="G6" s="45"/>
      <c r="H6" s="45"/>
      <c r="I6" s="45"/>
    </row>
    <row r="7" spans="1:5" ht="15" customHeight="1">
      <c r="A7" s="40" t="s">
        <v>1</v>
      </c>
      <c r="B7" s="40" t="s">
        <v>2</v>
      </c>
      <c r="C7" s="40" t="s">
        <v>3</v>
      </c>
      <c r="D7" s="40" t="s">
        <v>4</v>
      </c>
      <c r="E7" s="40" t="s">
        <v>5</v>
      </c>
    </row>
    <row r="8" spans="1:5" ht="16.5" customHeight="1">
      <c r="A8" s="41"/>
      <c r="B8" s="41"/>
      <c r="C8" s="41"/>
      <c r="D8" s="41"/>
      <c r="E8" s="41"/>
    </row>
    <row r="9" spans="1:5" ht="11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</row>
    <row r="10" spans="1:5" ht="35.25" customHeight="1">
      <c r="A10" s="1" t="s">
        <v>6</v>
      </c>
      <c r="B10" s="2" t="s">
        <v>9</v>
      </c>
      <c r="C10" s="3">
        <v>212212339</v>
      </c>
      <c r="D10" s="3">
        <f>D12+D64</f>
        <v>1584298</v>
      </c>
      <c r="E10" s="3">
        <f>C10+D10</f>
        <v>213796637</v>
      </c>
    </row>
    <row r="11" spans="1:5" ht="24.75" customHeight="1">
      <c r="A11" s="42" t="s">
        <v>7</v>
      </c>
      <c r="B11" s="42"/>
      <c r="C11" s="42"/>
      <c r="D11" s="42"/>
      <c r="E11" s="42"/>
    </row>
    <row r="12" spans="1:5" ht="14.25" customHeight="1">
      <c r="A12" s="1"/>
      <c r="B12" s="2" t="s">
        <v>124</v>
      </c>
      <c r="C12" s="3">
        <v>151118518</v>
      </c>
      <c r="D12" s="3">
        <f>D13+D51</f>
        <v>704336</v>
      </c>
      <c r="E12" s="3">
        <f>C12+D12</f>
        <v>151822854</v>
      </c>
    </row>
    <row r="13" spans="1:5" ht="14.25" customHeight="1">
      <c r="A13" s="15"/>
      <c r="B13" s="16" t="s">
        <v>12</v>
      </c>
      <c r="C13" s="3">
        <v>123840816</v>
      </c>
      <c r="D13" s="17">
        <f>D14+D47</f>
        <v>590768</v>
      </c>
      <c r="E13" s="3">
        <f>C13+D13</f>
        <v>124431584</v>
      </c>
    </row>
    <row r="14" spans="1:5" ht="14.25" customHeight="1">
      <c r="A14" s="15"/>
      <c r="B14" s="18" t="s">
        <v>125</v>
      </c>
      <c r="C14" s="19">
        <v>97015800</v>
      </c>
      <c r="D14" s="20">
        <f>D15+D18+D25+D29</f>
        <v>184912</v>
      </c>
      <c r="E14" s="19">
        <f>C14+D14</f>
        <v>97200712</v>
      </c>
    </row>
    <row r="15" spans="1:5" s="22" customFormat="1" ht="13.5" customHeight="1">
      <c r="A15" s="21"/>
      <c r="B15" s="18" t="s">
        <v>13</v>
      </c>
      <c r="C15" s="19">
        <v>28581400</v>
      </c>
      <c r="D15" s="20">
        <f>SUM(D16:D16)</f>
        <v>1000</v>
      </c>
      <c r="E15" s="19">
        <f>C15+D15</f>
        <v>28582400</v>
      </c>
    </row>
    <row r="16" spans="1:5" s="22" customFormat="1" ht="13.5" customHeight="1">
      <c r="A16" s="23" t="s">
        <v>59</v>
      </c>
      <c r="B16" s="24" t="s">
        <v>60</v>
      </c>
      <c r="C16" s="25">
        <v>7400</v>
      </c>
      <c r="D16" s="26">
        <v>1000</v>
      </c>
      <c r="E16" s="25">
        <f>C16+D16</f>
        <v>8400</v>
      </c>
    </row>
    <row r="17" spans="1:5" s="22" customFormat="1" ht="13.5" customHeight="1">
      <c r="A17" s="23"/>
      <c r="B17" s="24"/>
      <c r="C17" s="25"/>
      <c r="D17" s="26"/>
      <c r="E17" s="25"/>
    </row>
    <row r="18" spans="1:5" s="22" customFormat="1" ht="13.5" customHeight="1">
      <c r="A18" s="21"/>
      <c r="B18" s="18" t="s">
        <v>14</v>
      </c>
      <c r="C18" s="19">
        <v>6765373</v>
      </c>
      <c r="D18" s="20">
        <f>SUM(D19:D23)</f>
        <v>42620</v>
      </c>
      <c r="E18" s="19">
        <f aca="true" t="shared" si="0" ref="E18:E23">C18+D18</f>
        <v>6807993</v>
      </c>
    </row>
    <row r="19" spans="1:5" s="22" customFormat="1" ht="13.5" customHeight="1">
      <c r="A19" s="23" t="s">
        <v>63</v>
      </c>
      <c r="B19" s="24" t="s">
        <v>64</v>
      </c>
      <c r="C19" s="25">
        <v>60000</v>
      </c>
      <c r="D19" s="26">
        <v>-52300</v>
      </c>
      <c r="E19" s="25">
        <f t="shared" si="0"/>
        <v>7700</v>
      </c>
    </row>
    <row r="20" spans="1:5" s="22" customFormat="1" ht="13.5" customHeight="1">
      <c r="A20" s="23" t="s">
        <v>65</v>
      </c>
      <c r="B20" s="24" t="s">
        <v>66</v>
      </c>
      <c r="C20" s="25">
        <v>150000</v>
      </c>
      <c r="D20" s="26">
        <v>50000</v>
      </c>
      <c r="E20" s="25">
        <f t="shared" si="0"/>
        <v>200000</v>
      </c>
    </row>
    <row r="21" spans="1:5" s="22" customFormat="1" ht="13.5" customHeight="1">
      <c r="A21" s="23" t="s">
        <v>76</v>
      </c>
      <c r="B21" s="24" t="s">
        <v>77</v>
      </c>
      <c r="C21" s="25">
        <v>170000</v>
      </c>
      <c r="D21" s="26">
        <v>50000</v>
      </c>
      <c r="E21" s="25">
        <f t="shared" si="0"/>
        <v>220000</v>
      </c>
    </row>
    <row r="22" spans="1:5" s="22" customFormat="1" ht="13.5" customHeight="1">
      <c r="A22" s="23" t="s">
        <v>57</v>
      </c>
      <c r="B22" s="24" t="s">
        <v>58</v>
      </c>
      <c r="C22" s="25">
        <v>1633700</v>
      </c>
      <c r="D22" s="26">
        <v>-5500</v>
      </c>
      <c r="E22" s="25">
        <f>C22+D22</f>
        <v>1628200</v>
      </c>
    </row>
    <row r="23" spans="1:5" s="22" customFormat="1" ht="13.5" customHeight="1">
      <c r="A23" s="23" t="s">
        <v>15</v>
      </c>
      <c r="B23" s="24" t="s">
        <v>16</v>
      </c>
      <c r="C23" s="25">
        <v>377080</v>
      </c>
      <c r="D23" s="26">
        <v>420</v>
      </c>
      <c r="E23" s="25">
        <f t="shared" si="0"/>
        <v>377500</v>
      </c>
    </row>
    <row r="24" spans="1:5" s="22" customFormat="1" ht="13.5" customHeight="1">
      <c r="A24" s="23"/>
      <c r="B24" s="24"/>
      <c r="C24" s="25"/>
      <c r="D24" s="26"/>
      <c r="E24" s="25"/>
    </row>
    <row r="25" spans="1:5" s="22" customFormat="1" ht="13.5" customHeight="1">
      <c r="A25" s="21"/>
      <c r="B25" s="18" t="s">
        <v>17</v>
      </c>
      <c r="C25" s="19">
        <v>15325697</v>
      </c>
      <c r="D25" s="20">
        <f>SUM(D26:D27)</f>
        <v>226171</v>
      </c>
      <c r="E25" s="19">
        <f>C25+D25</f>
        <v>15551868</v>
      </c>
    </row>
    <row r="26" spans="1:5" s="22" customFormat="1" ht="13.5" customHeight="1">
      <c r="A26" s="23" t="s">
        <v>18</v>
      </c>
      <c r="B26" s="24" t="s">
        <v>67</v>
      </c>
      <c r="C26" s="25">
        <v>5100000</v>
      </c>
      <c r="D26" s="26">
        <v>220000</v>
      </c>
      <c r="E26" s="25">
        <f>C26+D26</f>
        <v>5320000</v>
      </c>
    </row>
    <row r="27" spans="1:5" s="30" customFormat="1" ht="13.5" customHeight="1">
      <c r="A27" s="27" t="s">
        <v>19</v>
      </c>
      <c r="B27" s="28" t="s">
        <v>20</v>
      </c>
      <c r="C27" s="25">
        <v>41601</v>
      </c>
      <c r="D27" s="29">
        <v>6171</v>
      </c>
      <c r="E27" s="25">
        <f>C27+D27</f>
        <v>47772</v>
      </c>
    </row>
    <row r="28" spans="1:5" s="22" customFormat="1" ht="13.5" customHeight="1">
      <c r="A28" s="23"/>
      <c r="B28" s="24"/>
      <c r="C28" s="25"/>
      <c r="D28" s="26"/>
      <c r="E28" s="25"/>
    </row>
    <row r="29" spans="1:5" s="22" customFormat="1" ht="13.5" customHeight="1">
      <c r="A29" s="21"/>
      <c r="B29" s="18" t="s">
        <v>126</v>
      </c>
      <c r="C29" s="19">
        <v>6928308</v>
      </c>
      <c r="D29" s="20">
        <f>SUM(D30:D46)</f>
        <v>-84879</v>
      </c>
      <c r="E29" s="19">
        <f aca="true" t="shared" si="1" ref="E29:E43">C29+D29</f>
        <v>6843429</v>
      </c>
    </row>
    <row r="30" spans="1:5" s="22" customFormat="1" ht="13.5" customHeight="1">
      <c r="A30" s="23" t="s">
        <v>21</v>
      </c>
      <c r="B30" s="24" t="s">
        <v>22</v>
      </c>
      <c r="C30" s="25">
        <v>480000</v>
      </c>
      <c r="D30" s="26">
        <v>-80000</v>
      </c>
      <c r="E30" s="25">
        <f t="shared" si="1"/>
        <v>400000</v>
      </c>
    </row>
    <row r="31" spans="1:5" s="22" customFormat="1" ht="13.5" customHeight="1">
      <c r="A31" s="23" t="s">
        <v>73</v>
      </c>
      <c r="B31" s="24" t="s">
        <v>74</v>
      </c>
      <c r="C31" s="25">
        <v>5000</v>
      </c>
      <c r="D31" s="26">
        <v>14500</v>
      </c>
      <c r="E31" s="25">
        <f t="shared" si="1"/>
        <v>19500</v>
      </c>
    </row>
    <row r="32" spans="1:5" s="22" customFormat="1" ht="13.5" customHeight="1">
      <c r="A32" s="23" t="s">
        <v>23</v>
      </c>
      <c r="B32" s="24" t="s">
        <v>24</v>
      </c>
      <c r="C32" s="25">
        <v>136655</v>
      </c>
      <c r="D32" s="26">
        <f>-490-800-6000-2400-685+2920</f>
        <v>-7455</v>
      </c>
      <c r="E32" s="25">
        <f t="shared" si="1"/>
        <v>129200</v>
      </c>
    </row>
    <row r="33" spans="1:5" s="22" customFormat="1" ht="13.5" customHeight="1">
      <c r="A33" s="23" t="s">
        <v>108</v>
      </c>
      <c r="B33" s="24" t="s">
        <v>106</v>
      </c>
      <c r="C33" s="25">
        <v>6500</v>
      </c>
      <c r="D33" s="26">
        <f>-3100-500</f>
        <v>-3600</v>
      </c>
      <c r="E33" s="25">
        <f>C33+D33</f>
        <v>2900</v>
      </c>
    </row>
    <row r="34" spans="1:5" s="22" customFormat="1" ht="13.5" customHeight="1">
      <c r="A34" s="23" t="s">
        <v>25</v>
      </c>
      <c r="B34" s="24" t="s">
        <v>26</v>
      </c>
      <c r="C34" s="25">
        <v>27254</v>
      </c>
      <c r="D34" s="26">
        <f>-2000+2960</f>
        <v>960</v>
      </c>
      <c r="E34" s="25">
        <f t="shared" si="1"/>
        <v>28214</v>
      </c>
    </row>
    <row r="35" spans="1:5" s="22" customFormat="1" ht="13.5" customHeight="1">
      <c r="A35" s="23" t="s">
        <v>27</v>
      </c>
      <c r="B35" s="24" t="s">
        <v>28</v>
      </c>
      <c r="C35" s="25">
        <v>2053850</v>
      </c>
      <c r="D35" s="26">
        <f>2000+4000-5000+4000-5000-1000-1000</f>
        <v>-2000</v>
      </c>
      <c r="E35" s="25">
        <f t="shared" si="1"/>
        <v>2051850</v>
      </c>
    </row>
    <row r="36" spans="1:5" s="22" customFormat="1" ht="13.5" customHeight="1">
      <c r="A36" s="23" t="s">
        <v>109</v>
      </c>
      <c r="B36" s="24" t="s">
        <v>26</v>
      </c>
      <c r="C36" s="25">
        <v>2250</v>
      </c>
      <c r="D36" s="26">
        <v>446</v>
      </c>
      <c r="E36" s="25">
        <f>C36+D36</f>
        <v>2696</v>
      </c>
    </row>
    <row r="37" spans="1:5" s="22" customFormat="1" ht="13.5" customHeight="1">
      <c r="A37" s="23" t="s">
        <v>29</v>
      </c>
      <c r="B37" s="24" t="s">
        <v>24</v>
      </c>
      <c r="C37" s="25">
        <v>126400</v>
      </c>
      <c r="D37" s="26">
        <v>2400</v>
      </c>
      <c r="E37" s="25">
        <f t="shared" si="1"/>
        <v>128800</v>
      </c>
    </row>
    <row r="38" spans="1:5" s="22" customFormat="1" ht="13.5" customHeight="1">
      <c r="A38" s="23" t="s">
        <v>30</v>
      </c>
      <c r="B38" s="24" t="s">
        <v>26</v>
      </c>
      <c r="C38" s="25">
        <v>62725</v>
      </c>
      <c r="D38" s="26">
        <f>-1000+1000+1710</f>
        <v>1710</v>
      </c>
      <c r="E38" s="25">
        <f t="shared" si="1"/>
        <v>64435</v>
      </c>
    </row>
    <row r="39" spans="1:5" s="22" customFormat="1" ht="13.5" customHeight="1">
      <c r="A39" s="23" t="s">
        <v>70</v>
      </c>
      <c r="B39" s="24" t="s">
        <v>24</v>
      </c>
      <c r="C39" s="25">
        <v>2000</v>
      </c>
      <c r="D39" s="39">
        <v>-790</v>
      </c>
      <c r="E39" s="25">
        <f t="shared" si="1"/>
        <v>1210</v>
      </c>
    </row>
    <row r="40" spans="1:5" s="22" customFormat="1" ht="13.5" customHeight="1">
      <c r="A40" s="23" t="s">
        <v>32</v>
      </c>
      <c r="B40" s="24" t="s">
        <v>28</v>
      </c>
      <c r="C40" s="25">
        <v>579657</v>
      </c>
      <c r="D40" s="26">
        <f>200-3000+2000+2450</f>
        <v>1650</v>
      </c>
      <c r="E40" s="25">
        <f t="shared" si="1"/>
        <v>581307</v>
      </c>
    </row>
    <row r="41" spans="1:5" s="22" customFormat="1" ht="13.5" customHeight="1">
      <c r="A41" s="23" t="s">
        <v>33</v>
      </c>
      <c r="B41" s="24" t="s">
        <v>31</v>
      </c>
      <c r="C41" s="25">
        <v>414141</v>
      </c>
      <c r="D41" s="26">
        <f>600+1500+2000-16800</f>
        <v>-12700</v>
      </c>
      <c r="E41" s="25">
        <f t="shared" si="1"/>
        <v>401441</v>
      </c>
    </row>
    <row r="42" spans="1:5" s="22" customFormat="1" ht="13.5" customHeight="1">
      <c r="A42" s="23" t="s">
        <v>34</v>
      </c>
      <c r="B42" s="24" t="s">
        <v>24</v>
      </c>
      <c r="C42" s="25">
        <v>226000</v>
      </c>
      <c r="D42" s="26">
        <v>6700</v>
      </c>
      <c r="E42" s="25">
        <f t="shared" si="1"/>
        <v>232700</v>
      </c>
    </row>
    <row r="43" spans="1:5" s="22" customFormat="1" ht="13.5" customHeight="1">
      <c r="A43" s="23" t="s">
        <v>35</v>
      </c>
      <c r="B43" s="24" t="s">
        <v>28</v>
      </c>
      <c r="C43" s="25">
        <v>1247000</v>
      </c>
      <c r="D43" s="26">
        <v>37300</v>
      </c>
      <c r="E43" s="25">
        <f t="shared" si="1"/>
        <v>1284300</v>
      </c>
    </row>
    <row r="44" spans="1:5" s="22" customFormat="1" ht="13.5" customHeight="1">
      <c r="A44" s="23" t="s">
        <v>88</v>
      </c>
      <c r="B44" s="24" t="s">
        <v>90</v>
      </c>
      <c r="C44" s="25">
        <v>10000</v>
      </c>
      <c r="D44" s="26">
        <v>-6700</v>
      </c>
      <c r="E44" s="25">
        <f>C44+D44</f>
        <v>3300</v>
      </c>
    </row>
    <row r="45" spans="1:5" s="22" customFormat="1" ht="13.5" customHeight="1">
      <c r="A45" s="23" t="s">
        <v>89</v>
      </c>
      <c r="B45" s="24" t="s">
        <v>91</v>
      </c>
      <c r="C45" s="25">
        <v>58000</v>
      </c>
      <c r="D45" s="26">
        <v>-37300</v>
      </c>
      <c r="E45" s="25">
        <f>C45+D45</f>
        <v>20700</v>
      </c>
    </row>
    <row r="46" spans="1:5" s="22" customFormat="1" ht="20.25" customHeight="1">
      <c r="A46" s="23"/>
      <c r="B46" s="24"/>
      <c r="C46" s="25"/>
      <c r="D46" s="26"/>
      <c r="E46" s="25"/>
    </row>
    <row r="47" spans="1:5" ht="14.25" customHeight="1">
      <c r="A47" s="32"/>
      <c r="B47" s="33" t="s">
        <v>36</v>
      </c>
      <c r="C47" s="8">
        <v>26825016</v>
      </c>
      <c r="D47" s="34">
        <f>SUM(D48:D50)</f>
        <v>405856</v>
      </c>
      <c r="E47" s="8">
        <f>C47+D47</f>
        <v>27230872</v>
      </c>
    </row>
    <row r="48" spans="1:5" ht="13.5" customHeight="1">
      <c r="A48" s="31" t="s">
        <v>37</v>
      </c>
      <c r="B48" s="35" t="s">
        <v>38</v>
      </c>
      <c r="C48" s="6">
        <v>24139290</v>
      </c>
      <c r="D48" s="36">
        <f>107010+105613</f>
        <v>212623</v>
      </c>
      <c r="E48" s="6">
        <f>C48+D48</f>
        <v>24351913</v>
      </c>
    </row>
    <row r="49" spans="1:5" ht="13.5" customHeight="1">
      <c r="A49" s="31" t="s">
        <v>55</v>
      </c>
      <c r="B49" s="35" t="s">
        <v>56</v>
      </c>
      <c r="C49" s="6">
        <v>0</v>
      </c>
      <c r="D49" s="36">
        <v>193233</v>
      </c>
      <c r="E49" s="6">
        <f>C49+D49</f>
        <v>193233</v>
      </c>
    </row>
    <row r="50" spans="1:5" s="22" customFormat="1" ht="14.25" customHeight="1">
      <c r="A50" s="23"/>
      <c r="B50" s="24"/>
      <c r="C50" s="25"/>
      <c r="D50" s="26"/>
      <c r="E50" s="25"/>
    </row>
    <row r="51" spans="1:5" ht="14.25" customHeight="1">
      <c r="A51" s="32"/>
      <c r="B51" s="18" t="s">
        <v>136</v>
      </c>
      <c r="C51" s="19">
        <v>27277702</v>
      </c>
      <c r="D51" s="20">
        <f>D61+D53+D56</f>
        <v>113568</v>
      </c>
      <c r="E51" s="19">
        <f>C51+D51</f>
        <v>27391270</v>
      </c>
    </row>
    <row r="52" spans="1:5" ht="13.5" customHeight="1">
      <c r="A52" s="31"/>
      <c r="B52" s="35"/>
      <c r="C52" s="6"/>
      <c r="D52" s="36"/>
      <c r="E52" s="6"/>
    </row>
    <row r="53" spans="1:5" ht="14.25" customHeight="1">
      <c r="A53" s="10"/>
      <c r="B53" s="11" t="s">
        <v>39</v>
      </c>
      <c r="C53" s="8">
        <v>19989360</v>
      </c>
      <c r="D53" s="9">
        <f>SUM(D54:D54)</f>
        <v>118552</v>
      </c>
      <c r="E53" s="8">
        <f>C53+D53</f>
        <v>20107912</v>
      </c>
    </row>
    <row r="54" spans="1:5" ht="14.25" customHeight="1">
      <c r="A54" s="4" t="s">
        <v>86</v>
      </c>
      <c r="B54" s="5" t="s">
        <v>87</v>
      </c>
      <c r="C54" s="6">
        <v>2194</v>
      </c>
      <c r="D54" s="7">
        <v>118552</v>
      </c>
      <c r="E54" s="6">
        <f>C54+D54</f>
        <v>120746</v>
      </c>
    </row>
    <row r="55" spans="1:5" ht="12.75" customHeight="1">
      <c r="A55" s="31"/>
      <c r="B55" s="35"/>
      <c r="C55" s="6"/>
      <c r="D55" s="36"/>
      <c r="E55" s="6"/>
    </row>
    <row r="56" spans="1:5" ht="14.25" customHeight="1">
      <c r="A56" s="10"/>
      <c r="B56" s="11" t="s">
        <v>134</v>
      </c>
      <c r="C56" s="8">
        <v>7050635</v>
      </c>
      <c r="D56" s="9">
        <f>D57</f>
        <v>29016</v>
      </c>
      <c r="E56" s="8">
        <f>C56+D56</f>
        <v>7079651</v>
      </c>
    </row>
    <row r="57" spans="1:5" ht="14.25" customHeight="1">
      <c r="A57" s="10"/>
      <c r="B57" s="11" t="s">
        <v>137</v>
      </c>
      <c r="C57" s="8">
        <v>687264</v>
      </c>
      <c r="D57" s="9">
        <f>D58+D59</f>
        <v>29016</v>
      </c>
      <c r="E57" s="8">
        <f>C57+D57</f>
        <v>716280</v>
      </c>
    </row>
    <row r="58" spans="1:5" ht="14.25" customHeight="1">
      <c r="A58" s="4" t="s">
        <v>138</v>
      </c>
      <c r="B58" s="5" t="s">
        <v>140</v>
      </c>
      <c r="C58" s="6">
        <v>0</v>
      </c>
      <c r="D58" s="7">
        <v>2200</v>
      </c>
      <c r="E58" s="6">
        <f>C58+D58</f>
        <v>2200</v>
      </c>
    </row>
    <row r="59" spans="1:5" ht="14.25" customHeight="1">
      <c r="A59" s="4" t="s">
        <v>139</v>
      </c>
      <c r="B59" s="5" t="s">
        <v>141</v>
      </c>
      <c r="C59" s="6">
        <v>0</v>
      </c>
      <c r="D59" s="7">
        <v>26816</v>
      </c>
      <c r="E59" s="6">
        <f>C59+D59</f>
        <v>26816</v>
      </c>
    </row>
    <row r="60" spans="1:5" ht="13.5" customHeight="1">
      <c r="A60" s="31"/>
      <c r="B60" s="35"/>
      <c r="C60" s="6"/>
      <c r="D60" s="36"/>
      <c r="E60" s="6"/>
    </row>
    <row r="61" spans="1:5" ht="16.5" customHeight="1">
      <c r="A61" s="32"/>
      <c r="B61" s="33" t="s">
        <v>135</v>
      </c>
      <c r="C61" s="8">
        <v>237707</v>
      </c>
      <c r="D61" s="34">
        <f>SUM(D62:D62)</f>
        <v>-34000</v>
      </c>
      <c r="E61" s="8">
        <f>C61+D61</f>
        <v>203707</v>
      </c>
    </row>
    <row r="62" spans="1:5" ht="16.5" customHeight="1">
      <c r="A62" s="31" t="s">
        <v>84</v>
      </c>
      <c r="B62" s="35" t="s">
        <v>85</v>
      </c>
      <c r="C62" s="6">
        <v>34000</v>
      </c>
      <c r="D62" s="37">
        <v>-34000</v>
      </c>
      <c r="E62" s="6">
        <f>C62+D62</f>
        <v>0</v>
      </c>
    </row>
    <row r="63" spans="1:5" ht="26.25" customHeight="1">
      <c r="A63" s="43" t="s">
        <v>8</v>
      </c>
      <c r="B63" s="43"/>
      <c r="C63" s="43"/>
      <c r="D63" s="43"/>
      <c r="E63" s="43"/>
    </row>
    <row r="64" spans="1:5" ht="14.25" customHeight="1">
      <c r="A64" s="1"/>
      <c r="B64" s="2" t="s">
        <v>128</v>
      </c>
      <c r="C64" s="3">
        <v>61093821</v>
      </c>
      <c r="D64" s="3">
        <f>D65+D103</f>
        <v>879962</v>
      </c>
      <c r="E64" s="3">
        <f>SUM(C64:D64)</f>
        <v>61973783</v>
      </c>
    </row>
    <row r="65" spans="1:5" ht="14.25" customHeight="1">
      <c r="A65" s="1"/>
      <c r="B65" s="2" t="s">
        <v>40</v>
      </c>
      <c r="C65" s="3">
        <v>51520743</v>
      </c>
      <c r="D65" s="3">
        <f>D99+D66</f>
        <v>811096</v>
      </c>
      <c r="E65" s="3">
        <f>SUM(C65:D65)</f>
        <v>52331839</v>
      </c>
    </row>
    <row r="66" spans="1:5" ht="14.25" customHeight="1">
      <c r="A66" s="15"/>
      <c r="B66" s="18" t="s">
        <v>129</v>
      </c>
      <c r="C66" s="19">
        <v>15193666</v>
      </c>
      <c r="D66" s="20">
        <f>D67+D70+D73</f>
        <v>181035</v>
      </c>
      <c r="E66" s="19">
        <f>C66+D66</f>
        <v>15374701</v>
      </c>
    </row>
    <row r="67" spans="1:5" s="22" customFormat="1" ht="13.5" customHeight="1">
      <c r="A67" s="21"/>
      <c r="B67" s="18" t="s">
        <v>130</v>
      </c>
      <c r="C67" s="19">
        <v>1521300</v>
      </c>
      <c r="D67" s="20">
        <f>SUM(D68:D68)</f>
        <v>100000</v>
      </c>
      <c r="E67" s="19">
        <f>C67+D67</f>
        <v>1621300</v>
      </c>
    </row>
    <row r="68" spans="1:5" s="22" customFormat="1" ht="13.5" customHeight="1">
      <c r="A68" s="23" t="s">
        <v>68</v>
      </c>
      <c r="B68" s="24" t="s">
        <v>69</v>
      </c>
      <c r="C68" s="25">
        <v>1500000</v>
      </c>
      <c r="D68" s="26">
        <v>100000</v>
      </c>
      <c r="E68" s="25">
        <f>C68+D68</f>
        <v>1600000</v>
      </c>
    </row>
    <row r="69" spans="1:5" ht="12.75" customHeight="1">
      <c r="A69" s="1"/>
      <c r="B69" s="2"/>
      <c r="C69" s="3"/>
      <c r="D69" s="3"/>
      <c r="E69" s="3"/>
    </row>
    <row r="70" spans="1:5" s="22" customFormat="1" ht="13.5" customHeight="1">
      <c r="A70" s="21"/>
      <c r="B70" s="18" t="s">
        <v>144</v>
      </c>
      <c r="C70" s="19">
        <v>55806</v>
      </c>
      <c r="D70" s="20">
        <f>SUM(D71:D72)</f>
        <v>-14200</v>
      </c>
      <c r="E70" s="19">
        <f>C70+D70</f>
        <v>41606</v>
      </c>
    </row>
    <row r="71" spans="1:5" s="22" customFormat="1" ht="13.5" customHeight="1">
      <c r="A71" s="23" t="s">
        <v>99</v>
      </c>
      <c r="B71" s="24" t="s">
        <v>100</v>
      </c>
      <c r="C71" s="25">
        <v>41200</v>
      </c>
      <c r="D71" s="26">
        <v>-14200</v>
      </c>
      <c r="E71" s="25">
        <f>C71+D71</f>
        <v>27000</v>
      </c>
    </row>
    <row r="72" spans="1:5" ht="12.75" customHeight="1">
      <c r="A72" s="1"/>
      <c r="B72" s="2"/>
      <c r="C72" s="3"/>
      <c r="D72" s="3"/>
      <c r="E72" s="3"/>
    </row>
    <row r="73" spans="1:5" s="22" customFormat="1" ht="13.5" customHeight="1">
      <c r="A73" s="21"/>
      <c r="B73" s="18" t="s">
        <v>131</v>
      </c>
      <c r="C73" s="19">
        <v>2425667</v>
      </c>
      <c r="D73" s="20">
        <f>SUM(D74:D97)</f>
        <v>95235</v>
      </c>
      <c r="E73" s="19">
        <f aca="true" t="shared" si="2" ref="E73:E80">C73+D73</f>
        <v>2520902</v>
      </c>
    </row>
    <row r="74" spans="1:5" s="22" customFormat="1" ht="13.5" customHeight="1">
      <c r="A74" s="23" t="s">
        <v>101</v>
      </c>
      <c r="B74" s="24" t="s">
        <v>102</v>
      </c>
      <c r="C74" s="25">
        <v>0</v>
      </c>
      <c r="D74" s="26">
        <v>1000</v>
      </c>
      <c r="E74" s="25">
        <f>C74+D74</f>
        <v>1000</v>
      </c>
    </row>
    <row r="75" spans="1:5" s="22" customFormat="1" ht="13.5" customHeight="1">
      <c r="A75" s="23" t="s">
        <v>41</v>
      </c>
      <c r="B75" s="24" t="s">
        <v>110</v>
      </c>
      <c r="C75" s="25">
        <v>1850</v>
      </c>
      <c r="D75" s="26">
        <v>-400</v>
      </c>
      <c r="E75" s="25">
        <f>C75+D75</f>
        <v>1450</v>
      </c>
    </row>
    <row r="76" spans="1:5" s="22" customFormat="1" ht="13.5" customHeight="1">
      <c r="A76" s="23" t="s">
        <v>42</v>
      </c>
      <c r="B76" s="24" t="s">
        <v>111</v>
      </c>
      <c r="C76" s="25">
        <v>138642</v>
      </c>
      <c r="D76" s="26">
        <f>1558-1000-2074</f>
        <v>-1516</v>
      </c>
      <c r="E76" s="25">
        <f t="shared" si="2"/>
        <v>137126</v>
      </c>
    </row>
    <row r="77" spans="1:5" s="22" customFormat="1" ht="13.5" customHeight="1">
      <c r="A77" s="23" t="s">
        <v>43</v>
      </c>
      <c r="B77" s="24" t="s">
        <v>112</v>
      </c>
      <c r="C77" s="25">
        <v>4340</v>
      </c>
      <c r="D77" s="26">
        <f>4400+2000+1000-226</f>
        <v>7174</v>
      </c>
      <c r="E77" s="25">
        <f t="shared" si="2"/>
        <v>11514</v>
      </c>
    </row>
    <row r="78" spans="1:5" s="22" customFormat="1" ht="13.5" customHeight="1">
      <c r="A78" s="23" t="s">
        <v>44</v>
      </c>
      <c r="B78" s="24" t="s">
        <v>113</v>
      </c>
      <c r="C78" s="25">
        <v>12300</v>
      </c>
      <c r="D78" s="26">
        <f>-4400-400+2300</f>
        <v>-2500</v>
      </c>
      <c r="E78" s="25">
        <f>C78+D78</f>
        <v>9800</v>
      </c>
    </row>
    <row r="79" spans="1:5" s="22" customFormat="1" ht="13.5" customHeight="1">
      <c r="A79" s="23" t="s">
        <v>45</v>
      </c>
      <c r="B79" s="24" t="s">
        <v>114</v>
      </c>
      <c r="C79" s="25">
        <v>2010</v>
      </c>
      <c r="D79" s="26">
        <v>-250</v>
      </c>
      <c r="E79" s="25">
        <f t="shared" si="2"/>
        <v>1760</v>
      </c>
    </row>
    <row r="80" spans="1:5" s="22" customFormat="1" ht="13.5" customHeight="1">
      <c r="A80" s="23" t="s">
        <v>46</v>
      </c>
      <c r="B80" s="24" t="s">
        <v>115</v>
      </c>
      <c r="C80" s="25">
        <v>238484</v>
      </c>
      <c r="D80" s="26">
        <f>-700+328</f>
        <v>-372</v>
      </c>
      <c r="E80" s="25">
        <f t="shared" si="2"/>
        <v>238112</v>
      </c>
    </row>
    <row r="81" spans="1:5" s="22" customFormat="1" ht="13.5" customHeight="1">
      <c r="A81" s="23" t="s">
        <v>47</v>
      </c>
      <c r="B81" s="24" t="s">
        <v>116</v>
      </c>
      <c r="C81" s="25">
        <v>22800</v>
      </c>
      <c r="D81" s="26">
        <v>1300</v>
      </c>
      <c r="E81" s="25">
        <f>C81+D81</f>
        <v>24100</v>
      </c>
    </row>
    <row r="82" spans="1:5" s="22" customFormat="1" ht="13.5" customHeight="1">
      <c r="A82" s="23" t="s">
        <v>94</v>
      </c>
      <c r="B82" s="24" t="s">
        <v>95</v>
      </c>
      <c r="C82" s="25">
        <v>6200</v>
      </c>
      <c r="D82" s="26">
        <v>-200</v>
      </c>
      <c r="E82" s="25">
        <f>C82+D82</f>
        <v>6000</v>
      </c>
    </row>
    <row r="83" spans="1:5" s="22" customFormat="1" ht="13.5" customHeight="1">
      <c r="A83" s="23" t="s">
        <v>98</v>
      </c>
      <c r="B83" s="24" t="s">
        <v>117</v>
      </c>
      <c r="C83" s="25">
        <v>100000</v>
      </c>
      <c r="D83" s="26">
        <v>15200</v>
      </c>
      <c r="E83" s="25">
        <f>C83+D83</f>
        <v>115200</v>
      </c>
    </row>
    <row r="84" spans="1:5" s="22" customFormat="1" ht="13.5" customHeight="1">
      <c r="A84" s="23" t="s">
        <v>96</v>
      </c>
      <c r="B84" s="24" t="s">
        <v>97</v>
      </c>
      <c r="C84" s="25">
        <v>2700</v>
      </c>
      <c r="D84" s="26">
        <v>-800</v>
      </c>
      <c r="E84" s="25">
        <f>C84+D84</f>
        <v>1900</v>
      </c>
    </row>
    <row r="85" spans="1:8" ht="14.25" customHeight="1">
      <c r="A85" s="31" t="s">
        <v>80</v>
      </c>
      <c r="B85" s="35" t="s">
        <v>81</v>
      </c>
      <c r="C85" s="6">
        <v>0</v>
      </c>
      <c r="D85" s="37">
        <v>520</v>
      </c>
      <c r="E85" s="6">
        <f>C85+D85</f>
        <v>520</v>
      </c>
      <c r="H85" s="38">
        <f>SUM(D74:D84)</f>
        <v>18636</v>
      </c>
    </row>
    <row r="86" spans="1:5" s="22" customFormat="1" ht="13.5" customHeight="1">
      <c r="A86" s="23" t="s">
        <v>48</v>
      </c>
      <c r="B86" s="24" t="s">
        <v>118</v>
      </c>
      <c r="C86" s="25">
        <v>488</v>
      </c>
      <c r="D86" s="39">
        <v>610</v>
      </c>
      <c r="E86" s="25">
        <f aca="true" t="shared" si="3" ref="E86:E97">C86+D86</f>
        <v>1098</v>
      </c>
    </row>
    <row r="87" spans="1:5" s="22" customFormat="1" ht="13.5" customHeight="1">
      <c r="A87" s="23" t="s">
        <v>71</v>
      </c>
      <c r="B87" s="24" t="s">
        <v>24</v>
      </c>
      <c r="C87" s="25">
        <v>5100</v>
      </c>
      <c r="D87" s="39">
        <v>-1000</v>
      </c>
      <c r="E87" s="25">
        <f t="shared" si="3"/>
        <v>4100</v>
      </c>
    </row>
    <row r="88" spans="1:5" s="22" customFormat="1" ht="13.5" customHeight="1">
      <c r="A88" s="23" t="s">
        <v>72</v>
      </c>
      <c r="B88" s="24" t="s">
        <v>28</v>
      </c>
      <c r="C88" s="25">
        <v>5220</v>
      </c>
      <c r="D88" s="39">
        <v>1000</v>
      </c>
      <c r="E88" s="25">
        <f t="shared" si="3"/>
        <v>6220</v>
      </c>
    </row>
    <row r="89" spans="1:5" s="22" customFormat="1" ht="13.5" customHeight="1">
      <c r="A89" s="23" t="s">
        <v>49</v>
      </c>
      <c r="B89" s="24" t="s">
        <v>28</v>
      </c>
      <c r="C89" s="25">
        <v>1187000</v>
      </c>
      <c r="D89" s="39">
        <v>29000</v>
      </c>
      <c r="E89" s="25">
        <f t="shared" si="3"/>
        <v>1216000</v>
      </c>
    </row>
    <row r="90" spans="1:5" s="22" customFormat="1" ht="13.5" customHeight="1">
      <c r="A90" s="23" t="s">
        <v>62</v>
      </c>
      <c r="B90" s="24" t="s">
        <v>31</v>
      </c>
      <c r="C90" s="25">
        <v>9380</v>
      </c>
      <c r="D90" s="39">
        <v>12032</v>
      </c>
      <c r="E90" s="25">
        <f t="shared" si="3"/>
        <v>21412</v>
      </c>
    </row>
    <row r="91" spans="1:5" s="22" customFormat="1" ht="13.5" customHeight="1">
      <c r="A91" s="23" t="s">
        <v>32</v>
      </c>
      <c r="B91" s="24" t="s">
        <v>119</v>
      </c>
      <c r="C91" s="25">
        <v>22000</v>
      </c>
      <c r="D91" s="39">
        <v>1000</v>
      </c>
      <c r="E91" s="25">
        <f aca="true" t="shared" si="4" ref="E91:E96">C91+D91</f>
        <v>23000</v>
      </c>
    </row>
    <row r="92" spans="1:5" s="22" customFormat="1" ht="13.5" customHeight="1">
      <c r="A92" s="23" t="s">
        <v>33</v>
      </c>
      <c r="B92" s="24" t="s">
        <v>120</v>
      </c>
      <c r="C92" s="25">
        <v>71000</v>
      </c>
      <c r="D92" s="26">
        <v>4000</v>
      </c>
      <c r="E92" s="25">
        <f t="shared" si="4"/>
        <v>75000</v>
      </c>
    </row>
    <row r="93" spans="1:5" s="22" customFormat="1" ht="13.5" customHeight="1">
      <c r="A93" s="23" t="s">
        <v>103</v>
      </c>
      <c r="B93" s="24" t="s">
        <v>121</v>
      </c>
      <c r="C93" s="25">
        <v>1000</v>
      </c>
      <c r="D93" s="26">
        <v>1200</v>
      </c>
      <c r="E93" s="25">
        <f t="shared" si="4"/>
        <v>2200</v>
      </c>
    </row>
    <row r="94" spans="1:5" s="22" customFormat="1" ht="13.5" customHeight="1">
      <c r="A94" s="23" t="s">
        <v>104</v>
      </c>
      <c r="B94" s="24" t="s">
        <v>122</v>
      </c>
      <c r="C94" s="25">
        <v>50000</v>
      </c>
      <c r="D94" s="26">
        <v>20000</v>
      </c>
      <c r="E94" s="25">
        <f t="shared" si="4"/>
        <v>70000</v>
      </c>
    </row>
    <row r="95" spans="1:5" s="22" customFormat="1" ht="13.5" customHeight="1">
      <c r="A95" s="23" t="s">
        <v>107</v>
      </c>
      <c r="B95" s="24" t="s">
        <v>123</v>
      </c>
      <c r="C95" s="25">
        <v>13263</v>
      </c>
      <c r="D95" s="26">
        <v>9237</v>
      </c>
      <c r="E95" s="25">
        <f t="shared" si="4"/>
        <v>22500</v>
      </c>
    </row>
    <row r="96" spans="1:5" s="22" customFormat="1" ht="13.5" customHeight="1">
      <c r="A96" s="23" t="s">
        <v>105</v>
      </c>
      <c r="B96" s="24" t="s">
        <v>31</v>
      </c>
      <c r="C96" s="25">
        <v>27000</v>
      </c>
      <c r="D96" s="26">
        <v>2000</v>
      </c>
      <c r="E96" s="25">
        <f t="shared" si="4"/>
        <v>29000</v>
      </c>
    </row>
    <row r="97" spans="1:5" s="22" customFormat="1" ht="13.5" customHeight="1">
      <c r="A97" s="23" t="s">
        <v>92</v>
      </c>
      <c r="B97" s="24" t="s">
        <v>93</v>
      </c>
      <c r="C97" s="25">
        <v>82000</v>
      </c>
      <c r="D97" s="26">
        <v>-3000</v>
      </c>
      <c r="E97" s="25">
        <f t="shared" si="3"/>
        <v>79000</v>
      </c>
    </row>
    <row r="98" spans="1:5" s="22" customFormat="1" ht="21.75" customHeight="1">
      <c r="A98" s="23"/>
      <c r="B98" s="24"/>
      <c r="C98" s="25"/>
      <c r="D98" s="26"/>
      <c r="E98" s="25"/>
    </row>
    <row r="99" spans="1:5" ht="14.25" customHeight="1">
      <c r="A99" s="32"/>
      <c r="B99" s="33" t="s">
        <v>54</v>
      </c>
      <c r="C99" s="8">
        <v>36327077</v>
      </c>
      <c r="D99" s="34">
        <f>SUM(D100:D101)</f>
        <v>630061</v>
      </c>
      <c r="E99" s="8">
        <f aca="true" t="shared" si="5" ref="E99:E105">C99+D99</f>
        <v>36957138</v>
      </c>
    </row>
    <row r="100" spans="1:5" ht="14.25" customHeight="1">
      <c r="A100" s="31" t="s">
        <v>37</v>
      </c>
      <c r="B100" s="35" t="s">
        <v>38</v>
      </c>
      <c r="C100" s="6">
        <v>33671160</v>
      </c>
      <c r="D100" s="36">
        <f>148649</f>
        <v>148649</v>
      </c>
      <c r="E100" s="6">
        <f t="shared" si="5"/>
        <v>33819809</v>
      </c>
    </row>
    <row r="101" spans="1:5" ht="13.5" customHeight="1">
      <c r="A101" s="31" t="s">
        <v>61</v>
      </c>
      <c r="B101" s="35" t="s">
        <v>132</v>
      </c>
      <c r="C101" s="6">
        <v>0</v>
      </c>
      <c r="D101" s="36">
        <v>481412</v>
      </c>
      <c r="E101" s="6">
        <f t="shared" si="5"/>
        <v>481412</v>
      </c>
    </row>
    <row r="102" spans="1:5" ht="14.25" customHeight="1">
      <c r="A102" s="31"/>
      <c r="B102" s="35"/>
      <c r="C102" s="6"/>
      <c r="D102" s="36"/>
      <c r="E102" s="6"/>
    </row>
    <row r="103" spans="1:5" ht="15.75" customHeight="1">
      <c r="A103" s="32"/>
      <c r="B103" s="18" t="s">
        <v>133</v>
      </c>
      <c r="C103" s="19">
        <v>9573078</v>
      </c>
      <c r="D103" s="20">
        <f>D104+D107</f>
        <v>68866</v>
      </c>
      <c r="E103" s="19">
        <f t="shared" si="5"/>
        <v>9641944</v>
      </c>
    </row>
    <row r="104" spans="1:5" ht="14.25" customHeight="1">
      <c r="A104" s="10"/>
      <c r="B104" s="11" t="s">
        <v>50</v>
      </c>
      <c r="C104" s="8">
        <v>5943990</v>
      </c>
      <c r="D104" s="9">
        <f>SUM(D105:D105)</f>
        <v>1600</v>
      </c>
      <c r="E104" s="8">
        <f t="shared" si="5"/>
        <v>5945590</v>
      </c>
    </row>
    <row r="105" spans="1:5" ht="16.5" customHeight="1">
      <c r="A105" s="31" t="s">
        <v>75</v>
      </c>
      <c r="B105" s="35" t="s">
        <v>51</v>
      </c>
      <c r="C105" s="6">
        <v>4920200</v>
      </c>
      <c r="D105" s="37">
        <v>1600</v>
      </c>
      <c r="E105" s="6">
        <f t="shared" si="5"/>
        <v>4921800</v>
      </c>
    </row>
    <row r="106" spans="1:5" ht="13.5" customHeight="1">
      <c r="A106" s="31"/>
      <c r="B106" s="35"/>
      <c r="C106" s="6"/>
      <c r="D106" s="36"/>
      <c r="E106" s="6"/>
    </row>
    <row r="107" spans="1:5" ht="16.5" customHeight="1">
      <c r="A107" s="32"/>
      <c r="B107" s="33" t="s">
        <v>127</v>
      </c>
      <c r="C107" s="8">
        <v>2083699</v>
      </c>
      <c r="D107" s="34">
        <f>SUM(D108:D110)</f>
        <v>67266</v>
      </c>
      <c r="E107" s="8">
        <f>C107+D107</f>
        <v>2150965</v>
      </c>
    </row>
    <row r="108" spans="1:5" ht="16.5" customHeight="1">
      <c r="A108" s="31" t="s">
        <v>82</v>
      </c>
      <c r="B108" s="35" t="s">
        <v>83</v>
      </c>
      <c r="C108" s="6">
        <v>0</v>
      </c>
      <c r="D108" s="37">
        <v>72342</v>
      </c>
      <c r="E108" s="6">
        <f>C108+D108</f>
        <v>72342</v>
      </c>
    </row>
    <row r="109" spans="1:5" ht="14.25" customHeight="1">
      <c r="A109" s="31" t="s">
        <v>78</v>
      </c>
      <c r="B109" s="35" t="s">
        <v>79</v>
      </c>
      <c r="C109" s="6">
        <v>14673</v>
      </c>
      <c r="D109" s="36">
        <v>-520</v>
      </c>
      <c r="E109" s="6">
        <f>C109+D109</f>
        <v>14153</v>
      </c>
    </row>
    <row r="110" spans="1:5" ht="14.25" customHeight="1">
      <c r="A110" s="31" t="s">
        <v>52</v>
      </c>
      <c r="B110" s="35" t="s">
        <v>53</v>
      </c>
      <c r="C110" s="6">
        <v>287550</v>
      </c>
      <c r="D110" s="36">
        <v>-4556</v>
      </c>
      <c r="E110" s="6">
        <f>C110+D110</f>
        <v>282994</v>
      </c>
    </row>
  </sheetData>
  <mergeCells count="19">
    <mergeCell ref="B4:C4"/>
    <mergeCell ref="D4:E4"/>
    <mergeCell ref="G4:H4"/>
    <mergeCell ref="A5:I6"/>
    <mergeCell ref="G2:H2"/>
    <mergeCell ref="G3:I3"/>
    <mergeCell ref="B3:C3"/>
    <mergeCell ref="D3:E3"/>
    <mergeCell ref="B1:C1"/>
    <mergeCell ref="D1:E1"/>
    <mergeCell ref="B2:C2"/>
    <mergeCell ref="D2:E2"/>
    <mergeCell ref="D7:D8"/>
    <mergeCell ref="E7:E8"/>
    <mergeCell ref="A11:E11"/>
    <mergeCell ref="A63:E63"/>
    <mergeCell ref="A7:A8"/>
    <mergeCell ref="B7:B8"/>
    <mergeCell ref="C7:C8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2006-12-18T08:27:50Z</cp:lastPrinted>
  <dcterms:created xsi:type="dcterms:W3CDTF">2003-10-10T08:42:23Z</dcterms:created>
  <dcterms:modified xsi:type="dcterms:W3CDTF">2006-12-20T11:18:57Z</dcterms:modified>
  <cp:category/>
  <cp:version/>
  <cp:contentType/>
  <cp:contentStatus/>
</cp:coreProperties>
</file>