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<sst xmlns="http://schemas.openxmlformats.org/spreadsheetml/2006/main" count="422" uniqueCount="203">
  <si>
    <t>p</t>
  </si>
  <si>
    <t>klasyfik. budżet.</t>
  </si>
  <si>
    <t>TREŚĆ</t>
  </si>
  <si>
    <t>Plan przed zmianą</t>
  </si>
  <si>
    <t>Zmiana ( + ) : ( - )</t>
  </si>
  <si>
    <t>Plan po zmianach</t>
  </si>
  <si>
    <t>śr. wł.</t>
  </si>
  <si>
    <t>dotacje</t>
  </si>
  <si>
    <t>RAZEM</t>
  </si>
  <si>
    <t xml:space="preserve">A =  R A Z E M   wydatki na zadania inwestycjne dotyczace gminy </t>
  </si>
  <si>
    <t>lokalny transport zbiorowy</t>
  </si>
  <si>
    <t>drogi publiczne gminy</t>
  </si>
  <si>
    <t>urząd miasta</t>
  </si>
  <si>
    <t>gospodarka ściekowa i ochrona wód</t>
  </si>
  <si>
    <t>oświetlenie ulic</t>
  </si>
  <si>
    <t>instytucje kultury fizycznej</t>
  </si>
  <si>
    <t>pozostała działalność</t>
  </si>
  <si>
    <t>§ 6050</t>
  </si>
  <si>
    <t>k</t>
  </si>
  <si>
    <t>B = R A Z E M   wydatki na zadania inwestycjne dotyczace powiatu</t>
  </si>
  <si>
    <t>szkoły podstawowe</t>
  </si>
  <si>
    <t>schroniska dla zwierząt</t>
  </si>
  <si>
    <t>WYDZIAŁ INFRASTRUKTURY MIASTA</t>
  </si>
  <si>
    <t>Rady Miasta w Piotrkowie Tryb.</t>
  </si>
  <si>
    <t>gimnazja</t>
  </si>
  <si>
    <t>domy pomocy społecznej</t>
  </si>
  <si>
    <t>ośrodki pomocy społecznej</t>
  </si>
  <si>
    <t>gospodarka gruntami i nieruchomościami</t>
  </si>
  <si>
    <t>pozostała działalność w gosp.mieszkaniowej</t>
  </si>
  <si>
    <t>pozostała działalność w działaln.usługowej</t>
  </si>
  <si>
    <t>ochotnicze straże pożarne</t>
  </si>
  <si>
    <t>straż miejska</t>
  </si>
  <si>
    <t>pozostała działalność w bezpieczeństwie</t>
  </si>
  <si>
    <t>programy profilaktyki zdrowotnej</t>
  </si>
  <si>
    <t>żłobek</t>
  </si>
  <si>
    <t>pozostała działalność w gosp. komunalnej</t>
  </si>
  <si>
    <t>zadania w zakresie kultury</t>
  </si>
  <si>
    <t>pozostała działalność w kulturze fizycznej</t>
  </si>
  <si>
    <t>900 - 90095</t>
  </si>
  <si>
    <t>Gospodarka komunalna</t>
  </si>
  <si>
    <t>nadzór budowlany</t>
  </si>
  <si>
    <t>szkoły zawodowe</t>
  </si>
  <si>
    <t>placówki opiekuńczo-wychowawcze</t>
  </si>
  <si>
    <t>Transport i łączność</t>
  </si>
  <si>
    <t>u</t>
  </si>
  <si>
    <t>GFOŚiGW</t>
  </si>
  <si>
    <t>600-60016</t>
  </si>
  <si>
    <t>ś</t>
  </si>
  <si>
    <t>900 - 90001</t>
  </si>
  <si>
    <t>Regulacja stosunków wodnych w dolinach rzeki</t>
  </si>
  <si>
    <t>Strawy i rzeki Wierzejki</t>
  </si>
  <si>
    <t xml:space="preserve">ZMIANY  W  PLANIE  NAKŁADÓW  NA  INWESTYCJE  </t>
  </si>
  <si>
    <t xml:space="preserve">pozostała działalność w kulturze </t>
  </si>
  <si>
    <t>policja</t>
  </si>
  <si>
    <t>bursa szkolna</t>
  </si>
  <si>
    <t>WYDZIAŁ ROZWOJU MIASTA</t>
  </si>
  <si>
    <t>600-60015</t>
  </si>
  <si>
    <t>Transport</t>
  </si>
  <si>
    <t xml:space="preserve">drogi publiczne </t>
  </si>
  <si>
    <t>§ 6058</t>
  </si>
  <si>
    <t>Budowa jezdni północnej trasy W - Z</t>
  </si>
  <si>
    <t>§ 6059</t>
  </si>
  <si>
    <t>Gospodarka mieszkaniowa</t>
  </si>
  <si>
    <t>§ 6060</t>
  </si>
  <si>
    <t>750-75023</t>
  </si>
  <si>
    <t>Administracja publiczna</t>
  </si>
  <si>
    <t>Bezpieczeństwo publiczne</t>
  </si>
  <si>
    <t>754-75405</t>
  </si>
  <si>
    <t xml:space="preserve">Modernizacja ul. Sienkiewicza i  Pasaż </t>
  </si>
  <si>
    <t xml:space="preserve">Rudowskiego </t>
  </si>
  <si>
    <t>Modernizacja Sali Nr 1</t>
  </si>
  <si>
    <t>Modernizacja budynków UM</t>
  </si>
  <si>
    <t>Przygotowanie pomieszczeń w budynku przy</t>
  </si>
  <si>
    <t>Oświata i wychowanie</t>
  </si>
  <si>
    <t xml:space="preserve">Budowa kanalizacji deszczowej w ul. </t>
  </si>
  <si>
    <t>Słowackiego od ul. Kostromskiej do ul.</t>
  </si>
  <si>
    <t>Daniłowskiego</t>
  </si>
  <si>
    <t xml:space="preserve">Budowa zintegrowanego systemu zarządzania </t>
  </si>
  <si>
    <t>przestrzenią miasta w technologii GIS</t>
  </si>
  <si>
    <t>w ramach programu E - urząd</t>
  </si>
  <si>
    <t>700-70095</t>
  </si>
  <si>
    <t xml:space="preserve">Program termomodernizacji budynków, w tym: </t>
  </si>
  <si>
    <t xml:space="preserve">1. Budynki wspólnot (Krasickiego 3, </t>
  </si>
  <si>
    <t>Al.. 3 Maja 5, Mieszka I 1, B.Chrobrego I 1,</t>
  </si>
  <si>
    <t>Belzacka 102, Prusa 2)</t>
  </si>
  <si>
    <t xml:space="preserve">2. Budynki mieszkalne będące własnością </t>
  </si>
  <si>
    <t>gminy</t>
  </si>
  <si>
    <t>w tym:</t>
  </si>
  <si>
    <t>Rembeka 1/5</t>
  </si>
  <si>
    <t>Wronia 55/59</t>
  </si>
  <si>
    <t>Zamkowa 5/Zamurowa 4</t>
  </si>
  <si>
    <t>Mickiewicza 27</t>
  </si>
  <si>
    <t>801-80130</t>
  </si>
  <si>
    <t xml:space="preserve">II etap termomodernizacji bursy ZSP Nr 3 przy </t>
  </si>
  <si>
    <t>ul. Broniewskiego 16 w ramach programu</t>
  </si>
  <si>
    <t>termomodernizacja budynków</t>
  </si>
  <si>
    <t>854-85410</t>
  </si>
  <si>
    <t>Edukacyjna opieka wychowawcza</t>
  </si>
  <si>
    <t>bursa</t>
  </si>
  <si>
    <t xml:space="preserve">Adaptacja budynku biurowego przy ul. Dmowskiego </t>
  </si>
  <si>
    <t>Modernizacja ul. Wolborskiej</t>
  </si>
  <si>
    <t>WYDZIAŁ ROZWOJU  MIASTA</t>
  </si>
  <si>
    <t>Budowa budynku komunalnego przy ul. Rembeka</t>
  </si>
  <si>
    <t>Adaptacja części budynku byłej bursy szkolnej</t>
  </si>
  <si>
    <t>na mieszkania socjalne w ramach budowy</t>
  </si>
  <si>
    <t xml:space="preserve">mieszkań komunalnych </t>
  </si>
  <si>
    <t xml:space="preserve">ul. Farnej 8 do potrzeb Placówki Policji </t>
  </si>
  <si>
    <t>komenda państwowej straży pożarnej</t>
  </si>
  <si>
    <t>Budowa ulic w osiedlu Pawłowska wraz z kanaliz.</t>
  </si>
  <si>
    <t xml:space="preserve">czową (ul. Jasna, Promienna, Demczyka, PCK, </t>
  </si>
  <si>
    <t>Ul. Puszczyńskiego, ul. Fabianiego)</t>
  </si>
  <si>
    <t xml:space="preserve">Modernizacja ul. Garbarskiej z parkingiem </t>
  </si>
  <si>
    <t>i kanalizacją deszczową</t>
  </si>
  <si>
    <t>Parking przy skrzyżowaniu ul. Narutowicza i Armii</t>
  </si>
  <si>
    <t>Krajowej</t>
  </si>
  <si>
    <t>Modernizacja pomieszczeń pod potrzeby BOM</t>
  </si>
  <si>
    <t>801-80110</t>
  </si>
  <si>
    <t>Modernizacja i termomodernizacja obiektów szkolnych</t>
  </si>
  <si>
    <t>Gimnazjum Nr 4 przy ul. Próchnika 8/12</t>
  </si>
  <si>
    <t>900 - 90013</t>
  </si>
  <si>
    <t>Urządzanie przytuliska dla bezdomnych zwierząt</t>
  </si>
  <si>
    <t>900 - 90015</t>
  </si>
  <si>
    <t>oświatlenie ulic</t>
  </si>
  <si>
    <t>ulicznych</t>
  </si>
  <si>
    <t xml:space="preserve">Budowa wodociągu w ul. Granicznej </t>
  </si>
  <si>
    <t>Magistrala wodociągowa do osiedla Jeziorna I i II</t>
  </si>
  <si>
    <t>Dokumentacja na zadania przyszłościowe</t>
  </si>
  <si>
    <t>Budowa kanalizacji sanitarnej i deszczowej</t>
  </si>
  <si>
    <t>w ul. Wolborskiej i Wierzejskiej</t>
  </si>
  <si>
    <t>s</t>
  </si>
  <si>
    <t>921-92105</t>
  </si>
  <si>
    <t>Kultura i ochrona dziedzictwa narodowego</t>
  </si>
  <si>
    <t>pozostałę zadania w zakresie kultury</t>
  </si>
  <si>
    <t>Teatr im. S.Jaracza w Łodzi bez granic - europejskie</t>
  </si>
  <si>
    <t>sceny regionu łódzkiego</t>
  </si>
  <si>
    <t>921-92195</t>
  </si>
  <si>
    <t xml:space="preserve">Elewacja obiektu MOK przy Al.. 3-go Maja 12 </t>
  </si>
  <si>
    <t>Rewitalizacja Parku Jana Pawła II</t>
  </si>
  <si>
    <t>Ścieżki rowerowe</t>
  </si>
  <si>
    <t>ul. Farnej 8 do potrzeb administracyjno-biurowych</t>
  </si>
  <si>
    <t>Budowa Sali gimnastycznej przy ZSPg Nr 4</t>
  </si>
  <si>
    <t>852-85201</t>
  </si>
  <si>
    <t>Pomoc społeczna</t>
  </si>
  <si>
    <t>Modernizacja elewacji budynku Pogotowia</t>
  </si>
  <si>
    <t>Opiekuńczego  przy ul. Wojska Polskiego 75</t>
  </si>
  <si>
    <t xml:space="preserve">Modernizacja ul. Folwarcznej wraz z kanalizacją </t>
  </si>
  <si>
    <t>deszczową - dokumenatcja</t>
  </si>
  <si>
    <t xml:space="preserve">Budowa wielkskalowej ortofotomapy miasta </t>
  </si>
  <si>
    <t xml:space="preserve">w ramach budowy komputerowych baz danych </t>
  </si>
  <si>
    <t>GIS</t>
  </si>
  <si>
    <t>Gimnazjum Nr 5</t>
  </si>
  <si>
    <t>Gimnazja</t>
  </si>
  <si>
    <t>Zakup zestawu komputerowego wraz z oprogram.</t>
  </si>
  <si>
    <t>REFERAT ZARZĄDZANIA KRYZYSOWEGO</t>
  </si>
  <si>
    <t>754-75412</t>
  </si>
  <si>
    <t>Zakupy dla OSP</t>
  </si>
  <si>
    <t>DZIENNY DOM POMOCY SPOŁECZNEJ</t>
  </si>
  <si>
    <t>852-85202</t>
  </si>
  <si>
    <t>dom pomocy społecznej</t>
  </si>
  <si>
    <t>Zakupy inwestycyjne</t>
  </si>
  <si>
    <t>DOM POMOCY SPOŁECZNEJ</t>
  </si>
  <si>
    <t xml:space="preserve">Wykonanie przeciwpożarowej sygnalizacji </t>
  </si>
  <si>
    <t>alarmowej wraz z monitoringiem</t>
  </si>
  <si>
    <t>754-75495</t>
  </si>
  <si>
    <t>pozostała działalnośc</t>
  </si>
  <si>
    <t xml:space="preserve">Rozbudowa systemu monitoringu wizyjnego </t>
  </si>
  <si>
    <t>w mieście (zakup kamer)</t>
  </si>
  <si>
    <t xml:space="preserve">Oświetlenie miasta - budowa nowych instalacji </t>
  </si>
  <si>
    <t>STRAŻ MIEJSKA</t>
  </si>
  <si>
    <t>754-75416</t>
  </si>
  <si>
    <t>700-70005</t>
  </si>
  <si>
    <t xml:space="preserve">Pozyskiwanie gruntów i nieruchomości do </t>
  </si>
  <si>
    <t>zasobów gminy</t>
  </si>
  <si>
    <t>851-85149</t>
  </si>
  <si>
    <t xml:space="preserve">Ochrona zdrowia </t>
  </si>
  <si>
    <t>progrmy polityki zdrowotnej</t>
  </si>
  <si>
    <t>Dofinansowanie zakupu specjalistycznego sprzętu</t>
  </si>
  <si>
    <t>§ 6300</t>
  </si>
  <si>
    <t>medycznego dla Samodzielnego Szpitala Wojewódz.</t>
  </si>
  <si>
    <t>i Szpitala Rejonowego</t>
  </si>
  <si>
    <t>WYDZIAŁ SPRAW SPOŁECZNYCH</t>
  </si>
  <si>
    <t>851-85111</t>
  </si>
  <si>
    <t>Ochrona zdrowia</t>
  </si>
  <si>
    <t>szpitale</t>
  </si>
  <si>
    <t>Dofinansowanie lądowiska dla helikotperów</t>
  </si>
  <si>
    <t>ratownictwa medycznego</t>
  </si>
  <si>
    <t>szpitale ogólne</t>
  </si>
  <si>
    <t>Zakupy inwestycyjne dla potrzeb Placówki Policji</t>
  </si>
  <si>
    <t xml:space="preserve">przy ul. Farnej 8 </t>
  </si>
  <si>
    <t>Zakupy inwestycyjne dla potrzeb administracyjno</t>
  </si>
  <si>
    <t xml:space="preserve">biurowych przy ul. Farnej 8 </t>
  </si>
  <si>
    <t>Modernizacja ul. Łódzkiej - etap I</t>
  </si>
  <si>
    <t>Budowa ronda Karolinowska</t>
  </si>
  <si>
    <t>Modernizacja ul. Łódzkiej - etap rondo Karlinowska</t>
  </si>
  <si>
    <t>zmiana na dwa zadania</t>
  </si>
  <si>
    <t>Załącznik nr 5</t>
  </si>
  <si>
    <t xml:space="preserve">Modernizacja i rozbudowa oczyszczalni ścieków </t>
  </si>
  <si>
    <t>PION SEKRETARZA</t>
  </si>
  <si>
    <t>Zakup budynku na cele mieszkaniowe</t>
  </si>
  <si>
    <t>przedszkola</t>
  </si>
  <si>
    <t>INWESTYCJE  OGÓŁEM = A + B                                                                                             wydatki na zdania inwestycjne dotyczące zadań gminy               i powiatu</t>
  </si>
  <si>
    <t>do Uchwały Nr XLII/722/05</t>
  </si>
  <si>
    <t>z dnia  9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</si>
</sst>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vertical="center" wrapText="1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vertical="center" wrapText="1"/>
    </xf>
    <xf numFmtId="3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right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 vertical="center" wrapText="1"/>
    </xf>
    <xf numFmtId="3" fontId="0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4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tabSelected="1" zoomScale="125" zoomScaleNormal="125" workbookViewId="0" topLeftCell="A235">
      <selection activeCell="D245" sqref="D245"/>
    </sheetView>
  </sheetViews>
  <sheetFormatPr defaultColWidth="9.00390625" defaultRowHeight="12.75"/>
  <cols>
    <col min="1" max="1" width="10.125" style="0" customWidth="1"/>
    <col min="2" max="2" width="44.125" style="0" customWidth="1"/>
    <col min="3" max="3" width="10.75390625" style="0" customWidth="1"/>
    <col min="4" max="4" width="9.75390625" style="0" customWidth="1"/>
    <col min="5" max="5" width="10.125" style="0" customWidth="1"/>
    <col min="6" max="6" width="10.25390625" style="0" customWidth="1"/>
    <col min="7" max="7" width="9.875" style="0" customWidth="1"/>
    <col min="8" max="9" width="10.25390625" style="0" customWidth="1"/>
    <col min="10" max="10" width="10.00390625" style="0" customWidth="1"/>
    <col min="11" max="11" width="11.00390625" style="0" customWidth="1"/>
  </cols>
  <sheetData>
    <row r="1" spans="9:12" ht="12.75">
      <c r="I1" s="173" t="s">
        <v>195</v>
      </c>
      <c r="J1" s="173"/>
      <c r="K1" s="173"/>
      <c r="L1" s="173"/>
    </row>
    <row r="2" spans="9:12" ht="12.75">
      <c r="I2" s="173" t="s">
        <v>201</v>
      </c>
      <c r="J2" s="173"/>
      <c r="K2" s="173"/>
      <c r="L2" s="173"/>
    </row>
    <row r="3" spans="9:12" ht="12.75">
      <c r="I3" s="173" t="s">
        <v>23</v>
      </c>
      <c r="J3" s="173"/>
      <c r="K3" s="173"/>
      <c r="L3" s="173"/>
    </row>
    <row r="4" spans="9:12" ht="12.75">
      <c r="I4" s="173" t="s">
        <v>202</v>
      </c>
      <c r="J4" s="173"/>
      <c r="K4" s="173"/>
      <c r="L4" s="173"/>
    </row>
    <row r="5" ht="11.25" customHeight="1"/>
    <row r="6" spans="1:12" ht="16.5" customHeight="1">
      <c r="A6" s="176" t="s">
        <v>51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 customHeight="1">
      <c r="A8" s="175" t="s">
        <v>1</v>
      </c>
      <c r="B8" s="175" t="s">
        <v>2</v>
      </c>
      <c r="C8" s="177" t="s">
        <v>3</v>
      </c>
      <c r="D8" s="177"/>
      <c r="E8" s="177"/>
      <c r="F8" s="177" t="s">
        <v>4</v>
      </c>
      <c r="G8" s="177"/>
      <c r="H8" s="177"/>
      <c r="I8" s="177" t="s">
        <v>5</v>
      </c>
      <c r="J8" s="177"/>
      <c r="K8" s="177"/>
      <c r="L8" s="3"/>
    </row>
    <row r="9" spans="1:12" ht="14.25" customHeight="1">
      <c r="A9" s="175"/>
      <c r="B9" s="175"/>
      <c r="C9" s="2" t="s">
        <v>6</v>
      </c>
      <c r="D9" s="2" t="s">
        <v>7</v>
      </c>
      <c r="E9" s="2" t="s">
        <v>8</v>
      </c>
      <c r="F9" s="2" t="s">
        <v>6</v>
      </c>
      <c r="G9" s="2" t="s">
        <v>7</v>
      </c>
      <c r="H9" s="2" t="s">
        <v>8</v>
      </c>
      <c r="I9" s="2" t="s">
        <v>6</v>
      </c>
      <c r="J9" s="2" t="s">
        <v>7</v>
      </c>
      <c r="K9" s="2" t="s">
        <v>8</v>
      </c>
      <c r="L9" s="3"/>
    </row>
    <row r="10" spans="1:12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3"/>
    </row>
    <row r="11" spans="1:12" ht="39" customHeight="1">
      <c r="A11" s="175" t="s">
        <v>200</v>
      </c>
      <c r="B11" s="175"/>
      <c r="C11" s="4">
        <f>C12+C186</f>
        <v>34827038</v>
      </c>
      <c r="D11" s="4">
        <f>D12+D186</f>
        <v>2952000</v>
      </c>
      <c r="E11" s="4">
        <f>C11+D11</f>
        <v>37779038</v>
      </c>
      <c r="F11" s="4">
        <f>F12+F186</f>
        <v>-3517693</v>
      </c>
      <c r="G11" s="4">
        <f>G12+G186</f>
        <v>-1495066</v>
      </c>
      <c r="H11" s="4">
        <f aca="true" t="shared" si="0" ref="H11:H37">F11+G11</f>
        <v>-5012759</v>
      </c>
      <c r="I11" s="4">
        <f aca="true" t="shared" si="1" ref="I11:K35">C11+F11</f>
        <v>31309345</v>
      </c>
      <c r="J11" s="4">
        <f t="shared" si="1"/>
        <v>1456934</v>
      </c>
      <c r="K11" s="4">
        <f>SUM(I11:J11)</f>
        <v>32766279</v>
      </c>
      <c r="L11" s="3"/>
    </row>
    <row r="12" spans="1:12" ht="27" customHeight="1">
      <c r="A12" s="174" t="s">
        <v>9</v>
      </c>
      <c r="B12" s="174"/>
      <c r="C12" s="4">
        <f>SUM(C13:C36)</f>
        <v>30416370</v>
      </c>
      <c r="D12" s="4">
        <f>SUM(D13:D36)</f>
        <v>840000</v>
      </c>
      <c r="E12" s="4">
        <f>SUM(C12:D12)</f>
        <v>31256370</v>
      </c>
      <c r="F12" s="4">
        <f>SUM(F13:F36)</f>
        <v>-2942557</v>
      </c>
      <c r="G12" s="4">
        <f>SUM(G13:G33)</f>
        <v>-320600</v>
      </c>
      <c r="H12" s="4">
        <f t="shared" si="0"/>
        <v>-3263157</v>
      </c>
      <c r="I12" s="4">
        <f t="shared" si="1"/>
        <v>27473813</v>
      </c>
      <c r="J12" s="4">
        <f t="shared" si="1"/>
        <v>519400</v>
      </c>
      <c r="K12" s="4">
        <f t="shared" si="1"/>
        <v>27993213</v>
      </c>
      <c r="L12" s="3"/>
    </row>
    <row r="13" spans="1:12" ht="12.75" customHeight="1">
      <c r="A13" s="5">
        <v>60004</v>
      </c>
      <c r="B13" s="6" t="s">
        <v>10</v>
      </c>
      <c r="C13" s="7">
        <v>88500</v>
      </c>
      <c r="D13" s="7">
        <v>0</v>
      </c>
      <c r="E13" s="8">
        <f aca="true" t="shared" si="2" ref="E13:E37">C13+D13</f>
        <v>88500</v>
      </c>
      <c r="F13" s="7">
        <v>0</v>
      </c>
      <c r="G13" s="7">
        <f>-G1</f>
        <v>0</v>
      </c>
      <c r="H13" s="8">
        <f t="shared" si="0"/>
        <v>0</v>
      </c>
      <c r="I13" s="8">
        <f t="shared" si="1"/>
        <v>88500</v>
      </c>
      <c r="J13" s="8">
        <f t="shared" si="1"/>
        <v>0</v>
      </c>
      <c r="K13" s="8">
        <f t="shared" si="1"/>
        <v>88500</v>
      </c>
      <c r="L13" s="3"/>
    </row>
    <row r="14" spans="1:12" ht="12.75" customHeight="1">
      <c r="A14" s="5">
        <v>60016</v>
      </c>
      <c r="B14" s="6" t="s">
        <v>11</v>
      </c>
      <c r="C14" s="7">
        <v>16897009</v>
      </c>
      <c r="D14" s="7">
        <v>0</v>
      </c>
      <c r="E14" s="8">
        <f t="shared" si="2"/>
        <v>16897009</v>
      </c>
      <c r="F14" s="7">
        <f>F68</f>
        <v>-1730000</v>
      </c>
      <c r="G14" s="7">
        <f>-G2</f>
        <v>0</v>
      </c>
      <c r="H14" s="8">
        <f t="shared" si="0"/>
        <v>-1730000</v>
      </c>
      <c r="I14" s="8">
        <f>C14+F14</f>
        <v>15167009</v>
      </c>
      <c r="J14" s="8">
        <f>D14+G14</f>
        <v>0</v>
      </c>
      <c r="K14" s="8">
        <f>E14+H14</f>
        <v>15167009</v>
      </c>
      <c r="L14" s="3"/>
    </row>
    <row r="15" spans="1:12" ht="12.75" customHeight="1">
      <c r="A15" s="5">
        <v>70005</v>
      </c>
      <c r="B15" s="6" t="s">
        <v>27</v>
      </c>
      <c r="C15" s="7">
        <v>854744</v>
      </c>
      <c r="D15" s="7">
        <v>0</v>
      </c>
      <c r="E15" s="8">
        <f t="shared" si="2"/>
        <v>854744</v>
      </c>
      <c r="F15" s="7">
        <f>F38</f>
        <v>440000</v>
      </c>
      <c r="G15" s="7">
        <v>0</v>
      </c>
      <c r="H15" s="8">
        <f t="shared" si="0"/>
        <v>440000</v>
      </c>
      <c r="I15" s="8">
        <f t="shared" si="1"/>
        <v>1294744</v>
      </c>
      <c r="J15" s="8">
        <f t="shared" si="1"/>
        <v>0</v>
      </c>
      <c r="K15" s="8">
        <f t="shared" si="1"/>
        <v>1294744</v>
      </c>
      <c r="L15" s="3"/>
    </row>
    <row r="16" spans="1:12" ht="12.75" customHeight="1">
      <c r="A16" s="5">
        <v>70095</v>
      </c>
      <c r="B16" s="6" t="s">
        <v>28</v>
      </c>
      <c r="C16" s="7">
        <v>3229332</v>
      </c>
      <c r="D16" s="7">
        <v>440000</v>
      </c>
      <c r="E16" s="8">
        <f t="shared" si="2"/>
        <v>3669332</v>
      </c>
      <c r="F16" s="7">
        <f>F42+F84</f>
        <v>826798</v>
      </c>
      <c r="G16" s="7">
        <f>G42+G84</f>
        <v>-160600</v>
      </c>
      <c r="H16" s="8">
        <f t="shared" si="0"/>
        <v>666198</v>
      </c>
      <c r="I16" s="8">
        <f t="shared" si="1"/>
        <v>4056130</v>
      </c>
      <c r="J16" s="8">
        <f t="shared" si="1"/>
        <v>279400</v>
      </c>
      <c r="K16" s="8">
        <f t="shared" si="1"/>
        <v>4335530</v>
      </c>
      <c r="L16" s="3"/>
    </row>
    <row r="17" spans="1:12" ht="12.75" customHeight="1">
      <c r="A17" s="5">
        <v>71095</v>
      </c>
      <c r="B17" s="6" t="s">
        <v>29</v>
      </c>
      <c r="C17" s="7">
        <v>29500</v>
      </c>
      <c r="D17" s="7">
        <v>0</v>
      </c>
      <c r="E17" s="8">
        <f t="shared" si="2"/>
        <v>29500</v>
      </c>
      <c r="F17" s="7">
        <v>0</v>
      </c>
      <c r="G17" s="7">
        <v>0</v>
      </c>
      <c r="H17" s="8">
        <f t="shared" si="0"/>
        <v>0</v>
      </c>
      <c r="I17" s="8">
        <f t="shared" si="1"/>
        <v>29500</v>
      </c>
      <c r="J17" s="8">
        <f t="shared" si="1"/>
        <v>0</v>
      </c>
      <c r="K17" s="8">
        <f t="shared" si="1"/>
        <v>29500</v>
      </c>
      <c r="L17" s="3"/>
    </row>
    <row r="18" spans="1:12" ht="12.75" customHeight="1">
      <c r="A18" s="5">
        <v>75023</v>
      </c>
      <c r="B18" s="6" t="s">
        <v>12</v>
      </c>
      <c r="C18" s="7">
        <f>370571+1703449</f>
        <v>2074020</v>
      </c>
      <c r="D18" s="7">
        <v>0</v>
      </c>
      <c r="E18" s="8">
        <f t="shared" si="2"/>
        <v>2074020</v>
      </c>
      <c r="F18" s="7">
        <f>F59+F97</f>
        <v>-1261095</v>
      </c>
      <c r="G18" s="7">
        <f>G59</f>
        <v>0</v>
      </c>
      <c r="H18" s="8">
        <f t="shared" si="0"/>
        <v>-1261095</v>
      </c>
      <c r="I18" s="8">
        <f t="shared" si="1"/>
        <v>812925</v>
      </c>
      <c r="J18" s="8">
        <f t="shared" si="1"/>
        <v>0</v>
      </c>
      <c r="K18" s="8">
        <f t="shared" si="1"/>
        <v>812925</v>
      </c>
      <c r="L18" s="3"/>
    </row>
    <row r="19" spans="1:12" ht="12.75" customHeight="1">
      <c r="A19" s="5">
        <v>75412</v>
      </c>
      <c r="B19" s="6" t="s">
        <v>30</v>
      </c>
      <c r="C19" s="7">
        <v>8000</v>
      </c>
      <c r="D19" s="7">
        <v>0</v>
      </c>
      <c r="E19" s="8">
        <f t="shared" si="2"/>
        <v>8000</v>
      </c>
      <c r="F19" s="7">
        <f>F158</f>
        <v>740</v>
      </c>
      <c r="G19" s="7">
        <v>0</v>
      </c>
      <c r="H19" s="8">
        <f t="shared" si="0"/>
        <v>740</v>
      </c>
      <c r="I19" s="8">
        <f t="shared" si="1"/>
        <v>8740</v>
      </c>
      <c r="J19" s="8">
        <f t="shared" si="1"/>
        <v>0</v>
      </c>
      <c r="K19" s="8">
        <f t="shared" si="1"/>
        <v>8740</v>
      </c>
      <c r="L19" s="3"/>
    </row>
    <row r="20" spans="1:12" ht="12.75" customHeight="1">
      <c r="A20" s="5">
        <v>75416</v>
      </c>
      <c r="B20" s="6" t="s">
        <v>31</v>
      </c>
      <c r="C20" s="7">
        <v>5000</v>
      </c>
      <c r="D20" s="7">
        <v>0</v>
      </c>
      <c r="E20" s="8">
        <f t="shared" si="2"/>
        <v>5000</v>
      </c>
      <c r="F20" s="7">
        <f>F172</f>
        <v>6000</v>
      </c>
      <c r="G20" s="7">
        <v>0</v>
      </c>
      <c r="H20" s="8">
        <f t="shared" si="0"/>
        <v>6000</v>
      </c>
      <c r="I20" s="8">
        <f t="shared" si="1"/>
        <v>11000</v>
      </c>
      <c r="J20" s="8">
        <f t="shared" si="1"/>
        <v>0</v>
      </c>
      <c r="K20" s="8">
        <f t="shared" si="1"/>
        <v>11000</v>
      </c>
      <c r="L20" s="3"/>
    </row>
    <row r="21" spans="1:12" ht="12.75" customHeight="1">
      <c r="A21" s="5">
        <v>75495</v>
      </c>
      <c r="B21" s="6" t="s">
        <v>32</v>
      </c>
      <c r="C21" s="7">
        <v>95000</v>
      </c>
      <c r="D21" s="7">
        <v>0</v>
      </c>
      <c r="E21" s="8">
        <f t="shared" si="2"/>
        <v>95000</v>
      </c>
      <c r="F21" s="7">
        <f>F162+F93+F167</f>
        <v>-35000</v>
      </c>
      <c r="G21" s="7">
        <v>0</v>
      </c>
      <c r="H21" s="8">
        <f t="shared" si="0"/>
        <v>-35000</v>
      </c>
      <c r="I21" s="8">
        <f t="shared" si="1"/>
        <v>60000</v>
      </c>
      <c r="J21" s="8">
        <f t="shared" si="1"/>
        <v>0</v>
      </c>
      <c r="K21" s="8">
        <f t="shared" si="1"/>
        <v>60000</v>
      </c>
      <c r="L21" s="3"/>
    </row>
    <row r="22" spans="1:12" ht="12.75" customHeight="1">
      <c r="A22" s="5">
        <v>80101</v>
      </c>
      <c r="B22" s="6" t="s">
        <v>20</v>
      </c>
      <c r="C22" s="7">
        <v>150000</v>
      </c>
      <c r="D22" s="7">
        <v>0</v>
      </c>
      <c r="E22" s="8">
        <f t="shared" si="2"/>
        <v>150000</v>
      </c>
      <c r="F22" s="7">
        <v>0</v>
      </c>
      <c r="G22" s="7">
        <v>0</v>
      </c>
      <c r="H22" s="8">
        <f t="shared" si="0"/>
        <v>0</v>
      </c>
      <c r="I22" s="8">
        <f t="shared" si="1"/>
        <v>150000</v>
      </c>
      <c r="J22" s="8">
        <f t="shared" si="1"/>
        <v>0</v>
      </c>
      <c r="K22" s="8">
        <f t="shared" si="1"/>
        <v>150000</v>
      </c>
      <c r="L22" s="3"/>
    </row>
    <row r="23" spans="1:12" ht="12.75" customHeight="1">
      <c r="A23" s="5">
        <v>80104</v>
      </c>
      <c r="B23" s="6" t="s">
        <v>199</v>
      </c>
      <c r="C23" s="7">
        <v>25000</v>
      </c>
      <c r="D23" s="7">
        <v>0</v>
      </c>
      <c r="E23" s="8">
        <f t="shared" si="2"/>
        <v>25000</v>
      </c>
      <c r="F23" s="7">
        <v>0</v>
      </c>
      <c r="G23" s="7">
        <v>0</v>
      </c>
      <c r="H23" s="8">
        <f t="shared" si="0"/>
        <v>0</v>
      </c>
      <c r="I23" s="8">
        <f t="shared" si="1"/>
        <v>25000</v>
      </c>
      <c r="J23" s="8">
        <f t="shared" si="1"/>
        <v>0</v>
      </c>
      <c r="K23" s="8">
        <f t="shared" si="1"/>
        <v>25000</v>
      </c>
      <c r="L23" s="3"/>
    </row>
    <row r="24" spans="1:12" ht="12.75" customHeight="1">
      <c r="A24" s="5">
        <v>80110</v>
      </c>
      <c r="B24" s="6" t="s">
        <v>24</v>
      </c>
      <c r="C24" s="7">
        <v>963419</v>
      </c>
      <c r="D24" s="7">
        <v>0</v>
      </c>
      <c r="E24" s="8">
        <f t="shared" si="2"/>
        <v>963419</v>
      </c>
      <c r="F24" s="7">
        <f>F106+F182</f>
        <v>-87000</v>
      </c>
      <c r="G24" s="7">
        <f>G106+G182</f>
        <v>90000</v>
      </c>
      <c r="H24" s="8">
        <f t="shared" si="0"/>
        <v>3000</v>
      </c>
      <c r="I24" s="8">
        <f t="shared" si="1"/>
        <v>876419</v>
      </c>
      <c r="J24" s="8">
        <f t="shared" si="1"/>
        <v>90000</v>
      </c>
      <c r="K24" s="8">
        <f t="shared" si="1"/>
        <v>966419</v>
      </c>
      <c r="L24" s="3"/>
    </row>
    <row r="25" spans="1:12" ht="12.75" customHeight="1">
      <c r="A25" s="5">
        <v>85149</v>
      </c>
      <c r="B25" s="6" t="s">
        <v>33</v>
      </c>
      <c r="C25" s="7">
        <v>140000</v>
      </c>
      <c r="D25" s="7">
        <v>0</v>
      </c>
      <c r="E25" s="8">
        <f t="shared" si="2"/>
        <v>140000</v>
      </c>
      <c r="F25" s="7">
        <f>F152</f>
        <v>-140000</v>
      </c>
      <c r="G25" s="7">
        <v>0</v>
      </c>
      <c r="H25" s="8">
        <f t="shared" si="0"/>
        <v>-140000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3"/>
    </row>
    <row r="26" spans="1:12" ht="12.75" customHeight="1">
      <c r="A26" s="5">
        <v>85202</v>
      </c>
      <c r="B26" s="6" t="s">
        <v>25</v>
      </c>
      <c r="C26" s="7">
        <v>7000</v>
      </c>
      <c r="D26" s="7">
        <v>0</v>
      </c>
      <c r="E26" s="8">
        <f t="shared" si="2"/>
        <v>7000</v>
      </c>
      <c r="F26" s="7">
        <f>F177</f>
        <v>10000</v>
      </c>
      <c r="G26" s="7">
        <v>0</v>
      </c>
      <c r="H26" s="8">
        <f t="shared" si="0"/>
        <v>10000</v>
      </c>
      <c r="I26" s="8">
        <f t="shared" si="1"/>
        <v>17000</v>
      </c>
      <c r="J26" s="8">
        <f t="shared" si="1"/>
        <v>0</v>
      </c>
      <c r="K26" s="8">
        <f t="shared" si="1"/>
        <v>17000</v>
      </c>
      <c r="L26" s="3"/>
    </row>
    <row r="27" spans="1:12" ht="12.75" customHeight="1">
      <c r="A27" s="5">
        <v>85219</v>
      </c>
      <c r="B27" s="6" t="s">
        <v>26</v>
      </c>
      <c r="C27" s="7">
        <v>75300</v>
      </c>
      <c r="D27" s="7">
        <v>0</v>
      </c>
      <c r="E27" s="8">
        <f t="shared" si="2"/>
        <v>75300</v>
      </c>
      <c r="F27" s="7">
        <v>0</v>
      </c>
      <c r="G27" s="7">
        <v>0</v>
      </c>
      <c r="H27" s="8">
        <f t="shared" si="0"/>
        <v>0</v>
      </c>
      <c r="I27" s="8">
        <f t="shared" si="1"/>
        <v>75300</v>
      </c>
      <c r="J27" s="8">
        <f t="shared" si="1"/>
        <v>0</v>
      </c>
      <c r="K27" s="8">
        <f t="shared" si="1"/>
        <v>75300</v>
      </c>
      <c r="L27" s="3"/>
    </row>
    <row r="28" spans="1:12" ht="12.75" customHeight="1">
      <c r="A28" s="5">
        <v>85305</v>
      </c>
      <c r="B28" s="6" t="s">
        <v>34</v>
      </c>
      <c r="C28" s="7">
        <v>7000</v>
      </c>
      <c r="D28" s="7">
        <v>0</v>
      </c>
      <c r="E28" s="8">
        <f t="shared" si="2"/>
        <v>7000</v>
      </c>
      <c r="F28" s="7">
        <v>0</v>
      </c>
      <c r="G28" s="7">
        <v>0</v>
      </c>
      <c r="H28" s="8">
        <f t="shared" si="0"/>
        <v>0</v>
      </c>
      <c r="I28" s="8">
        <f>C28+F28</f>
        <v>7000</v>
      </c>
      <c r="J28" s="8">
        <f>D28+G28</f>
        <v>0</v>
      </c>
      <c r="K28" s="8">
        <f>E28+H28</f>
        <v>7000</v>
      </c>
      <c r="L28" s="3"/>
    </row>
    <row r="29" spans="1:12" ht="12.75" customHeight="1">
      <c r="A29" s="5">
        <v>90001</v>
      </c>
      <c r="B29" s="6" t="s">
        <v>13</v>
      </c>
      <c r="C29" s="7">
        <v>85000</v>
      </c>
      <c r="D29" s="7">
        <v>0</v>
      </c>
      <c r="E29" s="8">
        <f t="shared" si="2"/>
        <v>85000</v>
      </c>
      <c r="F29" s="7">
        <f>F111</f>
        <v>-50000</v>
      </c>
      <c r="G29" s="7">
        <v>0</v>
      </c>
      <c r="H29" s="8">
        <f t="shared" si="0"/>
        <v>-50000</v>
      </c>
      <c r="I29" s="8">
        <f t="shared" si="1"/>
        <v>35000</v>
      </c>
      <c r="J29" s="8">
        <f t="shared" si="1"/>
        <v>0</v>
      </c>
      <c r="K29" s="8">
        <f t="shared" si="1"/>
        <v>35000</v>
      </c>
      <c r="L29" s="3"/>
    </row>
    <row r="30" spans="1:12" ht="12.75" customHeight="1">
      <c r="A30" s="5">
        <v>90013</v>
      </c>
      <c r="B30" s="6" t="s">
        <v>21</v>
      </c>
      <c r="C30" s="7">
        <v>50000</v>
      </c>
      <c r="D30" s="7">
        <v>0</v>
      </c>
      <c r="E30" s="8">
        <f t="shared" si="2"/>
        <v>50000</v>
      </c>
      <c r="F30" s="7">
        <f>F115</f>
        <v>-45000</v>
      </c>
      <c r="G30" s="7">
        <v>0</v>
      </c>
      <c r="H30" s="8">
        <f t="shared" si="0"/>
        <v>-45000</v>
      </c>
      <c r="I30" s="8">
        <f t="shared" si="1"/>
        <v>5000</v>
      </c>
      <c r="J30" s="8">
        <f t="shared" si="1"/>
        <v>0</v>
      </c>
      <c r="K30" s="8">
        <f t="shared" si="1"/>
        <v>5000</v>
      </c>
      <c r="L30" s="3"/>
    </row>
    <row r="31" spans="1:12" ht="12.75" customHeight="1">
      <c r="A31" s="5">
        <v>90015</v>
      </c>
      <c r="B31" s="6" t="s">
        <v>14</v>
      </c>
      <c r="C31" s="7">
        <v>500000</v>
      </c>
      <c r="D31" s="7">
        <v>0</v>
      </c>
      <c r="E31" s="8">
        <f t="shared" si="2"/>
        <v>500000</v>
      </c>
      <c r="F31" s="7">
        <f>F119</f>
        <v>-280000</v>
      </c>
      <c r="G31" s="7">
        <v>0</v>
      </c>
      <c r="H31" s="8">
        <f t="shared" si="0"/>
        <v>-280000</v>
      </c>
      <c r="I31" s="8">
        <f t="shared" si="1"/>
        <v>220000</v>
      </c>
      <c r="J31" s="8">
        <f t="shared" si="1"/>
        <v>0</v>
      </c>
      <c r="K31" s="8">
        <f t="shared" si="1"/>
        <v>220000</v>
      </c>
      <c r="L31" s="3"/>
    </row>
    <row r="32" spans="1:12" ht="12.75" customHeight="1">
      <c r="A32" s="5">
        <v>90095</v>
      </c>
      <c r="B32" s="6" t="s">
        <v>35</v>
      </c>
      <c r="C32" s="7">
        <v>4438946</v>
      </c>
      <c r="D32" s="7">
        <v>250000</v>
      </c>
      <c r="E32" s="8">
        <f t="shared" si="2"/>
        <v>4688946</v>
      </c>
      <c r="F32" s="7">
        <f>F123</f>
        <v>-598000</v>
      </c>
      <c r="G32" s="7">
        <f>G123</f>
        <v>-250000</v>
      </c>
      <c r="H32" s="8">
        <f t="shared" si="0"/>
        <v>-848000</v>
      </c>
      <c r="I32" s="8">
        <f t="shared" si="1"/>
        <v>3840946</v>
      </c>
      <c r="J32" s="8">
        <f t="shared" si="1"/>
        <v>0</v>
      </c>
      <c r="K32" s="8">
        <f t="shared" si="1"/>
        <v>3840946</v>
      </c>
      <c r="L32" s="3"/>
    </row>
    <row r="33" spans="1:12" ht="12.75" customHeight="1">
      <c r="A33" s="9">
        <v>92105</v>
      </c>
      <c r="B33" s="10" t="s">
        <v>36</v>
      </c>
      <c r="C33" s="11">
        <v>187000</v>
      </c>
      <c r="D33" s="11">
        <v>0</v>
      </c>
      <c r="E33" s="8">
        <f t="shared" si="2"/>
        <v>187000</v>
      </c>
      <c r="F33" s="11">
        <f>F143</f>
        <v>-37000</v>
      </c>
      <c r="G33" s="11">
        <v>0</v>
      </c>
      <c r="H33" s="8">
        <f t="shared" si="0"/>
        <v>-37000</v>
      </c>
      <c r="I33" s="8">
        <f t="shared" si="1"/>
        <v>150000</v>
      </c>
      <c r="J33" s="8">
        <f t="shared" si="1"/>
        <v>0</v>
      </c>
      <c r="K33" s="8">
        <f t="shared" si="1"/>
        <v>150000</v>
      </c>
      <c r="L33" s="3"/>
    </row>
    <row r="34" spans="1:12" ht="12.75" customHeight="1">
      <c r="A34" s="9">
        <v>92195</v>
      </c>
      <c r="B34" s="10" t="s">
        <v>52</v>
      </c>
      <c r="C34" s="11">
        <v>263000</v>
      </c>
      <c r="D34" s="11">
        <v>150000</v>
      </c>
      <c r="E34" s="8">
        <f t="shared" si="2"/>
        <v>413000</v>
      </c>
      <c r="F34" s="11">
        <f>F147</f>
        <v>37000</v>
      </c>
      <c r="G34" s="11">
        <v>0</v>
      </c>
      <c r="H34" s="8">
        <f t="shared" si="0"/>
        <v>37000</v>
      </c>
      <c r="I34" s="8">
        <f>C34+F34</f>
        <v>300000</v>
      </c>
      <c r="J34" s="8">
        <f>D34+G34</f>
        <v>150000</v>
      </c>
      <c r="K34" s="8">
        <f>E34+H34</f>
        <v>450000</v>
      </c>
      <c r="L34" s="3"/>
    </row>
    <row r="35" spans="1:12" s="30" customFormat="1" ht="13.5" customHeight="1">
      <c r="A35" s="9">
        <v>92604</v>
      </c>
      <c r="B35" s="10" t="s">
        <v>15</v>
      </c>
      <c r="C35" s="11">
        <v>118600</v>
      </c>
      <c r="D35" s="11">
        <v>0</v>
      </c>
      <c r="E35" s="8">
        <f t="shared" si="2"/>
        <v>118600</v>
      </c>
      <c r="F35" s="11">
        <v>0</v>
      </c>
      <c r="G35" s="11">
        <v>0</v>
      </c>
      <c r="H35" s="8">
        <f t="shared" si="0"/>
        <v>0</v>
      </c>
      <c r="I35" s="8">
        <f t="shared" si="1"/>
        <v>118600</v>
      </c>
      <c r="J35" s="8">
        <f t="shared" si="1"/>
        <v>0</v>
      </c>
      <c r="K35" s="8">
        <f t="shared" si="1"/>
        <v>118600</v>
      </c>
      <c r="L35" s="29"/>
    </row>
    <row r="36" spans="1:12" ht="13.5" customHeight="1">
      <c r="A36" s="9">
        <v>92695</v>
      </c>
      <c r="B36" s="10" t="s">
        <v>37</v>
      </c>
      <c r="C36" s="11">
        <v>125000</v>
      </c>
      <c r="D36" s="11">
        <v>0</v>
      </c>
      <c r="E36" s="8">
        <f t="shared" si="2"/>
        <v>125000</v>
      </c>
      <c r="F36" s="11">
        <v>0</v>
      </c>
      <c r="G36" s="11">
        <v>0</v>
      </c>
      <c r="H36" s="8">
        <f t="shared" si="0"/>
        <v>0</v>
      </c>
      <c r="I36" s="8">
        <f aca="true" t="shared" si="3" ref="I36:K37">C36+F36</f>
        <v>125000</v>
      </c>
      <c r="J36" s="8">
        <f t="shared" si="3"/>
        <v>0</v>
      </c>
      <c r="K36" s="8">
        <f t="shared" si="3"/>
        <v>125000</v>
      </c>
      <c r="L36" s="3"/>
    </row>
    <row r="37" spans="1:12" s="12" customFormat="1" ht="22.5" customHeight="1">
      <c r="A37" s="32"/>
      <c r="B37" s="33" t="s">
        <v>22</v>
      </c>
      <c r="C37" s="34">
        <v>2614139</v>
      </c>
      <c r="D37" s="34">
        <v>0</v>
      </c>
      <c r="E37" s="35">
        <f t="shared" si="2"/>
        <v>2614139</v>
      </c>
      <c r="F37" s="35">
        <f>F38+F42+F59</f>
        <v>2003951</v>
      </c>
      <c r="G37" s="35">
        <f>G42+G59</f>
        <v>0</v>
      </c>
      <c r="H37" s="35">
        <f t="shared" si="0"/>
        <v>2003951</v>
      </c>
      <c r="I37" s="35">
        <f t="shared" si="3"/>
        <v>4618090</v>
      </c>
      <c r="J37" s="35">
        <f t="shared" si="3"/>
        <v>0</v>
      </c>
      <c r="K37" s="35">
        <f t="shared" si="3"/>
        <v>4618090</v>
      </c>
      <c r="L37" s="3"/>
    </row>
    <row r="38" spans="1:256" s="12" customFormat="1" ht="13.5" customHeight="1">
      <c r="A38" s="36" t="s">
        <v>170</v>
      </c>
      <c r="B38" s="36" t="s">
        <v>62</v>
      </c>
      <c r="C38" s="37">
        <v>854744</v>
      </c>
      <c r="D38" s="37">
        <v>0</v>
      </c>
      <c r="E38" s="35">
        <f>C38+D38</f>
        <v>854744</v>
      </c>
      <c r="F38" s="37">
        <f>F40</f>
        <v>440000</v>
      </c>
      <c r="G38" s="37">
        <f>SUM(G40)</f>
        <v>0</v>
      </c>
      <c r="H38" s="35">
        <f>F38+G38</f>
        <v>440000</v>
      </c>
      <c r="I38" s="35">
        <f>C38+F38</f>
        <v>1294744</v>
      </c>
      <c r="J38" s="35">
        <f>D38+G38</f>
        <v>0</v>
      </c>
      <c r="K38" s="35">
        <f>E38+H38</f>
        <v>1294744</v>
      </c>
      <c r="L38" s="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3.5" customHeight="1">
      <c r="A39" s="22"/>
      <c r="B39" s="22" t="s">
        <v>27</v>
      </c>
      <c r="C39" s="21"/>
      <c r="D39" s="21"/>
      <c r="E39" s="23"/>
      <c r="F39" s="21"/>
      <c r="G39" s="21"/>
      <c r="H39" s="23"/>
      <c r="I39" s="23"/>
      <c r="J39" s="23"/>
      <c r="K39" s="23"/>
      <c r="L39" s="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2" s="12" customFormat="1" ht="13.5" customHeight="1">
      <c r="A40" s="38" t="s">
        <v>63</v>
      </c>
      <c r="B40" s="39" t="s">
        <v>171</v>
      </c>
      <c r="C40" s="13">
        <v>854744</v>
      </c>
      <c r="D40" s="13">
        <v>0</v>
      </c>
      <c r="E40" s="14">
        <f>C40+D40</f>
        <v>854744</v>
      </c>
      <c r="F40" s="13">
        <v>440000</v>
      </c>
      <c r="G40" s="13">
        <v>0</v>
      </c>
      <c r="H40" s="14">
        <f>F40+G40</f>
        <v>440000</v>
      </c>
      <c r="I40" s="14">
        <f>C40+F40</f>
        <v>1294744</v>
      </c>
      <c r="J40" s="13">
        <v>0</v>
      </c>
      <c r="K40" s="14">
        <f>I40+J40</f>
        <v>1294744</v>
      </c>
      <c r="L40" s="13"/>
    </row>
    <row r="41" spans="1:12" s="31" customFormat="1" ht="13.5" customHeight="1">
      <c r="A41" s="40"/>
      <c r="B41" s="65" t="s">
        <v>172</v>
      </c>
      <c r="C41" s="25"/>
      <c r="D41" s="27" t="s">
        <v>18</v>
      </c>
      <c r="E41" s="26">
        <v>854744</v>
      </c>
      <c r="F41" s="25"/>
      <c r="G41" s="27"/>
      <c r="H41" s="26"/>
      <c r="I41" s="43"/>
      <c r="J41" s="27" t="s">
        <v>18</v>
      </c>
      <c r="K41" s="26">
        <v>1294744</v>
      </c>
      <c r="L41" s="25"/>
    </row>
    <row r="42" spans="1:256" s="12" customFormat="1" ht="13.5" customHeight="1">
      <c r="A42" s="36" t="s">
        <v>80</v>
      </c>
      <c r="B42" s="36" t="s">
        <v>62</v>
      </c>
      <c r="C42" s="37">
        <v>1322000</v>
      </c>
      <c r="D42" s="37">
        <v>0</v>
      </c>
      <c r="E42" s="35">
        <f>C42+D42</f>
        <v>1322000</v>
      </c>
      <c r="F42" s="37">
        <f>F46+F44</f>
        <v>1977400</v>
      </c>
      <c r="G42" s="37">
        <v>0</v>
      </c>
      <c r="H42" s="35">
        <f>F42+G42</f>
        <v>1977400</v>
      </c>
      <c r="I42" s="35">
        <f>C42+F42</f>
        <v>3299400</v>
      </c>
      <c r="J42" s="35">
        <f>D42+G42</f>
        <v>0</v>
      </c>
      <c r="K42" s="35">
        <f>E42+H42</f>
        <v>3299400</v>
      </c>
      <c r="L42" s="143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4"/>
    </row>
    <row r="43" spans="1:256" s="31" customFormat="1" ht="15" customHeight="1">
      <c r="A43" s="22"/>
      <c r="B43" s="22" t="s">
        <v>16</v>
      </c>
      <c r="C43" s="21"/>
      <c r="D43" s="21"/>
      <c r="E43" s="23"/>
      <c r="F43" s="21"/>
      <c r="G43" s="21"/>
      <c r="H43" s="23"/>
      <c r="I43" s="23"/>
      <c r="J43" s="23"/>
      <c r="K43" s="23"/>
      <c r="L43" s="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s="12" customFormat="1" ht="13.5" customHeight="1">
      <c r="A44" s="38" t="s">
        <v>63</v>
      </c>
      <c r="B44" s="39" t="s">
        <v>198</v>
      </c>
      <c r="C44" s="13">
        <v>0</v>
      </c>
      <c r="D44" s="13">
        <v>0</v>
      </c>
      <c r="E44" s="14">
        <f>C44+D44</f>
        <v>0</v>
      </c>
      <c r="F44" s="13">
        <v>2200000</v>
      </c>
      <c r="G44" s="13">
        <v>0</v>
      </c>
      <c r="H44" s="14">
        <f>F44+G44</f>
        <v>2200000</v>
      </c>
      <c r="I44" s="14">
        <f>C44+F44</f>
        <v>2200000</v>
      </c>
      <c r="J44" s="14">
        <f>D44+G44</f>
        <v>0</v>
      </c>
      <c r="K44" s="14">
        <f>E44+H44</f>
        <v>2200000</v>
      </c>
      <c r="L44" s="13"/>
    </row>
    <row r="45" spans="1:12" s="31" customFormat="1" ht="13.5" customHeight="1">
      <c r="A45" s="40"/>
      <c r="B45" s="41"/>
      <c r="C45" s="25"/>
      <c r="D45" s="86"/>
      <c r="E45" s="88"/>
      <c r="F45" s="82"/>
      <c r="G45" s="86"/>
      <c r="H45" s="88"/>
      <c r="I45" s="88"/>
      <c r="J45" s="86" t="s">
        <v>18</v>
      </c>
      <c r="K45" s="88">
        <v>2200000</v>
      </c>
      <c r="L45" s="25"/>
    </row>
    <row r="46" spans="1:12" s="12" customFormat="1" ht="13.5" customHeight="1">
      <c r="A46" s="38" t="s">
        <v>17</v>
      </c>
      <c r="B46" s="39" t="s">
        <v>81</v>
      </c>
      <c r="C46" s="13">
        <v>1187000</v>
      </c>
      <c r="D46" s="13">
        <v>0</v>
      </c>
      <c r="E46" s="14">
        <f>C46+D46</f>
        <v>1187000</v>
      </c>
      <c r="F46" s="13">
        <f>SUM(F47:F48)</f>
        <v>-222600</v>
      </c>
      <c r="G46" s="13">
        <v>0</v>
      </c>
      <c r="H46" s="14">
        <f>F46+G46</f>
        <v>-222600</v>
      </c>
      <c r="I46" s="14">
        <f>C46+F46</f>
        <v>964400</v>
      </c>
      <c r="J46" s="14">
        <f>D46+G46</f>
        <v>0</v>
      </c>
      <c r="K46" s="14">
        <f>E46+H46</f>
        <v>964400</v>
      </c>
      <c r="L46" s="13"/>
    </row>
    <row r="47" spans="1:12" s="31" customFormat="1" ht="13.5" customHeight="1">
      <c r="A47" s="40"/>
      <c r="B47" s="41"/>
      <c r="C47" s="25"/>
      <c r="D47" s="86" t="s">
        <v>18</v>
      </c>
      <c r="E47" s="88">
        <v>800000</v>
      </c>
      <c r="F47" s="82">
        <f>160000+4400</f>
        <v>164400</v>
      </c>
      <c r="G47" s="86"/>
      <c r="H47" s="88"/>
      <c r="I47" s="88"/>
      <c r="J47" s="86" t="s">
        <v>18</v>
      </c>
      <c r="K47" s="88">
        <f>SUM(E47:F47)</f>
        <v>964400</v>
      </c>
      <c r="L47" s="25"/>
    </row>
    <row r="48" spans="1:12" s="31" customFormat="1" ht="13.5" customHeight="1">
      <c r="A48" s="40"/>
      <c r="B48" s="41"/>
      <c r="C48" s="25"/>
      <c r="D48" s="86" t="s">
        <v>0</v>
      </c>
      <c r="E48" s="88">
        <v>387000</v>
      </c>
      <c r="F48" s="25">
        <v>-387000</v>
      </c>
      <c r="G48" s="86"/>
      <c r="H48" s="88"/>
      <c r="I48" s="88"/>
      <c r="J48" s="86"/>
      <c r="K48" s="88"/>
      <c r="L48" s="25"/>
    </row>
    <row r="49" spans="1:12" s="31" customFormat="1" ht="13.5" customHeight="1">
      <c r="A49" s="40"/>
      <c r="B49" s="91" t="s">
        <v>82</v>
      </c>
      <c r="C49" s="13">
        <v>977000</v>
      </c>
      <c r="D49" s="120"/>
      <c r="E49" s="121"/>
      <c r="F49" s="157">
        <f>F50+F51</f>
        <v>-227000</v>
      </c>
      <c r="G49" s="120"/>
      <c r="H49" s="121"/>
      <c r="I49" s="14"/>
      <c r="J49" s="120"/>
      <c r="K49" s="121">
        <f>C49+F49</f>
        <v>750000</v>
      </c>
      <c r="L49" s="25"/>
    </row>
    <row r="50" spans="1:256" s="31" customFormat="1" ht="13.5" customHeight="1">
      <c r="A50" s="40"/>
      <c r="B50" s="109" t="s">
        <v>83</v>
      </c>
      <c r="C50" s="25"/>
      <c r="D50" s="27" t="s">
        <v>18</v>
      </c>
      <c r="E50" s="26">
        <v>590000</v>
      </c>
      <c r="F50" s="67">
        <v>160000</v>
      </c>
      <c r="G50" s="27"/>
      <c r="H50" s="26"/>
      <c r="I50" s="43"/>
      <c r="J50" s="27" t="s">
        <v>18</v>
      </c>
      <c r="K50" s="26">
        <f>E50+F50</f>
        <v>750000</v>
      </c>
      <c r="L50" s="110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  <c r="IP50" s="111"/>
      <c r="IQ50" s="111"/>
      <c r="IR50" s="111"/>
      <c r="IS50" s="111"/>
      <c r="IT50" s="111"/>
      <c r="IU50" s="111"/>
      <c r="IV50" s="111"/>
    </row>
    <row r="51" spans="1:256" s="31" customFormat="1" ht="13.5" customHeight="1">
      <c r="A51" s="40"/>
      <c r="B51" s="122" t="s">
        <v>84</v>
      </c>
      <c r="C51" s="16"/>
      <c r="D51" s="76" t="s">
        <v>0</v>
      </c>
      <c r="E51" s="75">
        <v>387000</v>
      </c>
      <c r="F51" s="80">
        <v>-387000</v>
      </c>
      <c r="G51" s="76"/>
      <c r="H51" s="75"/>
      <c r="I51" s="78"/>
      <c r="J51" s="76"/>
      <c r="K51" s="75"/>
      <c r="L51" s="110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  <c r="IO51" s="111"/>
      <c r="IP51" s="111"/>
      <c r="IQ51" s="111"/>
      <c r="IR51" s="111"/>
      <c r="IS51" s="111"/>
      <c r="IT51" s="111"/>
      <c r="IU51" s="111"/>
      <c r="IV51" s="111"/>
    </row>
    <row r="52" spans="1:256" s="31" customFormat="1" ht="13.5" customHeight="1">
      <c r="A52" s="40"/>
      <c r="B52" s="109" t="s">
        <v>85</v>
      </c>
      <c r="C52" s="25">
        <v>210000</v>
      </c>
      <c r="D52" s="27"/>
      <c r="E52" s="26"/>
      <c r="F52" s="25">
        <f>SUM(F55:F58)</f>
        <v>4400</v>
      </c>
      <c r="G52" s="27"/>
      <c r="H52" s="26"/>
      <c r="I52" s="43"/>
      <c r="J52" s="27"/>
      <c r="K52" s="26">
        <f>F52+C52</f>
        <v>214400</v>
      </c>
      <c r="L52" s="110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</row>
    <row r="53" spans="1:256" s="31" customFormat="1" ht="13.5" customHeight="1">
      <c r="A53" s="40"/>
      <c r="B53" s="109" t="s">
        <v>86</v>
      </c>
      <c r="C53" s="25"/>
      <c r="D53" s="27"/>
      <c r="E53" s="26"/>
      <c r="F53" s="67"/>
      <c r="G53" s="27"/>
      <c r="H53" s="26"/>
      <c r="I53" s="43"/>
      <c r="J53" s="27"/>
      <c r="K53" s="26"/>
      <c r="L53" s="110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  <c r="IO53" s="111"/>
      <c r="IP53" s="111"/>
      <c r="IQ53" s="111"/>
      <c r="IR53" s="111"/>
      <c r="IS53" s="111"/>
      <c r="IT53" s="111"/>
      <c r="IU53" s="111"/>
      <c r="IV53" s="111"/>
    </row>
    <row r="54" spans="1:256" s="31" customFormat="1" ht="13.5" customHeight="1">
      <c r="A54" s="40"/>
      <c r="B54" s="109" t="s">
        <v>87</v>
      </c>
      <c r="C54" s="25"/>
      <c r="D54" s="27" t="s">
        <v>18</v>
      </c>
      <c r="E54" s="26">
        <v>210000</v>
      </c>
      <c r="F54" s="67"/>
      <c r="G54" s="27"/>
      <c r="H54" s="26"/>
      <c r="I54" s="43"/>
      <c r="J54" s="27" t="s">
        <v>18</v>
      </c>
      <c r="K54" s="26">
        <f>SUM(K55:K58)</f>
        <v>214400</v>
      </c>
      <c r="L54" s="110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  <c r="IR54" s="111"/>
      <c r="IS54" s="111"/>
      <c r="IT54" s="111"/>
      <c r="IU54" s="111"/>
      <c r="IV54" s="111"/>
    </row>
    <row r="55" spans="1:256" s="31" customFormat="1" ht="13.5" customHeight="1">
      <c r="A55" s="40"/>
      <c r="B55" s="123" t="s">
        <v>88</v>
      </c>
      <c r="C55" s="124">
        <v>90000</v>
      </c>
      <c r="D55" s="124"/>
      <c r="E55" s="125"/>
      <c r="F55" s="124">
        <f>-25000-5000</f>
        <v>-30000</v>
      </c>
      <c r="G55" s="124"/>
      <c r="H55" s="125"/>
      <c r="I55" s="125"/>
      <c r="J55" s="126"/>
      <c r="K55" s="125">
        <f>C55+F55</f>
        <v>60000</v>
      </c>
      <c r="L55" s="110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  <c r="FL55" s="111"/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1"/>
      <c r="GJ55" s="111"/>
      <c r="GK55" s="111"/>
      <c r="GL55" s="111"/>
      <c r="GM55" s="111"/>
      <c r="GN55" s="111"/>
      <c r="GO55" s="111"/>
      <c r="GP55" s="111"/>
      <c r="GQ55" s="111"/>
      <c r="GR55" s="111"/>
      <c r="GS55" s="111"/>
      <c r="GT55" s="111"/>
      <c r="GU55" s="111"/>
      <c r="GV55" s="111"/>
      <c r="GW55" s="111"/>
      <c r="GX55" s="111"/>
      <c r="GY55" s="111"/>
      <c r="GZ55" s="111"/>
      <c r="HA55" s="111"/>
      <c r="HB55" s="111"/>
      <c r="HC55" s="111"/>
      <c r="HD55" s="111"/>
      <c r="HE55" s="111"/>
      <c r="HF55" s="111"/>
      <c r="HG55" s="111"/>
      <c r="HH55" s="111"/>
      <c r="HI55" s="111"/>
      <c r="HJ55" s="111"/>
      <c r="HK55" s="111"/>
      <c r="HL55" s="111"/>
      <c r="HM55" s="111"/>
      <c r="HN55" s="111"/>
      <c r="HO55" s="111"/>
      <c r="HP55" s="111"/>
      <c r="HQ55" s="111"/>
      <c r="HR55" s="111"/>
      <c r="HS55" s="111"/>
      <c r="HT55" s="111"/>
      <c r="HU55" s="111"/>
      <c r="HV55" s="111"/>
      <c r="HW55" s="111"/>
      <c r="HX55" s="111"/>
      <c r="HY55" s="111"/>
      <c r="HZ55" s="111"/>
      <c r="IA55" s="111"/>
      <c r="IB55" s="111"/>
      <c r="IC55" s="111"/>
      <c r="ID55" s="111"/>
      <c r="IE55" s="111"/>
      <c r="IF55" s="111"/>
      <c r="IG55" s="111"/>
      <c r="IH55" s="111"/>
      <c r="II55" s="111"/>
      <c r="IJ55" s="111"/>
      <c r="IK55" s="111"/>
      <c r="IL55" s="111"/>
      <c r="IM55" s="111"/>
      <c r="IN55" s="111"/>
      <c r="IO55" s="111"/>
      <c r="IP55" s="111"/>
      <c r="IQ55" s="111"/>
      <c r="IR55" s="111"/>
      <c r="IS55" s="111"/>
      <c r="IT55" s="111"/>
      <c r="IU55" s="111"/>
      <c r="IV55" s="111"/>
    </row>
    <row r="56" spans="1:256" s="31" customFormat="1" ht="13.5" customHeight="1">
      <c r="A56" s="40"/>
      <c r="B56" s="123" t="s">
        <v>89</v>
      </c>
      <c r="C56" s="124">
        <v>110000</v>
      </c>
      <c r="D56" s="124"/>
      <c r="E56" s="125"/>
      <c r="F56" s="124">
        <f>25000+11000</f>
        <v>36000</v>
      </c>
      <c r="G56" s="124"/>
      <c r="H56" s="125"/>
      <c r="I56" s="125"/>
      <c r="J56" s="126"/>
      <c r="K56" s="125">
        <f>C56+F56</f>
        <v>146000</v>
      </c>
      <c r="L56" s="110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1"/>
      <c r="FL56" s="111"/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1"/>
      <c r="GA56" s="111"/>
      <c r="GB56" s="111"/>
      <c r="GC56" s="111"/>
      <c r="GD56" s="111"/>
      <c r="GE56" s="111"/>
      <c r="GF56" s="111"/>
      <c r="GG56" s="111"/>
      <c r="GH56" s="111"/>
      <c r="GI56" s="111"/>
      <c r="GJ56" s="111"/>
      <c r="GK56" s="111"/>
      <c r="GL56" s="111"/>
      <c r="GM56" s="111"/>
      <c r="GN56" s="111"/>
      <c r="GO56" s="111"/>
      <c r="GP56" s="111"/>
      <c r="GQ56" s="111"/>
      <c r="GR56" s="111"/>
      <c r="GS56" s="111"/>
      <c r="GT56" s="111"/>
      <c r="GU56" s="111"/>
      <c r="GV56" s="111"/>
      <c r="GW56" s="111"/>
      <c r="GX56" s="111"/>
      <c r="GY56" s="111"/>
      <c r="GZ56" s="111"/>
      <c r="HA56" s="111"/>
      <c r="HB56" s="111"/>
      <c r="HC56" s="111"/>
      <c r="HD56" s="111"/>
      <c r="HE56" s="111"/>
      <c r="HF56" s="111"/>
      <c r="HG56" s="111"/>
      <c r="HH56" s="111"/>
      <c r="HI56" s="111"/>
      <c r="HJ56" s="111"/>
      <c r="HK56" s="111"/>
      <c r="HL56" s="111"/>
      <c r="HM56" s="111"/>
      <c r="HN56" s="111"/>
      <c r="HO56" s="111"/>
      <c r="HP56" s="111"/>
      <c r="HQ56" s="111"/>
      <c r="HR56" s="111"/>
      <c r="HS56" s="111"/>
      <c r="HT56" s="111"/>
      <c r="HU56" s="111"/>
      <c r="HV56" s="111"/>
      <c r="HW56" s="111"/>
      <c r="HX56" s="111"/>
      <c r="HY56" s="111"/>
      <c r="HZ56" s="111"/>
      <c r="IA56" s="111"/>
      <c r="IB56" s="111"/>
      <c r="IC56" s="111"/>
      <c r="ID56" s="111"/>
      <c r="IE56" s="111"/>
      <c r="IF56" s="111"/>
      <c r="IG56" s="111"/>
      <c r="IH56" s="111"/>
      <c r="II56" s="111"/>
      <c r="IJ56" s="111"/>
      <c r="IK56" s="111"/>
      <c r="IL56" s="111"/>
      <c r="IM56" s="111"/>
      <c r="IN56" s="111"/>
      <c r="IO56" s="111"/>
      <c r="IP56" s="111"/>
      <c r="IQ56" s="111"/>
      <c r="IR56" s="111"/>
      <c r="IS56" s="111"/>
      <c r="IT56" s="111"/>
      <c r="IU56" s="111"/>
      <c r="IV56" s="111"/>
    </row>
    <row r="57" spans="1:256" s="31" customFormat="1" ht="13.5" customHeight="1">
      <c r="A57" s="40"/>
      <c r="B57" s="123" t="s">
        <v>90</v>
      </c>
      <c r="C57" s="124">
        <v>5000</v>
      </c>
      <c r="D57" s="124"/>
      <c r="E57" s="125"/>
      <c r="F57" s="124">
        <v>-1200</v>
      </c>
      <c r="G57" s="124"/>
      <c r="H57" s="125"/>
      <c r="I57" s="125"/>
      <c r="J57" s="126"/>
      <c r="K57" s="125">
        <f>C57+F57</f>
        <v>3800</v>
      </c>
      <c r="L57" s="110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  <c r="GD57" s="111"/>
      <c r="GE57" s="111"/>
      <c r="GF57" s="111"/>
      <c r="GG57" s="111"/>
      <c r="GH57" s="111"/>
      <c r="GI57" s="111"/>
      <c r="GJ57" s="111"/>
      <c r="GK57" s="111"/>
      <c r="GL57" s="111"/>
      <c r="GM57" s="111"/>
      <c r="GN57" s="111"/>
      <c r="GO57" s="111"/>
      <c r="GP57" s="111"/>
      <c r="GQ57" s="111"/>
      <c r="GR57" s="111"/>
      <c r="GS57" s="111"/>
      <c r="GT57" s="111"/>
      <c r="GU57" s="111"/>
      <c r="GV57" s="111"/>
      <c r="GW57" s="111"/>
      <c r="GX57" s="111"/>
      <c r="GY57" s="111"/>
      <c r="GZ57" s="111"/>
      <c r="HA57" s="111"/>
      <c r="HB57" s="111"/>
      <c r="HC57" s="111"/>
      <c r="HD57" s="111"/>
      <c r="HE57" s="111"/>
      <c r="HF57" s="111"/>
      <c r="HG57" s="111"/>
      <c r="HH57" s="111"/>
      <c r="HI57" s="111"/>
      <c r="HJ57" s="111"/>
      <c r="HK57" s="111"/>
      <c r="HL57" s="111"/>
      <c r="HM57" s="111"/>
      <c r="HN57" s="111"/>
      <c r="HO57" s="111"/>
      <c r="HP57" s="111"/>
      <c r="HQ57" s="111"/>
      <c r="HR57" s="111"/>
      <c r="HS57" s="111"/>
      <c r="HT57" s="111"/>
      <c r="HU57" s="111"/>
      <c r="HV57" s="111"/>
      <c r="HW57" s="111"/>
      <c r="HX57" s="111"/>
      <c r="HY57" s="111"/>
      <c r="HZ57" s="111"/>
      <c r="IA57" s="111"/>
      <c r="IB57" s="111"/>
      <c r="IC57" s="111"/>
      <c r="ID57" s="111"/>
      <c r="IE57" s="111"/>
      <c r="IF57" s="111"/>
      <c r="IG57" s="111"/>
      <c r="IH57" s="111"/>
      <c r="II57" s="111"/>
      <c r="IJ57" s="111"/>
      <c r="IK57" s="111"/>
      <c r="IL57" s="111"/>
      <c r="IM57" s="111"/>
      <c r="IN57" s="111"/>
      <c r="IO57" s="111"/>
      <c r="IP57" s="111"/>
      <c r="IQ57" s="111"/>
      <c r="IR57" s="111"/>
      <c r="IS57" s="111"/>
      <c r="IT57" s="111"/>
      <c r="IU57" s="111"/>
      <c r="IV57" s="111"/>
    </row>
    <row r="58" spans="1:256" s="31" customFormat="1" ht="13.5" customHeight="1">
      <c r="A58" s="40"/>
      <c r="B58" s="123" t="s">
        <v>91</v>
      </c>
      <c r="C58" s="124">
        <v>5000</v>
      </c>
      <c r="D58" s="124"/>
      <c r="E58" s="125"/>
      <c r="F58" s="124">
        <v>-400</v>
      </c>
      <c r="G58" s="124"/>
      <c r="H58" s="125"/>
      <c r="I58" s="125"/>
      <c r="J58" s="126"/>
      <c r="K58" s="125">
        <f>C58+F58</f>
        <v>4600</v>
      </c>
      <c r="L58" s="110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  <c r="IP58" s="111"/>
      <c r="IQ58" s="111"/>
      <c r="IR58" s="111"/>
      <c r="IS58" s="111"/>
      <c r="IT58" s="111"/>
      <c r="IU58" s="111"/>
      <c r="IV58" s="111"/>
    </row>
    <row r="59" spans="1:256" s="12" customFormat="1" ht="13.5" customHeight="1">
      <c r="A59" s="36" t="s">
        <v>64</v>
      </c>
      <c r="B59" s="36" t="s">
        <v>65</v>
      </c>
      <c r="C59" s="37">
        <v>413449</v>
      </c>
      <c r="D59" s="37">
        <v>0</v>
      </c>
      <c r="E59" s="35">
        <f>C59+D59</f>
        <v>413449</v>
      </c>
      <c r="F59" s="37">
        <f>F61+F64</f>
        <v>-413449</v>
      </c>
      <c r="G59" s="37">
        <f>SUM(G61)</f>
        <v>0</v>
      </c>
      <c r="H59" s="35">
        <f>F59+G59</f>
        <v>-413449</v>
      </c>
      <c r="I59" s="35">
        <f>C59+F59</f>
        <v>0</v>
      </c>
      <c r="J59" s="35">
        <f>D59+G59</f>
        <v>0</v>
      </c>
      <c r="K59" s="35">
        <f>E59+H59</f>
        <v>0</v>
      </c>
      <c r="L59" s="3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31" customFormat="1" ht="13.5" customHeight="1">
      <c r="A60" s="22"/>
      <c r="B60" s="22" t="s">
        <v>12</v>
      </c>
      <c r="C60" s="21"/>
      <c r="D60" s="21"/>
      <c r="E60" s="23"/>
      <c r="F60" s="21"/>
      <c r="G60" s="21"/>
      <c r="H60" s="23"/>
      <c r="I60" s="23"/>
      <c r="J60" s="23"/>
      <c r="K60" s="23"/>
      <c r="L60" s="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" s="12" customFormat="1" ht="13.5" customHeight="1">
      <c r="A61" s="38" t="s">
        <v>59</v>
      </c>
      <c r="B61" s="39" t="s">
        <v>77</v>
      </c>
      <c r="C61" s="13">
        <v>364078</v>
      </c>
      <c r="D61" s="13">
        <v>0</v>
      </c>
      <c r="E61" s="14">
        <f>C61+D61</f>
        <v>364078</v>
      </c>
      <c r="F61" s="13">
        <v>-364078</v>
      </c>
      <c r="G61" s="13">
        <v>0</v>
      </c>
      <c r="H61" s="14">
        <f>F61+G61</f>
        <v>-364078</v>
      </c>
      <c r="I61" s="14">
        <f>C61+F61</f>
        <v>0</v>
      </c>
      <c r="J61" s="13">
        <v>0</v>
      </c>
      <c r="K61" s="14">
        <f>I61+J61</f>
        <v>0</v>
      </c>
      <c r="L61" s="13"/>
    </row>
    <row r="62" spans="1:12" s="31" customFormat="1" ht="13.5" customHeight="1">
      <c r="A62" s="40"/>
      <c r="B62" s="65" t="s">
        <v>78</v>
      </c>
      <c r="C62" s="25"/>
      <c r="D62" s="27" t="s">
        <v>18</v>
      </c>
      <c r="E62" s="26">
        <v>364078</v>
      </c>
      <c r="F62" s="25"/>
      <c r="G62" s="27"/>
      <c r="H62" s="26"/>
      <c r="I62" s="43"/>
      <c r="J62" s="27"/>
      <c r="K62" s="26"/>
      <c r="L62" s="25"/>
    </row>
    <row r="63" spans="1:256" s="31" customFormat="1" ht="13.5" customHeight="1">
      <c r="A63" s="40"/>
      <c r="B63" s="109" t="s">
        <v>79</v>
      </c>
      <c r="C63" s="25"/>
      <c r="D63" s="27"/>
      <c r="E63" s="26"/>
      <c r="F63" s="25"/>
      <c r="G63" s="27"/>
      <c r="H63" s="26"/>
      <c r="I63" s="43"/>
      <c r="J63" s="27"/>
      <c r="K63" s="26"/>
      <c r="L63" s="110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  <c r="IP63" s="111"/>
      <c r="IQ63" s="111"/>
      <c r="IR63" s="111"/>
      <c r="IS63" s="111"/>
      <c r="IT63" s="111"/>
      <c r="IU63" s="111"/>
      <c r="IV63" s="111"/>
    </row>
    <row r="64" spans="1:12" s="12" customFormat="1" ht="13.5" customHeight="1">
      <c r="A64" s="38" t="s">
        <v>17</v>
      </c>
      <c r="B64" s="39" t="s">
        <v>147</v>
      </c>
      <c r="C64" s="13">
        <v>49371</v>
      </c>
      <c r="D64" s="13">
        <v>0</v>
      </c>
      <c r="E64" s="14">
        <f>C64+D64</f>
        <v>49371</v>
      </c>
      <c r="F64" s="13">
        <v>-49371</v>
      </c>
      <c r="G64" s="13">
        <v>0</v>
      </c>
      <c r="H64" s="14">
        <f>F64+G64</f>
        <v>-49371</v>
      </c>
      <c r="I64" s="14">
        <f>C64+F64</f>
        <v>0</v>
      </c>
      <c r="J64" s="13">
        <v>0</v>
      </c>
      <c r="K64" s="14">
        <f>I64+J64</f>
        <v>0</v>
      </c>
      <c r="L64" s="13"/>
    </row>
    <row r="65" spans="1:12" s="31" customFormat="1" ht="13.5" customHeight="1">
      <c r="A65" s="40"/>
      <c r="B65" s="65" t="s">
        <v>148</v>
      </c>
      <c r="C65" s="25"/>
      <c r="D65" s="27" t="s">
        <v>18</v>
      </c>
      <c r="E65" s="26">
        <v>49371</v>
      </c>
      <c r="F65" s="25"/>
      <c r="G65" s="27"/>
      <c r="H65" s="26"/>
      <c r="I65" s="43"/>
      <c r="J65" s="27"/>
      <c r="K65" s="26"/>
      <c r="L65" s="25"/>
    </row>
    <row r="66" spans="1:256" s="31" customFormat="1" ht="13.5" customHeight="1">
      <c r="A66" s="40"/>
      <c r="B66" s="109" t="s">
        <v>149</v>
      </c>
      <c r="C66" s="25"/>
      <c r="D66" s="27"/>
      <c r="E66" s="26"/>
      <c r="F66" s="25"/>
      <c r="G66" s="27"/>
      <c r="H66" s="26"/>
      <c r="I66" s="43"/>
      <c r="J66" s="27"/>
      <c r="K66" s="26"/>
      <c r="L66" s="110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  <c r="IP66" s="111"/>
      <c r="IQ66" s="111"/>
      <c r="IR66" s="111"/>
      <c r="IS66" s="111"/>
      <c r="IT66" s="111"/>
      <c r="IU66" s="111"/>
      <c r="IV66" s="111"/>
    </row>
    <row r="67" spans="1:12" s="12" customFormat="1" ht="23.25" customHeight="1">
      <c r="A67" s="32"/>
      <c r="B67" s="33" t="s">
        <v>101</v>
      </c>
      <c r="C67" s="34">
        <f>27026937-840000</f>
        <v>26186937</v>
      </c>
      <c r="D67" s="34">
        <v>840000</v>
      </c>
      <c r="E67" s="35">
        <f>C67+D67</f>
        <v>27026937</v>
      </c>
      <c r="F67" s="35">
        <f>F68+F84+F97+F106+F111+F115+F119+F123+F143+F147+F93</f>
        <v>-4781248</v>
      </c>
      <c r="G67" s="35">
        <f>G68+G84+G97+G106+G111+G115+G119+G123+G143+G147</f>
        <v>-320600</v>
      </c>
      <c r="H67" s="35">
        <f>F67+G67</f>
        <v>-5101848</v>
      </c>
      <c r="I67" s="35">
        <f aca="true" t="shared" si="4" ref="I67:K68">C67+F67</f>
        <v>21405689</v>
      </c>
      <c r="J67" s="35">
        <f t="shared" si="4"/>
        <v>519400</v>
      </c>
      <c r="K67" s="35">
        <f t="shared" si="4"/>
        <v>21925089</v>
      </c>
      <c r="L67" s="3"/>
    </row>
    <row r="68" spans="1:12" s="12" customFormat="1" ht="13.5" customHeight="1">
      <c r="A68" s="36" t="s">
        <v>46</v>
      </c>
      <c r="B68" s="36" t="s">
        <v>43</v>
      </c>
      <c r="C68" s="37">
        <v>16431959</v>
      </c>
      <c r="D68" s="37">
        <v>0</v>
      </c>
      <c r="E68" s="35">
        <f>C68+D68</f>
        <v>16431959</v>
      </c>
      <c r="F68" s="37">
        <f>F70+F73+F76+F79+F82</f>
        <v>-1730000</v>
      </c>
      <c r="G68" s="37">
        <v>0</v>
      </c>
      <c r="H68" s="35">
        <f>F68+G68</f>
        <v>-1730000</v>
      </c>
      <c r="I68" s="35">
        <f t="shared" si="4"/>
        <v>14701959</v>
      </c>
      <c r="J68" s="35">
        <f t="shared" si="4"/>
        <v>0</v>
      </c>
      <c r="K68" s="35">
        <f t="shared" si="4"/>
        <v>14701959</v>
      </c>
      <c r="L68" s="13"/>
    </row>
    <row r="69" spans="1:12" s="24" customFormat="1" ht="13.5" customHeight="1">
      <c r="A69" s="68"/>
      <c r="B69" s="68" t="s">
        <v>11</v>
      </c>
      <c r="C69" s="69"/>
      <c r="D69" s="69"/>
      <c r="E69" s="70"/>
      <c r="F69" s="69"/>
      <c r="G69" s="69"/>
      <c r="H69" s="70"/>
      <c r="I69" s="70"/>
      <c r="J69" s="70"/>
      <c r="K69" s="70"/>
      <c r="L69" s="16"/>
    </row>
    <row r="70" spans="1:256" s="96" customFormat="1" ht="13.5" customHeight="1">
      <c r="A70" s="90" t="s">
        <v>17</v>
      </c>
      <c r="B70" s="91" t="s">
        <v>113</v>
      </c>
      <c r="C70" s="92">
        <v>106660</v>
      </c>
      <c r="D70" s="92"/>
      <c r="E70" s="93">
        <f>SUM(C70:D70)</f>
        <v>106660</v>
      </c>
      <c r="F70" s="92"/>
      <c r="G70" s="92">
        <v>0</v>
      </c>
      <c r="H70" s="93">
        <f>SUM(F70:G70)</f>
        <v>0</v>
      </c>
      <c r="I70" s="93">
        <f>C70+F70</f>
        <v>106660</v>
      </c>
      <c r="J70" s="93"/>
      <c r="K70" s="93">
        <f>SUM(I70:J70)</f>
        <v>106660</v>
      </c>
      <c r="L70" s="94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  <c r="IV70" s="95"/>
    </row>
    <row r="71" spans="1:256" s="89" customFormat="1" ht="13.5" customHeight="1">
      <c r="A71" s="85"/>
      <c r="B71" s="65" t="s">
        <v>114</v>
      </c>
      <c r="C71" s="67"/>
      <c r="D71" s="86" t="s">
        <v>18</v>
      </c>
      <c r="E71" s="87">
        <v>56660</v>
      </c>
      <c r="F71" s="67">
        <v>-5652</v>
      </c>
      <c r="G71" s="67"/>
      <c r="H71" s="87"/>
      <c r="I71" s="87"/>
      <c r="J71" s="88" t="s">
        <v>18</v>
      </c>
      <c r="K71" s="87">
        <f>E71+F71</f>
        <v>51008</v>
      </c>
      <c r="L71" s="97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108" customFormat="1" ht="13.5" customHeight="1">
      <c r="A72" s="101"/>
      <c r="B72" s="101"/>
      <c r="C72" s="80"/>
      <c r="D72" s="103" t="s">
        <v>47</v>
      </c>
      <c r="E72" s="104">
        <v>50000</v>
      </c>
      <c r="F72" s="80">
        <v>5652</v>
      </c>
      <c r="G72" s="80"/>
      <c r="H72" s="104"/>
      <c r="I72" s="104"/>
      <c r="J72" s="105" t="s">
        <v>47</v>
      </c>
      <c r="K72" s="104">
        <f>E72+F72</f>
        <v>55652</v>
      </c>
      <c r="L72" s="106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</row>
    <row r="73" spans="1:12" s="31" customFormat="1" ht="13.5" customHeight="1">
      <c r="A73" s="40" t="s">
        <v>17</v>
      </c>
      <c r="B73" s="41" t="s">
        <v>108</v>
      </c>
      <c r="C73" s="25">
        <v>490000</v>
      </c>
      <c r="D73" s="25">
        <v>0</v>
      </c>
      <c r="E73" s="43">
        <f>C73+D73</f>
        <v>490000</v>
      </c>
      <c r="F73" s="42">
        <v>-390000</v>
      </c>
      <c r="G73" s="42">
        <v>0</v>
      </c>
      <c r="H73" s="43">
        <f>F73+G73</f>
        <v>-390000</v>
      </c>
      <c r="I73" s="43">
        <f>C73+F73</f>
        <v>100000</v>
      </c>
      <c r="J73" s="43">
        <f>D73+G73</f>
        <v>0</v>
      </c>
      <c r="K73" s="43">
        <f>E73+H73</f>
        <v>100000</v>
      </c>
      <c r="L73" s="25"/>
    </row>
    <row r="74" spans="1:12" s="31" customFormat="1" ht="13.5" customHeight="1">
      <c r="A74" s="40"/>
      <c r="B74" s="41" t="s">
        <v>109</v>
      </c>
      <c r="C74" s="25"/>
      <c r="D74" s="27" t="s">
        <v>18</v>
      </c>
      <c r="E74" s="26">
        <v>460000</v>
      </c>
      <c r="F74" s="20">
        <v>-390000</v>
      </c>
      <c r="G74" s="42"/>
      <c r="H74" s="43"/>
      <c r="I74" s="43"/>
      <c r="J74" s="44" t="s">
        <v>18</v>
      </c>
      <c r="K74" s="26">
        <f>SUM(E74:F74)</f>
        <v>70000</v>
      </c>
      <c r="L74" s="25"/>
    </row>
    <row r="75" spans="1:12" s="12" customFormat="1" ht="12.75" customHeight="1">
      <c r="A75" s="40"/>
      <c r="B75" s="65" t="s">
        <v>110</v>
      </c>
      <c r="C75" s="25"/>
      <c r="D75" s="27" t="s">
        <v>47</v>
      </c>
      <c r="E75" s="26">
        <v>30000</v>
      </c>
      <c r="F75" s="20">
        <v>0</v>
      </c>
      <c r="G75" s="42"/>
      <c r="H75" s="43"/>
      <c r="I75" s="43"/>
      <c r="J75" s="44" t="s">
        <v>47</v>
      </c>
      <c r="K75" s="26">
        <v>30000</v>
      </c>
      <c r="L75" s="13"/>
    </row>
    <row r="76" spans="1:12" s="31" customFormat="1" ht="13.5" customHeight="1">
      <c r="A76" s="38" t="s">
        <v>17</v>
      </c>
      <c r="B76" s="39" t="s">
        <v>111</v>
      </c>
      <c r="C76" s="13">
        <v>450000</v>
      </c>
      <c r="D76" s="13">
        <v>0</v>
      </c>
      <c r="E76" s="14">
        <f>C76+D76</f>
        <v>450000</v>
      </c>
      <c r="F76" s="15">
        <f>SUM(F77:F78)</f>
        <v>-270000</v>
      </c>
      <c r="G76" s="15">
        <v>0</v>
      </c>
      <c r="H76" s="14">
        <f>F76+G76</f>
        <v>-270000</v>
      </c>
      <c r="I76" s="14">
        <f>C76+F76</f>
        <v>180000</v>
      </c>
      <c r="J76" s="14">
        <f>D76+G76</f>
        <v>0</v>
      </c>
      <c r="K76" s="14">
        <f>E76+H76</f>
        <v>180000</v>
      </c>
      <c r="L76" s="25"/>
    </row>
    <row r="77" spans="1:12" s="31" customFormat="1" ht="13.5" customHeight="1">
      <c r="A77" s="40"/>
      <c r="B77" s="41" t="s">
        <v>112</v>
      </c>
      <c r="C77" s="25"/>
      <c r="D77" s="27" t="s">
        <v>18</v>
      </c>
      <c r="E77" s="26">
        <v>250000</v>
      </c>
      <c r="F77" s="20">
        <v>-235000</v>
      </c>
      <c r="G77" s="42"/>
      <c r="H77" s="43"/>
      <c r="I77" s="43"/>
      <c r="J77" s="44" t="s">
        <v>18</v>
      </c>
      <c r="K77" s="26">
        <f>SUM(E77:F77)</f>
        <v>15000</v>
      </c>
      <c r="L77" s="25"/>
    </row>
    <row r="78" spans="1:12" s="12" customFormat="1" ht="12.75" customHeight="1">
      <c r="A78" s="40"/>
      <c r="B78" s="45"/>
      <c r="C78" s="25"/>
      <c r="D78" s="27" t="s">
        <v>0</v>
      </c>
      <c r="E78" s="26">
        <v>200000</v>
      </c>
      <c r="F78" s="20">
        <v>-35000</v>
      </c>
      <c r="G78" s="42"/>
      <c r="H78" s="43"/>
      <c r="I78" s="43"/>
      <c r="J78" s="44" t="s">
        <v>0</v>
      </c>
      <c r="K78" s="26">
        <f>SUM(E78:F78)</f>
        <v>165000</v>
      </c>
      <c r="L78" s="13"/>
    </row>
    <row r="79" spans="1:12" s="96" customFormat="1" ht="13.5" customHeight="1">
      <c r="A79" s="90" t="s">
        <v>17</v>
      </c>
      <c r="B79" s="91" t="s">
        <v>145</v>
      </c>
      <c r="C79" s="92">
        <v>30000</v>
      </c>
      <c r="D79" s="92"/>
      <c r="E79" s="93">
        <f>SUM(C79:D79)</f>
        <v>30000</v>
      </c>
      <c r="F79" s="92">
        <v>-20000</v>
      </c>
      <c r="G79" s="92">
        <v>0</v>
      </c>
      <c r="H79" s="93">
        <f>SUM(F79:G79)</f>
        <v>-20000</v>
      </c>
      <c r="I79" s="93">
        <f>C79+F79</f>
        <v>10000</v>
      </c>
      <c r="J79" s="93"/>
      <c r="K79" s="93">
        <f>SUM(I79:J79)</f>
        <v>10000</v>
      </c>
      <c r="L79" s="92"/>
    </row>
    <row r="80" spans="1:12" s="89" customFormat="1" ht="13.5" customHeight="1">
      <c r="A80" s="85"/>
      <c r="B80" s="65" t="s">
        <v>146</v>
      </c>
      <c r="C80" s="67"/>
      <c r="D80" s="86" t="s">
        <v>18</v>
      </c>
      <c r="E80" s="87">
        <v>10000</v>
      </c>
      <c r="F80" s="67"/>
      <c r="G80" s="67"/>
      <c r="H80" s="87"/>
      <c r="I80" s="87"/>
      <c r="J80" s="88" t="s">
        <v>18</v>
      </c>
      <c r="K80" s="87">
        <v>10000</v>
      </c>
      <c r="L80" s="67"/>
    </row>
    <row r="81" spans="1:12" s="108" customFormat="1" ht="13.5" customHeight="1">
      <c r="A81" s="101"/>
      <c r="B81" s="102"/>
      <c r="C81" s="80"/>
      <c r="D81" s="103" t="s">
        <v>47</v>
      </c>
      <c r="E81" s="104">
        <v>20000</v>
      </c>
      <c r="F81" s="80">
        <v>-20000</v>
      </c>
      <c r="G81" s="80"/>
      <c r="H81" s="104"/>
      <c r="I81" s="104"/>
      <c r="J81" s="105"/>
      <c r="K81" s="104"/>
      <c r="L81" s="80"/>
    </row>
    <row r="82" spans="1:256" s="84" customFormat="1" ht="13.5" customHeight="1">
      <c r="A82" s="81" t="s">
        <v>17</v>
      </c>
      <c r="B82" s="65" t="s">
        <v>68</v>
      </c>
      <c r="C82" s="82">
        <v>1150000</v>
      </c>
      <c r="D82" s="82"/>
      <c r="E82" s="83">
        <f>SUM(C82:D82)</f>
        <v>1150000</v>
      </c>
      <c r="F82" s="82">
        <v>-1050000</v>
      </c>
      <c r="G82" s="82">
        <v>0</v>
      </c>
      <c r="H82" s="83">
        <f>SUM(F82:G82)</f>
        <v>-1050000</v>
      </c>
      <c r="I82" s="83">
        <f>C82+F82</f>
        <v>100000</v>
      </c>
      <c r="J82" s="83"/>
      <c r="K82" s="83">
        <f>SUM(I82:J82)</f>
        <v>100000</v>
      </c>
      <c r="L82" s="99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0"/>
      <c r="IK82" s="100"/>
      <c r="IL82" s="100"/>
      <c r="IM82" s="100"/>
      <c r="IN82" s="100"/>
      <c r="IO82" s="100"/>
      <c r="IP82" s="100"/>
      <c r="IQ82" s="100"/>
      <c r="IR82" s="100"/>
      <c r="IS82" s="100"/>
      <c r="IT82" s="100"/>
      <c r="IU82" s="100"/>
      <c r="IV82" s="100"/>
    </row>
    <row r="83" spans="1:256" s="89" customFormat="1" ht="13.5" customHeight="1">
      <c r="A83" s="85"/>
      <c r="B83" s="65" t="s">
        <v>69</v>
      </c>
      <c r="C83" s="67"/>
      <c r="D83" s="86" t="s">
        <v>18</v>
      </c>
      <c r="E83" s="87">
        <v>1150000</v>
      </c>
      <c r="F83" s="67"/>
      <c r="G83" s="67"/>
      <c r="H83" s="87"/>
      <c r="I83" s="87"/>
      <c r="J83" s="88" t="s">
        <v>18</v>
      </c>
      <c r="K83" s="87">
        <v>100000</v>
      </c>
      <c r="L83" s="97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  <c r="HE83" s="98"/>
      <c r="HF83" s="98"/>
      <c r="HG83" s="98"/>
      <c r="HH83" s="98"/>
      <c r="HI83" s="98"/>
      <c r="HJ83" s="98"/>
      <c r="HK83" s="98"/>
      <c r="HL83" s="98"/>
      <c r="HM83" s="98"/>
      <c r="HN83" s="98"/>
      <c r="HO83" s="98"/>
      <c r="HP83" s="98"/>
      <c r="HQ83" s="98"/>
      <c r="HR83" s="98"/>
      <c r="HS83" s="98"/>
      <c r="HT83" s="98"/>
      <c r="HU83" s="98"/>
      <c r="HV83" s="98"/>
      <c r="HW83" s="98"/>
      <c r="HX83" s="98"/>
      <c r="HY83" s="98"/>
      <c r="HZ83" s="98"/>
      <c r="IA83" s="98"/>
      <c r="IB83" s="98"/>
      <c r="IC83" s="98"/>
      <c r="ID83" s="98"/>
      <c r="IE83" s="98"/>
      <c r="IF83" s="98"/>
      <c r="IG83" s="98"/>
      <c r="IH83" s="98"/>
      <c r="II83" s="98"/>
      <c r="IJ83" s="98"/>
      <c r="IK83" s="98"/>
      <c r="IL83" s="98"/>
      <c r="IM83" s="98"/>
      <c r="IN83" s="98"/>
      <c r="IO83" s="98"/>
      <c r="IP83" s="98"/>
      <c r="IQ83" s="98"/>
      <c r="IR83" s="98"/>
      <c r="IS83" s="98"/>
      <c r="IT83" s="98"/>
      <c r="IU83" s="98"/>
      <c r="IV83" s="98"/>
    </row>
    <row r="84" spans="1:256" s="12" customFormat="1" ht="13.5" customHeight="1">
      <c r="A84" s="36" t="s">
        <v>80</v>
      </c>
      <c r="B84" s="36" t="s">
        <v>62</v>
      </c>
      <c r="C84" s="37">
        <v>1907332</v>
      </c>
      <c r="D84" s="37">
        <v>440000</v>
      </c>
      <c r="E84" s="35">
        <f>C84+D84</f>
        <v>2347332</v>
      </c>
      <c r="F84" s="37">
        <f>F86+F91</f>
        <v>-1150602</v>
      </c>
      <c r="G84" s="37">
        <f>G86+G91</f>
        <v>-160600</v>
      </c>
      <c r="H84" s="35">
        <f>F84+G84</f>
        <v>-1311202</v>
      </c>
      <c r="I84" s="35">
        <f>C84+F84</f>
        <v>756730</v>
      </c>
      <c r="J84" s="35">
        <f>D84+G84</f>
        <v>279400</v>
      </c>
      <c r="K84" s="35">
        <f>E84+H84</f>
        <v>1036130</v>
      </c>
      <c r="L84" s="143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  <c r="IR84" s="144"/>
      <c r="IS84" s="144"/>
      <c r="IT84" s="144"/>
      <c r="IU84" s="144"/>
      <c r="IV84" s="144"/>
    </row>
    <row r="85" spans="1:256" s="24" customFormat="1" ht="13.5" customHeight="1">
      <c r="A85" s="68"/>
      <c r="B85" s="68" t="s">
        <v>16</v>
      </c>
      <c r="C85" s="69"/>
      <c r="D85" s="69"/>
      <c r="E85" s="70"/>
      <c r="F85" s="69"/>
      <c r="G85" s="69"/>
      <c r="H85" s="70"/>
      <c r="I85" s="70"/>
      <c r="J85" s="70"/>
      <c r="K85" s="70"/>
      <c r="L85" s="29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12" s="31" customFormat="1" ht="13.5" customHeight="1">
      <c r="A86" s="38" t="s">
        <v>17</v>
      </c>
      <c r="B86" s="109" t="s">
        <v>103</v>
      </c>
      <c r="C86" s="25">
        <v>907332</v>
      </c>
      <c r="D86" s="25">
        <v>440000</v>
      </c>
      <c r="E86" s="43">
        <f>C86+D86</f>
        <v>1347332</v>
      </c>
      <c r="F86" s="42">
        <v>-450602</v>
      </c>
      <c r="G86" s="42">
        <v>-160600</v>
      </c>
      <c r="H86" s="43">
        <f>F86+G86</f>
        <v>-611202</v>
      </c>
      <c r="I86" s="43">
        <f>C86+F86</f>
        <v>456730</v>
      </c>
      <c r="J86" s="43">
        <f>D86+G86</f>
        <v>279400</v>
      </c>
      <c r="K86" s="43">
        <f>E86+H86</f>
        <v>736130</v>
      </c>
      <c r="L86" s="25"/>
    </row>
    <row r="87" spans="1:12" s="31" customFormat="1" ht="13.5" customHeight="1">
      <c r="A87" s="40"/>
      <c r="B87" s="109" t="s">
        <v>104</v>
      </c>
      <c r="C87" s="25"/>
      <c r="D87" s="86" t="s">
        <v>47</v>
      </c>
      <c r="E87" s="88">
        <v>907332</v>
      </c>
      <c r="F87" s="86"/>
      <c r="G87" s="86"/>
      <c r="H87" s="88"/>
      <c r="I87" s="88"/>
      <c r="J87" s="86" t="s">
        <v>47</v>
      </c>
      <c r="K87" s="88">
        <f>E87+F86</f>
        <v>456730</v>
      </c>
      <c r="L87" s="25"/>
    </row>
    <row r="88" spans="1:12" s="31" customFormat="1" ht="13.5" customHeight="1">
      <c r="A88" s="40"/>
      <c r="B88" s="109" t="s">
        <v>105</v>
      </c>
      <c r="C88" s="25"/>
      <c r="D88" s="86"/>
      <c r="E88" s="88"/>
      <c r="F88" s="86"/>
      <c r="G88" s="86"/>
      <c r="H88" s="88"/>
      <c r="I88" s="88"/>
      <c r="J88" s="86"/>
      <c r="K88" s="88"/>
      <c r="L88" s="25"/>
    </row>
    <row r="89" spans="1:256" s="24" customFormat="1" ht="13.5" customHeight="1">
      <c r="A89" s="40"/>
      <c r="B89" s="138" t="s">
        <v>45</v>
      </c>
      <c r="C89" s="139"/>
      <c r="D89" s="140"/>
      <c r="E89" s="134">
        <v>100000</v>
      </c>
      <c r="F89" s="141"/>
      <c r="G89" s="139"/>
      <c r="H89" s="142"/>
      <c r="I89" s="142"/>
      <c r="J89" s="140"/>
      <c r="K89" s="135">
        <v>100000</v>
      </c>
      <c r="L89" s="29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  <row r="90" spans="1:12" s="64" customFormat="1" ht="12" customHeight="1">
      <c r="A90" s="153"/>
      <c r="B90" s="58" t="s">
        <v>8</v>
      </c>
      <c r="C90" s="59"/>
      <c r="D90" s="60"/>
      <c r="E90" s="61">
        <f>E86+E89</f>
        <v>1447332</v>
      </c>
      <c r="F90" s="59"/>
      <c r="G90" s="59"/>
      <c r="H90" s="61">
        <f>H86</f>
        <v>-611202</v>
      </c>
      <c r="I90" s="61"/>
      <c r="J90" s="62"/>
      <c r="K90" s="61">
        <f>E90+H90</f>
        <v>836130</v>
      </c>
      <c r="L90" s="63"/>
    </row>
    <row r="91" spans="1:12" s="12" customFormat="1" ht="13.5" customHeight="1">
      <c r="A91" s="38" t="s">
        <v>17</v>
      </c>
      <c r="B91" s="91" t="s">
        <v>102</v>
      </c>
      <c r="C91" s="14">
        <v>1000000</v>
      </c>
      <c r="D91" s="14"/>
      <c r="E91" s="93">
        <f>SUM(C91:D91)</f>
        <v>1000000</v>
      </c>
      <c r="F91" s="15">
        <v>-700000</v>
      </c>
      <c r="G91" s="15"/>
      <c r="H91" s="14">
        <f>SUM(F91)</f>
        <v>-700000</v>
      </c>
      <c r="I91" s="14">
        <v>300000</v>
      </c>
      <c r="J91" s="14"/>
      <c r="K91" s="133">
        <f>SUM(E91:F91)</f>
        <v>300000</v>
      </c>
      <c r="L91" s="13"/>
    </row>
    <row r="92" spans="1:256" s="24" customFormat="1" ht="13.5" customHeight="1">
      <c r="A92" s="72"/>
      <c r="B92" s="102"/>
      <c r="C92" s="78"/>
      <c r="D92" s="113" t="s">
        <v>18</v>
      </c>
      <c r="E92" s="75">
        <v>1000000</v>
      </c>
      <c r="F92" s="112"/>
      <c r="G92" s="77"/>
      <c r="H92" s="78"/>
      <c r="I92" s="78"/>
      <c r="J92" s="113" t="s">
        <v>18</v>
      </c>
      <c r="K92" s="105">
        <v>300000</v>
      </c>
      <c r="L92" s="29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12" customFormat="1" ht="15.75" customHeight="1">
      <c r="A93" s="36" t="s">
        <v>163</v>
      </c>
      <c r="B93" s="36" t="s">
        <v>66</v>
      </c>
      <c r="C93" s="37">
        <v>0</v>
      </c>
      <c r="D93" s="37">
        <v>0</v>
      </c>
      <c r="E93" s="35">
        <f>C93+D93</f>
        <v>0</v>
      </c>
      <c r="F93" s="37">
        <f>F95</f>
        <v>10000</v>
      </c>
      <c r="G93" s="37">
        <v>0</v>
      </c>
      <c r="H93" s="35">
        <f>F93+G93</f>
        <v>10000</v>
      </c>
      <c r="I93" s="35">
        <f>C93+F93</f>
        <v>10000</v>
      </c>
      <c r="J93" s="35">
        <f>D93+G93</f>
        <v>0</v>
      </c>
      <c r="K93" s="35">
        <f>E93+H93</f>
        <v>10000</v>
      </c>
      <c r="L93" s="143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  <c r="FS93" s="144"/>
      <c r="FT93" s="144"/>
      <c r="FU93" s="144"/>
      <c r="FV93" s="144"/>
      <c r="FW93" s="144"/>
      <c r="FX93" s="144"/>
      <c r="FY93" s="144"/>
      <c r="FZ93" s="144"/>
      <c r="GA93" s="144"/>
      <c r="GB93" s="144"/>
      <c r="GC93" s="144"/>
      <c r="GD93" s="144"/>
      <c r="GE93" s="144"/>
      <c r="GF93" s="144"/>
      <c r="GG93" s="144"/>
      <c r="GH93" s="144"/>
      <c r="GI93" s="144"/>
      <c r="GJ93" s="144"/>
      <c r="GK93" s="144"/>
      <c r="GL93" s="144"/>
      <c r="GM93" s="144"/>
      <c r="GN93" s="144"/>
      <c r="GO93" s="144"/>
      <c r="GP93" s="144"/>
      <c r="GQ93" s="144"/>
      <c r="GR93" s="144"/>
      <c r="GS93" s="144"/>
      <c r="GT93" s="144"/>
      <c r="GU93" s="144"/>
      <c r="GV93" s="144"/>
      <c r="GW93" s="144"/>
      <c r="GX93" s="144"/>
      <c r="GY93" s="144"/>
      <c r="GZ93" s="144"/>
      <c r="HA93" s="144"/>
      <c r="HB93" s="144"/>
      <c r="HC93" s="144"/>
      <c r="HD93" s="144"/>
      <c r="HE93" s="144"/>
      <c r="HF93" s="144"/>
      <c r="HG93" s="144"/>
      <c r="HH93" s="144"/>
      <c r="HI93" s="144"/>
      <c r="HJ93" s="144"/>
      <c r="HK93" s="144"/>
      <c r="HL93" s="144"/>
      <c r="HM93" s="144"/>
      <c r="HN93" s="144"/>
      <c r="HO93" s="144"/>
      <c r="HP93" s="144"/>
      <c r="HQ93" s="144"/>
      <c r="HR93" s="144"/>
      <c r="HS93" s="144"/>
      <c r="HT93" s="144"/>
      <c r="HU93" s="144"/>
      <c r="HV93" s="144"/>
      <c r="HW93" s="144"/>
      <c r="HX93" s="144"/>
      <c r="HY93" s="144"/>
      <c r="HZ93" s="144"/>
      <c r="IA93" s="144"/>
      <c r="IB93" s="144"/>
      <c r="IC93" s="144"/>
      <c r="ID93" s="144"/>
      <c r="IE93" s="144"/>
      <c r="IF93" s="144"/>
      <c r="IG93" s="144"/>
      <c r="IH93" s="144"/>
      <c r="II93" s="144"/>
      <c r="IJ93" s="144"/>
      <c r="IK93" s="144"/>
      <c r="IL93" s="144"/>
      <c r="IM93" s="144"/>
      <c r="IN93" s="144"/>
      <c r="IO93" s="144"/>
      <c r="IP93" s="144"/>
      <c r="IQ93" s="144"/>
      <c r="IR93" s="144"/>
      <c r="IS93" s="144"/>
      <c r="IT93" s="144"/>
      <c r="IU93" s="144"/>
      <c r="IV93" s="144"/>
    </row>
    <row r="94" spans="1:256" s="24" customFormat="1" ht="15" customHeight="1">
      <c r="A94" s="68"/>
      <c r="B94" s="68" t="s">
        <v>16</v>
      </c>
      <c r="C94" s="69"/>
      <c r="D94" s="69"/>
      <c r="E94" s="70"/>
      <c r="F94" s="69"/>
      <c r="G94" s="69"/>
      <c r="H94" s="70"/>
      <c r="I94" s="70"/>
      <c r="J94" s="70"/>
      <c r="K94" s="70"/>
      <c r="L94" s="29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12" s="144" customFormat="1" ht="13.5" customHeight="1">
      <c r="A95" s="38" t="s">
        <v>17</v>
      </c>
      <c r="B95" s="39" t="s">
        <v>72</v>
      </c>
      <c r="C95" s="13">
        <v>0</v>
      </c>
      <c r="D95" s="13">
        <v>0</v>
      </c>
      <c r="E95" s="14">
        <f>C95+D95</f>
        <v>0</v>
      </c>
      <c r="F95" s="15">
        <v>10000</v>
      </c>
      <c r="G95" s="15">
        <v>0</v>
      </c>
      <c r="H95" s="14">
        <f>F95+G95</f>
        <v>10000</v>
      </c>
      <c r="I95" s="14">
        <f>C95+F95</f>
        <v>10000</v>
      </c>
      <c r="J95" s="14">
        <f>D95+G95</f>
        <v>0</v>
      </c>
      <c r="K95" s="14">
        <f>E95+H95</f>
        <v>10000</v>
      </c>
      <c r="L95" s="143"/>
    </row>
    <row r="96" spans="1:12" s="30" customFormat="1" ht="13.5" customHeight="1">
      <c r="A96" s="72"/>
      <c r="B96" s="73" t="s">
        <v>139</v>
      </c>
      <c r="C96" s="16"/>
      <c r="D96" s="74"/>
      <c r="E96" s="75"/>
      <c r="F96" s="76"/>
      <c r="G96" s="77"/>
      <c r="H96" s="78"/>
      <c r="I96" s="78"/>
      <c r="J96" s="79" t="s">
        <v>18</v>
      </c>
      <c r="K96" s="75">
        <v>10000</v>
      </c>
      <c r="L96" s="29"/>
    </row>
    <row r="97" spans="1:256" s="31" customFormat="1" ht="13.5" customHeight="1">
      <c r="A97" s="22" t="s">
        <v>64</v>
      </c>
      <c r="B97" s="22" t="s">
        <v>65</v>
      </c>
      <c r="C97" s="21">
        <v>1087646</v>
      </c>
      <c r="D97" s="21">
        <v>0</v>
      </c>
      <c r="E97" s="23">
        <f>C97+D97</f>
        <v>1087646</v>
      </c>
      <c r="F97" s="21">
        <f>F99+F101+F104</f>
        <v>-847646</v>
      </c>
      <c r="G97" s="21">
        <v>0</v>
      </c>
      <c r="H97" s="23">
        <f>F97+G97</f>
        <v>-847646</v>
      </c>
      <c r="I97" s="23">
        <f>C97+F97</f>
        <v>240000</v>
      </c>
      <c r="J97" s="23">
        <f>D97+G97</f>
        <v>0</v>
      </c>
      <c r="K97" s="23">
        <f>E97+H97</f>
        <v>240000</v>
      </c>
      <c r="L97" s="3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31" customFormat="1" ht="13.5" customHeight="1">
      <c r="A98" s="22"/>
      <c r="B98" s="22" t="s">
        <v>12</v>
      </c>
      <c r="C98" s="21"/>
      <c r="D98" s="21"/>
      <c r="E98" s="23"/>
      <c r="F98" s="21"/>
      <c r="G98" s="21"/>
      <c r="H98" s="23"/>
      <c r="I98" s="23"/>
      <c r="J98" s="23"/>
      <c r="K98" s="23"/>
      <c r="L98" s="3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12" s="12" customFormat="1" ht="13.5" customHeight="1">
      <c r="A99" s="38" t="s">
        <v>17</v>
      </c>
      <c r="B99" s="39" t="s">
        <v>70</v>
      </c>
      <c r="C99" s="13">
        <v>210370</v>
      </c>
      <c r="D99" s="13">
        <v>0</v>
      </c>
      <c r="E99" s="14">
        <f>C99+D99</f>
        <v>210370</v>
      </c>
      <c r="F99" s="15">
        <v>-200370</v>
      </c>
      <c r="G99" s="15">
        <v>0</v>
      </c>
      <c r="H99" s="14">
        <f>F99+G99</f>
        <v>-200370</v>
      </c>
      <c r="I99" s="14">
        <f>C99+F99</f>
        <v>10000</v>
      </c>
      <c r="J99" s="14">
        <f>D99+G99</f>
        <v>0</v>
      </c>
      <c r="K99" s="14">
        <f>E99+H99</f>
        <v>10000</v>
      </c>
      <c r="L99" s="13"/>
    </row>
    <row r="100" spans="1:12" s="31" customFormat="1" ht="13.5" customHeight="1">
      <c r="A100" s="40"/>
      <c r="B100" s="65"/>
      <c r="C100" s="25"/>
      <c r="D100" s="27" t="s">
        <v>18</v>
      </c>
      <c r="E100" s="26">
        <v>210370</v>
      </c>
      <c r="F100" s="20">
        <v>-200370</v>
      </c>
      <c r="G100" s="42"/>
      <c r="H100" s="43"/>
      <c r="I100" s="43"/>
      <c r="J100" s="44" t="s">
        <v>18</v>
      </c>
      <c r="K100" s="26">
        <v>10000</v>
      </c>
      <c r="L100" s="25"/>
    </row>
    <row r="101" spans="1:12" s="12" customFormat="1" ht="13.5" customHeight="1">
      <c r="A101" s="38" t="s">
        <v>17</v>
      </c>
      <c r="B101" s="39" t="s">
        <v>71</v>
      </c>
      <c r="C101" s="13">
        <v>677276</v>
      </c>
      <c r="D101" s="13">
        <v>0</v>
      </c>
      <c r="E101" s="14">
        <f>C101+D101</f>
        <v>677276</v>
      </c>
      <c r="F101" s="15">
        <f>F102</f>
        <v>-507276</v>
      </c>
      <c r="G101" s="15">
        <v>0</v>
      </c>
      <c r="H101" s="14">
        <f>F101+G101</f>
        <v>-507276</v>
      </c>
      <c r="I101" s="14">
        <f>C101+F101</f>
        <v>170000</v>
      </c>
      <c r="J101" s="14">
        <f>D101+G101</f>
        <v>0</v>
      </c>
      <c r="K101" s="14">
        <f>E101+H101</f>
        <v>170000</v>
      </c>
      <c r="L101" s="13"/>
    </row>
    <row r="102" spans="1:12" s="31" customFormat="1" ht="13.5" customHeight="1">
      <c r="A102" s="40"/>
      <c r="B102" s="65"/>
      <c r="C102" s="25"/>
      <c r="D102" s="27" t="s">
        <v>18</v>
      </c>
      <c r="E102" s="26">
        <v>677276</v>
      </c>
      <c r="F102" s="20">
        <v>-507276</v>
      </c>
      <c r="G102" s="42"/>
      <c r="H102" s="43"/>
      <c r="I102" s="43"/>
      <c r="J102" s="44" t="s">
        <v>18</v>
      </c>
      <c r="K102" s="26">
        <f>SUM(E102:F102)</f>
        <v>170000</v>
      </c>
      <c r="L102" s="25"/>
    </row>
    <row r="103" spans="1:12" s="10" customFormat="1" ht="13.5" customHeight="1">
      <c r="A103" s="9"/>
      <c r="B103" s="170"/>
      <c r="C103" s="11"/>
      <c r="D103" s="136"/>
      <c r="E103" s="137"/>
      <c r="F103" s="159"/>
      <c r="G103" s="7"/>
      <c r="H103" s="8"/>
      <c r="I103" s="8"/>
      <c r="J103" s="171"/>
      <c r="K103" s="137"/>
      <c r="L103" s="11"/>
    </row>
    <row r="104" spans="1:12" s="12" customFormat="1" ht="13.5" customHeight="1">
      <c r="A104" s="38" t="s">
        <v>17</v>
      </c>
      <c r="B104" s="39" t="s">
        <v>115</v>
      </c>
      <c r="C104" s="13">
        <v>200000</v>
      </c>
      <c r="D104" s="13">
        <v>0</v>
      </c>
      <c r="E104" s="14">
        <f>C104+D104</f>
        <v>200000</v>
      </c>
      <c r="F104" s="15">
        <v>-140000</v>
      </c>
      <c r="G104" s="15">
        <v>0</v>
      </c>
      <c r="H104" s="14">
        <f>F104+G104</f>
        <v>-140000</v>
      </c>
      <c r="I104" s="14">
        <f>C104+F104</f>
        <v>60000</v>
      </c>
      <c r="J104" s="14">
        <f>D104+G104</f>
        <v>0</v>
      </c>
      <c r="K104" s="14">
        <f>E104+H104</f>
        <v>60000</v>
      </c>
      <c r="L104" s="13"/>
    </row>
    <row r="105" spans="1:12" s="31" customFormat="1" ht="13.5" customHeight="1">
      <c r="A105" s="40"/>
      <c r="B105" s="65"/>
      <c r="C105" s="25"/>
      <c r="D105" s="27" t="s">
        <v>18</v>
      </c>
      <c r="E105" s="26">
        <v>200000</v>
      </c>
      <c r="F105" s="20">
        <f>-175000+35000</f>
        <v>-140000</v>
      </c>
      <c r="G105" s="42"/>
      <c r="H105" s="43"/>
      <c r="I105" s="43"/>
      <c r="J105" s="44" t="s">
        <v>18</v>
      </c>
      <c r="K105" s="26">
        <f>SUM(E105:F105)</f>
        <v>60000</v>
      </c>
      <c r="L105" s="25"/>
    </row>
    <row r="106" spans="1:256" s="12" customFormat="1" ht="13.5" customHeight="1">
      <c r="A106" s="36" t="s">
        <v>116</v>
      </c>
      <c r="B106" s="36" t="s">
        <v>73</v>
      </c>
      <c r="C106" s="37">
        <v>960000</v>
      </c>
      <c r="D106" s="37">
        <v>0</v>
      </c>
      <c r="E106" s="35">
        <f>C106+D106</f>
        <v>960000</v>
      </c>
      <c r="F106" s="37">
        <f>F108</f>
        <v>-90000</v>
      </c>
      <c r="G106" s="37">
        <f>G108</f>
        <v>90000</v>
      </c>
      <c r="H106" s="35">
        <f>F106+G106</f>
        <v>0</v>
      </c>
      <c r="I106" s="35">
        <f>C106+F106</f>
        <v>870000</v>
      </c>
      <c r="J106" s="35">
        <f>D106+G106</f>
        <v>90000</v>
      </c>
      <c r="K106" s="35">
        <f>E106+H106</f>
        <v>960000</v>
      </c>
      <c r="L106" s="3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4" customFormat="1" ht="13.5" customHeight="1">
      <c r="A107" s="68"/>
      <c r="B107" s="68" t="s">
        <v>24</v>
      </c>
      <c r="C107" s="69"/>
      <c r="D107" s="69"/>
      <c r="E107" s="70"/>
      <c r="F107" s="69"/>
      <c r="G107" s="69"/>
      <c r="H107" s="70"/>
      <c r="I107" s="70"/>
      <c r="J107" s="70"/>
      <c r="K107" s="70"/>
      <c r="L107" s="29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</row>
    <row r="108" spans="1:12" s="12" customFormat="1" ht="13.5" customHeight="1">
      <c r="A108" s="38" t="s">
        <v>17</v>
      </c>
      <c r="B108" s="39" t="s">
        <v>117</v>
      </c>
      <c r="C108" s="13">
        <v>960000</v>
      </c>
      <c r="D108" s="13">
        <v>0</v>
      </c>
      <c r="E108" s="14">
        <f>C108+D108</f>
        <v>960000</v>
      </c>
      <c r="F108" s="15">
        <f>SUM(F109:F110)</f>
        <v>-90000</v>
      </c>
      <c r="G108" s="50">
        <v>90000</v>
      </c>
      <c r="H108" s="14">
        <f>F108+G108</f>
        <v>0</v>
      </c>
      <c r="I108" s="14">
        <f>C108+F108</f>
        <v>870000</v>
      </c>
      <c r="J108" s="14">
        <f>D108+G108</f>
        <v>90000</v>
      </c>
      <c r="K108" s="14">
        <f>E108+H108</f>
        <v>960000</v>
      </c>
      <c r="L108" s="13"/>
    </row>
    <row r="109" spans="1:12" s="31" customFormat="1" ht="13.5" customHeight="1">
      <c r="A109" s="40"/>
      <c r="B109" s="41" t="s">
        <v>118</v>
      </c>
      <c r="C109" s="25"/>
      <c r="D109" s="47" t="s">
        <v>0</v>
      </c>
      <c r="E109" s="26">
        <v>350000</v>
      </c>
      <c r="F109" s="42">
        <v>-350000</v>
      </c>
      <c r="G109" s="42"/>
      <c r="H109" s="43"/>
      <c r="I109" s="43"/>
      <c r="J109" s="47"/>
      <c r="K109" s="26"/>
      <c r="L109" s="25"/>
    </row>
    <row r="110" spans="1:12" s="31" customFormat="1" ht="13.5" customHeight="1">
      <c r="A110" s="40"/>
      <c r="B110" s="102"/>
      <c r="C110" s="16"/>
      <c r="D110" s="79" t="s">
        <v>18</v>
      </c>
      <c r="E110" s="75">
        <f>360000+250000</f>
        <v>610000</v>
      </c>
      <c r="F110" s="112">
        <f>350000-90000</f>
        <v>260000</v>
      </c>
      <c r="G110" s="77"/>
      <c r="H110" s="78"/>
      <c r="I110" s="78"/>
      <c r="J110" s="79" t="s">
        <v>18</v>
      </c>
      <c r="K110" s="75">
        <f>E110+F110</f>
        <v>870000</v>
      </c>
      <c r="L110" s="25"/>
    </row>
    <row r="111" spans="1:12" s="24" customFormat="1" ht="13.5" customHeight="1">
      <c r="A111" s="36" t="s">
        <v>48</v>
      </c>
      <c r="B111" s="36" t="s">
        <v>39</v>
      </c>
      <c r="C111" s="37">
        <v>285000</v>
      </c>
      <c r="D111" s="37">
        <v>0</v>
      </c>
      <c r="E111" s="35">
        <f>C111+D111</f>
        <v>285000</v>
      </c>
      <c r="F111" s="37">
        <f>F113</f>
        <v>-50000</v>
      </c>
      <c r="G111" s="37">
        <f>SUM(G126:G127)</f>
        <v>0</v>
      </c>
      <c r="H111" s="35">
        <f>F111+G111</f>
        <v>-50000</v>
      </c>
      <c r="I111" s="35">
        <f>C111+F111</f>
        <v>235000</v>
      </c>
      <c r="J111" s="35">
        <f>D111+G111</f>
        <v>0</v>
      </c>
      <c r="K111" s="35">
        <f>E111+H111</f>
        <v>235000</v>
      </c>
      <c r="L111" s="16"/>
    </row>
    <row r="112" spans="1:12" s="24" customFormat="1" ht="13.5" customHeight="1">
      <c r="A112" s="22"/>
      <c r="B112" s="22" t="s">
        <v>13</v>
      </c>
      <c r="C112" s="21"/>
      <c r="D112" s="21"/>
      <c r="E112" s="23"/>
      <c r="F112" s="21"/>
      <c r="G112" s="21"/>
      <c r="H112" s="23"/>
      <c r="I112" s="23"/>
      <c r="J112" s="23"/>
      <c r="K112" s="23"/>
      <c r="L112" s="16"/>
    </row>
    <row r="113" spans="1:12" s="24" customFormat="1" ht="13.5" customHeight="1">
      <c r="A113" s="17" t="s">
        <v>17</v>
      </c>
      <c r="B113" s="18" t="s">
        <v>49</v>
      </c>
      <c r="C113" s="15">
        <v>85000</v>
      </c>
      <c r="D113" s="15">
        <v>0</v>
      </c>
      <c r="E113" s="14">
        <f>SUM(C113:D113)</f>
        <v>85000</v>
      </c>
      <c r="F113" s="15">
        <v>-50000</v>
      </c>
      <c r="G113" s="15">
        <v>0</v>
      </c>
      <c r="H113" s="14">
        <f>SUM(F113:G113)</f>
        <v>-50000</v>
      </c>
      <c r="I113" s="14">
        <f>C113+F113</f>
        <v>35000</v>
      </c>
      <c r="J113" s="14">
        <f>D113+G113</f>
        <v>0</v>
      </c>
      <c r="K113" s="14">
        <f>SUM(I113:J113)</f>
        <v>35000</v>
      </c>
      <c r="L113" s="16"/>
    </row>
    <row r="114" spans="1:12" s="24" customFormat="1" ht="13.5" customHeight="1">
      <c r="A114" s="46"/>
      <c r="B114" s="19" t="s">
        <v>50</v>
      </c>
      <c r="C114" s="42"/>
      <c r="D114" s="27" t="s">
        <v>18</v>
      </c>
      <c r="E114" s="26">
        <v>85000</v>
      </c>
      <c r="F114" s="20">
        <v>-50000</v>
      </c>
      <c r="G114" s="20"/>
      <c r="H114" s="26"/>
      <c r="I114" s="26"/>
      <c r="J114" s="47" t="s">
        <v>18</v>
      </c>
      <c r="K114" s="26">
        <f>SUM(E114:F114)</f>
        <v>35000</v>
      </c>
      <c r="L114" s="16"/>
    </row>
    <row r="115" spans="1:12" s="24" customFormat="1" ht="13.5" customHeight="1">
      <c r="A115" s="36" t="s">
        <v>119</v>
      </c>
      <c r="B115" s="36" t="s">
        <v>39</v>
      </c>
      <c r="C115" s="37">
        <v>85000</v>
      </c>
      <c r="D115" s="37">
        <v>0</v>
      </c>
      <c r="E115" s="35">
        <f>C115+D115</f>
        <v>85000</v>
      </c>
      <c r="F115" s="37">
        <f>F117</f>
        <v>-45000</v>
      </c>
      <c r="G115" s="37">
        <f>G117</f>
        <v>0</v>
      </c>
      <c r="H115" s="35">
        <f>F115+G115</f>
        <v>-45000</v>
      </c>
      <c r="I115" s="35">
        <f>C115+F115</f>
        <v>40000</v>
      </c>
      <c r="J115" s="35">
        <f>D115+G115</f>
        <v>0</v>
      </c>
      <c r="K115" s="35">
        <f>E115+H115</f>
        <v>40000</v>
      </c>
      <c r="L115" s="16"/>
    </row>
    <row r="116" spans="1:12" s="24" customFormat="1" ht="13.5" customHeight="1">
      <c r="A116" s="22"/>
      <c r="B116" s="22" t="s">
        <v>21</v>
      </c>
      <c r="C116" s="21"/>
      <c r="D116" s="21"/>
      <c r="E116" s="23"/>
      <c r="F116" s="21"/>
      <c r="G116" s="21"/>
      <c r="H116" s="23"/>
      <c r="I116" s="23"/>
      <c r="J116" s="23"/>
      <c r="K116" s="23"/>
      <c r="L116" s="16"/>
    </row>
    <row r="117" spans="1:12" s="24" customFormat="1" ht="13.5" customHeight="1">
      <c r="A117" s="17" t="s">
        <v>17</v>
      </c>
      <c r="B117" s="18" t="s">
        <v>120</v>
      </c>
      <c r="C117" s="15">
        <v>50000</v>
      </c>
      <c r="D117" s="15">
        <v>0</v>
      </c>
      <c r="E117" s="14">
        <f>SUM(C117:D117)</f>
        <v>50000</v>
      </c>
      <c r="F117" s="15">
        <v>-45000</v>
      </c>
      <c r="G117" s="15">
        <v>0</v>
      </c>
      <c r="H117" s="14">
        <f>SUM(F117:G117)</f>
        <v>-45000</v>
      </c>
      <c r="I117" s="14">
        <f>C117+F117</f>
        <v>5000</v>
      </c>
      <c r="J117" s="14">
        <f>D117+G117</f>
        <v>0</v>
      </c>
      <c r="K117" s="14">
        <f>SUM(I117:J117)</f>
        <v>5000</v>
      </c>
      <c r="L117" s="16"/>
    </row>
    <row r="118" spans="1:12" s="24" customFormat="1" ht="13.5" customHeight="1">
      <c r="A118" s="46"/>
      <c r="B118" s="19"/>
      <c r="C118" s="42"/>
      <c r="D118" s="27" t="s">
        <v>18</v>
      </c>
      <c r="E118" s="26">
        <v>50000</v>
      </c>
      <c r="F118" s="20">
        <v>-45000</v>
      </c>
      <c r="G118" s="20"/>
      <c r="H118" s="26"/>
      <c r="I118" s="26"/>
      <c r="J118" s="47" t="s">
        <v>18</v>
      </c>
      <c r="K118" s="26">
        <f>SUM(E118:F118)</f>
        <v>5000</v>
      </c>
      <c r="L118" s="16"/>
    </row>
    <row r="119" spans="1:12" s="24" customFormat="1" ht="13.5" customHeight="1">
      <c r="A119" s="36" t="s">
        <v>121</v>
      </c>
      <c r="B119" s="36" t="s">
        <v>39</v>
      </c>
      <c r="C119" s="37">
        <v>500000</v>
      </c>
      <c r="D119" s="37">
        <v>0</v>
      </c>
      <c r="E119" s="35">
        <f>C119+D119</f>
        <v>500000</v>
      </c>
      <c r="F119" s="37">
        <f>F121</f>
        <v>-280000</v>
      </c>
      <c r="G119" s="37">
        <f>G121</f>
        <v>0</v>
      </c>
      <c r="H119" s="35">
        <f>F119+G119</f>
        <v>-280000</v>
      </c>
      <c r="I119" s="35">
        <f>C119+F119</f>
        <v>220000</v>
      </c>
      <c r="J119" s="35">
        <f>D119+G119</f>
        <v>0</v>
      </c>
      <c r="K119" s="35">
        <f>E119+H119</f>
        <v>220000</v>
      </c>
      <c r="L119" s="16"/>
    </row>
    <row r="120" spans="1:12" s="24" customFormat="1" ht="13.5" customHeight="1">
      <c r="A120" s="22"/>
      <c r="B120" s="22" t="s">
        <v>122</v>
      </c>
      <c r="C120" s="21"/>
      <c r="D120" s="21"/>
      <c r="E120" s="23"/>
      <c r="F120" s="21"/>
      <c r="G120" s="21"/>
      <c r="H120" s="23"/>
      <c r="I120" s="23"/>
      <c r="J120" s="23"/>
      <c r="K120" s="23"/>
      <c r="L120" s="16"/>
    </row>
    <row r="121" spans="1:12" s="24" customFormat="1" ht="13.5" customHeight="1">
      <c r="A121" s="17" t="s">
        <v>17</v>
      </c>
      <c r="B121" s="18" t="s">
        <v>167</v>
      </c>
      <c r="C121" s="15">
        <v>500000</v>
      </c>
      <c r="D121" s="15">
        <v>0</v>
      </c>
      <c r="E121" s="14">
        <f>SUM(C121:D121)</f>
        <v>500000</v>
      </c>
      <c r="F121" s="15">
        <v>-280000</v>
      </c>
      <c r="G121" s="15">
        <v>0</v>
      </c>
      <c r="H121" s="14">
        <f>SUM(F121:G121)</f>
        <v>-280000</v>
      </c>
      <c r="I121" s="14">
        <f>C121+F121</f>
        <v>220000</v>
      </c>
      <c r="J121" s="14">
        <f>D121+G121</f>
        <v>0</v>
      </c>
      <c r="K121" s="14">
        <f>SUM(I121:J121)</f>
        <v>220000</v>
      </c>
      <c r="L121" s="16"/>
    </row>
    <row r="122" spans="1:12" s="24" customFormat="1" ht="13.5" customHeight="1">
      <c r="A122" s="46"/>
      <c r="B122" s="19" t="s">
        <v>123</v>
      </c>
      <c r="C122" s="42"/>
      <c r="D122" s="27" t="s">
        <v>18</v>
      </c>
      <c r="E122" s="26">
        <v>500000</v>
      </c>
      <c r="F122" s="20">
        <v>-280000</v>
      </c>
      <c r="G122" s="20"/>
      <c r="H122" s="26"/>
      <c r="I122" s="26"/>
      <c r="J122" s="47" t="s">
        <v>18</v>
      </c>
      <c r="K122" s="26">
        <f>SUM(E122:F122)</f>
        <v>220000</v>
      </c>
      <c r="L122" s="16"/>
    </row>
    <row r="123" spans="1:12" s="24" customFormat="1" ht="13.5" customHeight="1">
      <c r="A123" s="36" t="s">
        <v>38</v>
      </c>
      <c r="B123" s="36" t="s">
        <v>39</v>
      </c>
      <c r="C123" s="37">
        <v>4415000</v>
      </c>
      <c r="D123" s="37">
        <v>250000</v>
      </c>
      <c r="E123" s="35">
        <f>C123+D123</f>
        <v>4665000</v>
      </c>
      <c r="F123" s="37">
        <f>F125+F128+F131+F135+F138+F141</f>
        <v>-598000</v>
      </c>
      <c r="G123" s="37">
        <f>G130</f>
        <v>-250000</v>
      </c>
      <c r="H123" s="35">
        <f>F123+G123</f>
        <v>-848000</v>
      </c>
      <c r="I123" s="35">
        <f>C123+F123</f>
        <v>3817000</v>
      </c>
      <c r="J123" s="35">
        <f>D123+G123</f>
        <v>0</v>
      </c>
      <c r="K123" s="35">
        <f>E123+H123</f>
        <v>3817000</v>
      </c>
      <c r="L123" s="16"/>
    </row>
    <row r="124" spans="1:12" s="24" customFormat="1" ht="13.5" customHeight="1">
      <c r="A124" s="22"/>
      <c r="B124" s="22" t="s">
        <v>16</v>
      </c>
      <c r="C124" s="21"/>
      <c r="D124" s="21"/>
      <c r="E124" s="23"/>
      <c r="F124" s="21"/>
      <c r="G124" s="21"/>
      <c r="H124" s="23"/>
      <c r="I124" s="23"/>
      <c r="J124" s="23"/>
      <c r="K124" s="23"/>
      <c r="L124" s="16"/>
    </row>
    <row r="125" spans="1:12" s="24" customFormat="1" ht="13.5" customHeight="1">
      <c r="A125" s="17" t="s">
        <v>17</v>
      </c>
      <c r="B125" s="18" t="s">
        <v>124</v>
      </c>
      <c r="C125" s="15">
        <v>174000</v>
      </c>
      <c r="D125" s="15">
        <v>0</v>
      </c>
      <c r="E125" s="14">
        <f>SUM(C125:D125)</f>
        <v>174000</v>
      </c>
      <c r="F125" s="15">
        <f>SUM(F126:F127)</f>
        <v>-160000</v>
      </c>
      <c r="G125" s="15">
        <v>0</v>
      </c>
      <c r="H125" s="14">
        <f>SUM(F125:G125)</f>
        <v>-160000</v>
      </c>
      <c r="I125" s="14">
        <f>C125+F125</f>
        <v>14000</v>
      </c>
      <c r="J125" s="14">
        <f>D125+G125</f>
        <v>0</v>
      </c>
      <c r="K125" s="14">
        <f>SUM(I125:J125)</f>
        <v>14000</v>
      </c>
      <c r="L125" s="16"/>
    </row>
    <row r="126" spans="1:12" s="24" customFormat="1" ht="13.5" customHeight="1">
      <c r="A126" s="46"/>
      <c r="B126" s="19"/>
      <c r="C126" s="42"/>
      <c r="D126" s="27" t="s">
        <v>18</v>
      </c>
      <c r="E126" s="26">
        <v>168000</v>
      </c>
      <c r="F126" s="20">
        <f>6000-160000</f>
        <v>-154000</v>
      </c>
      <c r="G126" s="20"/>
      <c r="H126" s="26"/>
      <c r="I126" s="26"/>
      <c r="J126" s="47" t="s">
        <v>18</v>
      </c>
      <c r="K126" s="26">
        <f>SUM(E126:F126)</f>
        <v>14000</v>
      </c>
      <c r="L126" s="16">
        <f>SUM(K126:K127)</f>
        <v>14000</v>
      </c>
    </row>
    <row r="127" spans="1:12" s="24" customFormat="1" ht="12" customHeight="1">
      <c r="A127" s="46"/>
      <c r="B127" s="19"/>
      <c r="C127" s="42"/>
      <c r="D127" s="27" t="s">
        <v>47</v>
      </c>
      <c r="E127" s="26">
        <v>6000</v>
      </c>
      <c r="F127" s="20">
        <v>-6000</v>
      </c>
      <c r="G127" s="20"/>
      <c r="H127" s="26"/>
      <c r="I127" s="26"/>
      <c r="J127" s="47" t="s">
        <v>47</v>
      </c>
      <c r="K127" s="26">
        <f>SUM(E127:F127)</f>
        <v>0</v>
      </c>
      <c r="L127" s="16"/>
    </row>
    <row r="128" spans="1:12" s="53" customFormat="1" ht="13.5" customHeight="1">
      <c r="A128" s="48" t="s">
        <v>17</v>
      </c>
      <c r="B128" s="49" t="s">
        <v>126</v>
      </c>
      <c r="C128" s="50">
        <v>350000</v>
      </c>
      <c r="D128" s="50">
        <v>0</v>
      </c>
      <c r="E128" s="51">
        <f>SUM(C128:D128)</f>
        <v>350000</v>
      </c>
      <c r="F128" s="50">
        <v>-100000</v>
      </c>
      <c r="G128" s="50">
        <v>0</v>
      </c>
      <c r="H128" s="51">
        <f>SUM(F128:G128)</f>
        <v>-100000</v>
      </c>
      <c r="I128" s="51">
        <f>C128+F128</f>
        <v>250000</v>
      </c>
      <c r="J128" s="51">
        <f>D128+G128</f>
        <v>0</v>
      </c>
      <c r="K128" s="51">
        <f>SUM(I128:J128)</f>
        <v>250000</v>
      </c>
      <c r="L128" s="52"/>
    </row>
    <row r="129" spans="1:12" s="53" customFormat="1" ht="13.5" customHeight="1">
      <c r="A129" s="54"/>
      <c r="B129" s="55"/>
      <c r="C129" s="56"/>
      <c r="D129" s="114" t="s">
        <v>18</v>
      </c>
      <c r="E129" s="115">
        <v>350000</v>
      </c>
      <c r="F129" s="116">
        <v>0</v>
      </c>
      <c r="G129" s="116"/>
      <c r="H129" s="115"/>
      <c r="I129" s="115"/>
      <c r="J129" s="117" t="s">
        <v>18</v>
      </c>
      <c r="K129" s="115">
        <v>250000</v>
      </c>
      <c r="L129" s="52"/>
    </row>
    <row r="130" spans="1:12" s="53" customFormat="1" ht="13.5" customHeight="1">
      <c r="A130" s="48" t="s">
        <v>59</v>
      </c>
      <c r="B130" s="49" t="s">
        <v>196</v>
      </c>
      <c r="C130" s="50">
        <v>0</v>
      </c>
      <c r="D130" s="50">
        <v>250000</v>
      </c>
      <c r="E130" s="51">
        <f>SUM(C130:D130)</f>
        <v>250000</v>
      </c>
      <c r="F130" s="50">
        <v>0</v>
      </c>
      <c r="G130" s="50">
        <v>-250000</v>
      </c>
      <c r="H130" s="51">
        <f>SUM(F130:G130)</f>
        <v>-250000</v>
      </c>
      <c r="I130" s="51">
        <f>C130+F130</f>
        <v>0</v>
      </c>
      <c r="J130" s="51">
        <f>D130+G130</f>
        <v>0</v>
      </c>
      <c r="K130" s="51">
        <f>SUM(I130:J130)</f>
        <v>0</v>
      </c>
      <c r="L130" s="52"/>
    </row>
    <row r="131" spans="1:12" s="53" customFormat="1" ht="13.5" customHeight="1">
      <c r="A131" s="54" t="s">
        <v>17</v>
      </c>
      <c r="B131" s="55"/>
      <c r="C131" s="50">
        <v>400000</v>
      </c>
      <c r="D131" s="145">
        <v>0</v>
      </c>
      <c r="E131" s="51">
        <v>400000</v>
      </c>
      <c r="F131" s="50">
        <v>-100000</v>
      </c>
      <c r="G131" s="50"/>
      <c r="H131" s="51"/>
      <c r="I131" s="51">
        <v>300000</v>
      </c>
      <c r="J131" s="146">
        <v>0</v>
      </c>
      <c r="K131" s="51">
        <f>SUM(E131:F131)</f>
        <v>300000</v>
      </c>
      <c r="L131" s="52"/>
    </row>
    <row r="132" spans="1:12" s="53" customFormat="1" ht="12" customHeight="1">
      <c r="A132" s="54"/>
      <c r="B132" s="55"/>
      <c r="C132" s="56"/>
      <c r="D132" s="114" t="s">
        <v>18</v>
      </c>
      <c r="E132" s="115">
        <v>369600</v>
      </c>
      <c r="F132" s="116">
        <v>-100000</v>
      </c>
      <c r="G132" s="116"/>
      <c r="H132" s="115"/>
      <c r="I132" s="115"/>
      <c r="J132" s="117" t="s">
        <v>18</v>
      </c>
      <c r="K132" s="115">
        <f>SUM(E132:F132)</f>
        <v>269600</v>
      </c>
      <c r="L132" s="52"/>
    </row>
    <row r="133" spans="1:12" s="53" customFormat="1" ht="13.5" customHeight="1">
      <c r="A133" s="54"/>
      <c r="B133" s="55"/>
      <c r="C133" s="147"/>
      <c r="D133" s="148" t="s">
        <v>44</v>
      </c>
      <c r="E133" s="149">
        <v>30400</v>
      </c>
      <c r="F133" s="150"/>
      <c r="G133" s="150"/>
      <c r="H133" s="149"/>
      <c r="I133" s="149"/>
      <c r="J133" s="151" t="s">
        <v>44</v>
      </c>
      <c r="K133" s="149">
        <f>SUM(E133:F133)</f>
        <v>30400</v>
      </c>
      <c r="L133" s="52"/>
    </row>
    <row r="134" spans="1:12" s="119" customFormat="1" ht="12" customHeight="1">
      <c r="A134" s="57"/>
      <c r="B134" s="58" t="s">
        <v>8</v>
      </c>
      <c r="C134" s="59"/>
      <c r="D134" s="60"/>
      <c r="E134" s="61">
        <v>650000</v>
      </c>
      <c r="F134" s="59">
        <f>F131</f>
        <v>-100000</v>
      </c>
      <c r="G134" s="59">
        <f>G130</f>
        <v>-250000</v>
      </c>
      <c r="H134" s="61">
        <f>SUM(F134:G134)</f>
        <v>-350000</v>
      </c>
      <c r="I134" s="61"/>
      <c r="J134" s="62"/>
      <c r="K134" s="61">
        <f>E134+H134</f>
        <v>300000</v>
      </c>
      <c r="L134" s="118"/>
    </row>
    <row r="135" spans="1:12" s="24" customFormat="1" ht="13.5" customHeight="1">
      <c r="A135" s="17" t="s">
        <v>17</v>
      </c>
      <c r="B135" s="18" t="s">
        <v>74</v>
      </c>
      <c r="C135" s="15">
        <v>120000</v>
      </c>
      <c r="D135" s="15">
        <v>0</v>
      </c>
      <c r="E135" s="14">
        <f>SUM(C135:D135)</f>
        <v>120000</v>
      </c>
      <c r="F135" s="15">
        <v>-110000</v>
      </c>
      <c r="G135" s="15">
        <v>0</v>
      </c>
      <c r="H135" s="14">
        <f>SUM(F135:G135)</f>
        <v>-110000</v>
      </c>
      <c r="I135" s="14">
        <f>C135+F135</f>
        <v>10000</v>
      </c>
      <c r="J135" s="14">
        <f>D135+G135</f>
        <v>0</v>
      </c>
      <c r="K135" s="14">
        <f>SUM(I135:J135)</f>
        <v>10000</v>
      </c>
      <c r="L135" s="16"/>
    </row>
    <row r="136" spans="1:12" s="24" customFormat="1" ht="13.5" customHeight="1">
      <c r="A136" s="46"/>
      <c r="B136" s="19" t="s">
        <v>75</v>
      </c>
      <c r="C136" s="42"/>
      <c r="D136" s="27" t="s">
        <v>18</v>
      </c>
      <c r="E136" s="26">
        <v>120000</v>
      </c>
      <c r="F136" s="20"/>
      <c r="G136" s="20"/>
      <c r="H136" s="26"/>
      <c r="I136" s="26"/>
      <c r="J136" s="47" t="s">
        <v>18</v>
      </c>
      <c r="K136" s="26">
        <v>10000</v>
      </c>
      <c r="L136" s="16">
        <f>SUM(K136:K142)</f>
        <v>90000</v>
      </c>
    </row>
    <row r="137" spans="1:12" s="24" customFormat="1" ht="13.5" customHeight="1">
      <c r="A137" s="46"/>
      <c r="B137" s="19" t="s">
        <v>76</v>
      </c>
      <c r="C137" s="42"/>
      <c r="D137" s="27"/>
      <c r="E137" s="26"/>
      <c r="F137" s="20"/>
      <c r="G137" s="20"/>
      <c r="H137" s="26"/>
      <c r="I137" s="26"/>
      <c r="J137" s="47"/>
      <c r="K137" s="26"/>
      <c r="L137" s="16"/>
    </row>
    <row r="138" spans="1:12" s="24" customFormat="1" ht="13.5" customHeight="1">
      <c r="A138" s="17" t="s">
        <v>17</v>
      </c>
      <c r="B138" s="18" t="s">
        <v>127</v>
      </c>
      <c r="C138" s="15">
        <v>18000</v>
      </c>
      <c r="D138" s="15">
        <v>0</v>
      </c>
      <c r="E138" s="14">
        <f>SUM(C138:D138)</f>
        <v>18000</v>
      </c>
      <c r="F138" s="15">
        <v>-8000</v>
      </c>
      <c r="G138" s="15">
        <v>0</v>
      </c>
      <c r="H138" s="14">
        <f>SUM(F138:G138)</f>
        <v>-8000</v>
      </c>
      <c r="I138" s="14">
        <f>C138+F138</f>
        <v>10000</v>
      </c>
      <c r="J138" s="14">
        <f>D138+G138</f>
        <v>0</v>
      </c>
      <c r="K138" s="14">
        <f>SUM(I138:J138)</f>
        <v>10000</v>
      </c>
      <c r="L138" s="16"/>
    </row>
    <row r="139" spans="1:12" s="24" customFormat="1" ht="13.5" customHeight="1">
      <c r="A139" s="46"/>
      <c r="B139" s="19" t="s">
        <v>128</v>
      </c>
      <c r="C139" s="42"/>
      <c r="D139" s="27" t="s">
        <v>18</v>
      </c>
      <c r="E139" s="26">
        <v>16000</v>
      </c>
      <c r="F139" s="20">
        <v>-8000</v>
      </c>
      <c r="G139" s="20"/>
      <c r="H139" s="26"/>
      <c r="I139" s="26"/>
      <c r="J139" s="47" t="s">
        <v>18</v>
      </c>
      <c r="K139" s="26">
        <v>8000</v>
      </c>
      <c r="L139" s="16">
        <f>SUM(K139:K139)</f>
        <v>8000</v>
      </c>
    </row>
    <row r="140" spans="1:12" s="31" customFormat="1" ht="13.5" customHeight="1">
      <c r="A140" s="46"/>
      <c r="B140" s="19"/>
      <c r="C140" s="42"/>
      <c r="D140" s="27" t="s">
        <v>47</v>
      </c>
      <c r="E140" s="26">
        <v>2000</v>
      </c>
      <c r="F140" s="20"/>
      <c r="G140" s="20"/>
      <c r="H140" s="26"/>
      <c r="I140" s="26"/>
      <c r="J140" s="47" t="s">
        <v>129</v>
      </c>
      <c r="K140" s="26">
        <f>SUM(E140:F140)</f>
        <v>2000</v>
      </c>
      <c r="L140" s="25"/>
    </row>
    <row r="141" spans="1:12" s="24" customFormat="1" ht="13.5" customHeight="1">
      <c r="A141" s="17" t="s">
        <v>17</v>
      </c>
      <c r="B141" s="18" t="s">
        <v>125</v>
      </c>
      <c r="C141" s="15">
        <v>150000</v>
      </c>
      <c r="D141" s="15">
        <v>0</v>
      </c>
      <c r="E141" s="14">
        <f>SUM(C141:D141)</f>
        <v>150000</v>
      </c>
      <c r="F141" s="15">
        <v>-120000</v>
      </c>
      <c r="G141" s="15">
        <v>0</v>
      </c>
      <c r="H141" s="14">
        <f>SUM(F141:G141)</f>
        <v>-120000</v>
      </c>
      <c r="I141" s="14">
        <f>C141+F141</f>
        <v>30000</v>
      </c>
      <c r="J141" s="14">
        <f>D141+G141</f>
        <v>0</v>
      </c>
      <c r="K141" s="14">
        <f>SUM(I141:J141)</f>
        <v>30000</v>
      </c>
      <c r="L141" s="16"/>
    </row>
    <row r="142" spans="1:12" s="24" customFormat="1" ht="13.5" customHeight="1">
      <c r="A142" s="46"/>
      <c r="B142" s="19"/>
      <c r="C142" s="42"/>
      <c r="D142" s="27" t="s">
        <v>18</v>
      </c>
      <c r="E142" s="26">
        <v>150000</v>
      </c>
      <c r="F142" s="20"/>
      <c r="G142" s="20"/>
      <c r="H142" s="26"/>
      <c r="I142" s="26"/>
      <c r="J142" s="47" t="s">
        <v>18</v>
      </c>
      <c r="K142" s="26">
        <v>30000</v>
      </c>
      <c r="L142" s="16">
        <f>SUM(K142:K142)</f>
        <v>30000</v>
      </c>
    </row>
    <row r="143" spans="1:256" s="12" customFormat="1" ht="13.5" customHeight="1">
      <c r="A143" s="36" t="s">
        <v>130</v>
      </c>
      <c r="B143" s="36" t="s">
        <v>131</v>
      </c>
      <c r="C143" s="37">
        <v>187000</v>
      </c>
      <c r="D143" s="37">
        <v>0</v>
      </c>
      <c r="E143" s="35">
        <f>C143+D143</f>
        <v>187000</v>
      </c>
      <c r="F143" s="37">
        <f>F145</f>
        <v>-37000</v>
      </c>
      <c r="G143" s="37">
        <v>0</v>
      </c>
      <c r="H143" s="35">
        <f>F143+G143</f>
        <v>-37000</v>
      </c>
      <c r="I143" s="35">
        <f>C143+F143</f>
        <v>150000</v>
      </c>
      <c r="J143" s="35">
        <f>D143+G143</f>
        <v>0</v>
      </c>
      <c r="K143" s="35">
        <f>E143+H143</f>
        <v>150000</v>
      </c>
      <c r="L143" s="143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  <c r="EI143" s="144"/>
      <c r="EJ143" s="144"/>
      <c r="EK143" s="144"/>
      <c r="EL143" s="144"/>
      <c r="EM143" s="144"/>
      <c r="EN143" s="144"/>
      <c r="EO143" s="144"/>
      <c r="EP143" s="144"/>
      <c r="EQ143" s="144"/>
      <c r="ER143" s="144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4"/>
      <c r="FF143" s="144"/>
      <c r="FG143" s="144"/>
      <c r="FH143" s="144"/>
      <c r="FI143" s="144"/>
      <c r="FJ143" s="144"/>
      <c r="FK143" s="144"/>
      <c r="FL143" s="144"/>
      <c r="FM143" s="144"/>
      <c r="FN143" s="144"/>
      <c r="FO143" s="144"/>
      <c r="FP143" s="144"/>
      <c r="FQ143" s="144"/>
      <c r="FR143" s="144"/>
      <c r="FS143" s="144"/>
      <c r="FT143" s="144"/>
      <c r="FU143" s="144"/>
      <c r="FV143" s="144"/>
      <c r="FW143" s="144"/>
      <c r="FX143" s="144"/>
      <c r="FY143" s="144"/>
      <c r="FZ143" s="144"/>
      <c r="GA143" s="144"/>
      <c r="GB143" s="144"/>
      <c r="GC143" s="144"/>
      <c r="GD143" s="144"/>
      <c r="GE143" s="144"/>
      <c r="GF143" s="144"/>
      <c r="GG143" s="144"/>
      <c r="GH143" s="144"/>
      <c r="GI143" s="144"/>
      <c r="GJ143" s="144"/>
      <c r="GK143" s="144"/>
      <c r="GL143" s="144"/>
      <c r="GM143" s="144"/>
      <c r="GN143" s="144"/>
      <c r="GO143" s="144"/>
      <c r="GP143" s="144"/>
      <c r="GQ143" s="144"/>
      <c r="GR143" s="144"/>
      <c r="GS143" s="144"/>
      <c r="GT143" s="144"/>
      <c r="GU143" s="144"/>
      <c r="GV143" s="144"/>
      <c r="GW143" s="144"/>
      <c r="GX143" s="144"/>
      <c r="GY143" s="144"/>
      <c r="GZ143" s="144"/>
      <c r="HA143" s="144"/>
      <c r="HB143" s="144"/>
      <c r="HC143" s="144"/>
      <c r="HD143" s="144"/>
      <c r="HE143" s="144"/>
      <c r="HF143" s="144"/>
      <c r="HG143" s="144"/>
      <c r="HH143" s="144"/>
      <c r="HI143" s="144"/>
      <c r="HJ143" s="144"/>
      <c r="HK143" s="144"/>
      <c r="HL143" s="144"/>
      <c r="HM143" s="144"/>
      <c r="HN143" s="144"/>
      <c r="HO143" s="144"/>
      <c r="HP143" s="144"/>
      <c r="HQ143" s="144"/>
      <c r="HR143" s="144"/>
      <c r="HS143" s="144"/>
      <c r="HT143" s="144"/>
      <c r="HU143" s="144"/>
      <c r="HV143" s="144"/>
      <c r="HW143" s="144"/>
      <c r="HX143" s="144"/>
      <c r="HY143" s="144"/>
      <c r="HZ143" s="144"/>
      <c r="IA143" s="144"/>
      <c r="IB143" s="144"/>
      <c r="IC143" s="144"/>
      <c r="ID143" s="144"/>
      <c r="IE143" s="144"/>
      <c r="IF143" s="144"/>
      <c r="IG143" s="144"/>
      <c r="IH143" s="144"/>
      <c r="II143" s="144"/>
      <c r="IJ143" s="144"/>
      <c r="IK143" s="144"/>
      <c r="IL143" s="144"/>
      <c r="IM143" s="144"/>
      <c r="IN143" s="144"/>
      <c r="IO143" s="144"/>
      <c r="IP143" s="144"/>
      <c r="IQ143" s="144"/>
      <c r="IR143" s="144"/>
      <c r="IS143" s="144"/>
      <c r="IT143" s="144"/>
      <c r="IU143" s="144"/>
      <c r="IV143" s="144"/>
    </row>
    <row r="144" spans="1:256" s="31" customFormat="1" ht="13.5" customHeight="1">
      <c r="A144" s="22"/>
      <c r="B144" s="22" t="s">
        <v>132</v>
      </c>
      <c r="C144" s="21"/>
      <c r="D144" s="21"/>
      <c r="E144" s="23"/>
      <c r="F144" s="21"/>
      <c r="G144" s="21"/>
      <c r="H144" s="23"/>
      <c r="I144" s="23"/>
      <c r="J144" s="23"/>
      <c r="K144" s="23"/>
      <c r="L144" s="3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18" customFormat="1" ht="13.5" customHeight="1">
      <c r="A145" s="17" t="s">
        <v>17</v>
      </c>
      <c r="B145" s="18" t="s">
        <v>133</v>
      </c>
      <c r="C145" s="15">
        <v>187000</v>
      </c>
      <c r="D145" s="15"/>
      <c r="E145" s="14">
        <f>SUM(C145:D145)</f>
        <v>187000</v>
      </c>
      <c r="F145" s="15">
        <v>-37000</v>
      </c>
      <c r="G145" s="15">
        <v>0</v>
      </c>
      <c r="H145" s="14">
        <f>SUM(F145:G145)</f>
        <v>-37000</v>
      </c>
      <c r="I145" s="14">
        <f>C145+F145</f>
        <v>150000</v>
      </c>
      <c r="J145" s="14">
        <f>D145+G145</f>
        <v>0</v>
      </c>
      <c r="K145" s="14">
        <f>SUM(I145:J145)</f>
        <v>150000</v>
      </c>
      <c r="L145" s="13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</row>
    <row r="146" spans="1:256" s="19" customFormat="1" ht="13.5" customHeight="1">
      <c r="A146" s="46"/>
      <c r="B146" s="19" t="s">
        <v>134</v>
      </c>
      <c r="C146" s="42"/>
      <c r="D146" s="27" t="s">
        <v>18</v>
      </c>
      <c r="E146" s="26">
        <v>187000</v>
      </c>
      <c r="F146" s="20"/>
      <c r="G146" s="20"/>
      <c r="H146" s="26"/>
      <c r="I146" s="26"/>
      <c r="J146" s="47" t="s">
        <v>18</v>
      </c>
      <c r="K146" s="26">
        <v>150000</v>
      </c>
      <c r="L146" s="25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</row>
    <row r="147" spans="1:256" s="12" customFormat="1" ht="13.5" customHeight="1">
      <c r="A147" s="36" t="s">
        <v>135</v>
      </c>
      <c r="B147" s="36" t="s">
        <v>131</v>
      </c>
      <c r="C147" s="37">
        <v>263000</v>
      </c>
      <c r="D147" s="37">
        <v>150000</v>
      </c>
      <c r="E147" s="35">
        <f>C147+D147</f>
        <v>413000</v>
      </c>
      <c r="F147" s="37">
        <f>F149</f>
        <v>37000</v>
      </c>
      <c r="G147" s="37">
        <f>G149</f>
        <v>0</v>
      </c>
      <c r="H147" s="35">
        <f>F147+G147</f>
        <v>37000</v>
      </c>
      <c r="I147" s="35">
        <f>C147+F147</f>
        <v>300000</v>
      </c>
      <c r="J147" s="35">
        <f>D147+G147</f>
        <v>150000</v>
      </c>
      <c r="K147" s="35">
        <f>E147+H147</f>
        <v>450000</v>
      </c>
      <c r="L147" s="143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  <c r="IE147" s="144"/>
      <c r="IF147" s="144"/>
      <c r="IG147" s="144"/>
      <c r="IH147" s="144"/>
      <c r="II147" s="144"/>
      <c r="IJ147" s="144"/>
      <c r="IK147" s="144"/>
      <c r="IL147" s="144"/>
      <c r="IM147" s="144"/>
      <c r="IN147" s="144"/>
      <c r="IO147" s="144"/>
      <c r="IP147" s="144"/>
      <c r="IQ147" s="144"/>
      <c r="IR147" s="144"/>
      <c r="IS147" s="144"/>
      <c r="IT147" s="144"/>
      <c r="IU147" s="144"/>
      <c r="IV147" s="144"/>
    </row>
    <row r="148" spans="1:256" s="24" customFormat="1" ht="13.5" customHeight="1">
      <c r="A148" s="68"/>
      <c r="B148" s="68" t="s">
        <v>16</v>
      </c>
      <c r="C148" s="69"/>
      <c r="D148" s="69"/>
      <c r="E148" s="70"/>
      <c r="F148" s="69"/>
      <c r="G148" s="69"/>
      <c r="H148" s="70"/>
      <c r="I148" s="70"/>
      <c r="J148" s="70"/>
      <c r="K148" s="70"/>
      <c r="L148" s="29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</row>
    <row r="149" spans="1:12" s="12" customFormat="1" ht="13.5" customHeight="1">
      <c r="A149" s="38" t="s">
        <v>17</v>
      </c>
      <c r="B149" s="155" t="s">
        <v>136</v>
      </c>
      <c r="C149" s="13">
        <v>263000</v>
      </c>
      <c r="D149" s="13">
        <v>150000</v>
      </c>
      <c r="E149" s="14">
        <f>C149+D149</f>
        <v>413000</v>
      </c>
      <c r="F149" s="15">
        <v>37000</v>
      </c>
      <c r="G149" s="15"/>
      <c r="H149" s="14">
        <f>F149+G149</f>
        <v>37000</v>
      </c>
      <c r="I149" s="14">
        <f>C149+F149</f>
        <v>300000</v>
      </c>
      <c r="J149" s="14">
        <f>D149+G149</f>
        <v>150000</v>
      </c>
      <c r="K149" s="14">
        <f>E149+H149</f>
        <v>450000</v>
      </c>
      <c r="L149" s="13"/>
    </row>
    <row r="150" spans="1:12" s="24" customFormat="1" ht="13.5" customHeight="1">
      <c r="A150" s="156"/>
      <c r="B150" s="154"/>
      <c r="C150" s="16"/>
      <c r="D150" s="76"/>
      <c r="E150" s="75"/>
      <c r="F150" s="112"/>
      <c r="G150" s="77"/>
      <c r="H150" s="78"/>
      <c r="I150" s="78"/>
      <c r="J150" s="113" t="s">
        <v>18</v>
      </c>
      <c r="K150" s="75">
        <v>300000</v>
      </c>
      <c r="L150" s="16"/>
    </row>
    <row r="151" spans="1:12" ht="27.75" customHeight="1">
      <c r="A151" s="32"/>
      <c r="B151" s="33" t="s">
        <v>180</v>
      </c>
      <c r="C151" s="34">
        <v>140000</v>
      </c>
      <c r="D151" s="34">
        <v>0</v>
      </c>
      <c r="E151" s="35">
        <f>C151+D151</f>
        <v>140000</v>
      </c>
      <c r="F151" s="35">
        <f>F152</f>
        <v>-140000</v>
      </c>
      <c r="G151" s="35">
        <v>0</v>
      </c>
      <c r="H151" s="35">
        <f>F151+G151</f>
        <v>-140000</v>
      </c>
      <c r="I151" s="35">
        <f aca="true" t="shared" si="5" ref="I151:K152">C151+F151</f>
        <v>0</v>
      </c>
      <c r="J151" s="35">
        <f t="shared" si="5"/>
        <v>0</v>
      </c>
      <c r="K151" s="35">
        <f t="shared" si="5"/>
        <v>0</v>
      </c>
      <c r="L151" s="3"/>
    </row>
    <row r="152" spans="1:256" s="12" customFormat="1" ht="13.5" customHeight="1">
      <c r="A152" s="36" t="s">
        <v>173</v>
      </c>
      <c r="B152" s="36" t="s">
        <v>174</v>
      </c>
      <c r="C152" s="37">
        <v>140000</v>
      </c>
      <c r="D152" s="37">
        <v>0</v>
      </c>
      <c r="E152" s="35">
        <f>C152+D152</f>
        <v>140000</v>
      </c>
      <c r="F152" s="37">
        <f>F154</f>
        <v>-140000</v>
      </c>
      <c r="G152" s="37">
        <v>0</v>
      </c>
      <c r="H152" s="35">
        <f>F152+G152</f>
        <v>-140000</v>
      </c>
      <c r="I152" s="35">
        <f t="shared" si="5"/>
        <v>0</v>
      </c>
      <c r="J152" s="35">
        <f t="shared" si="5"/>
        <v>0</v>
      </c>
      <c r="K152" s="35">
        <f t="shared" si="5"/>
        <v>0</v>
      </c>
      <c r="L152" s="3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31" customFormat="1" ht="13.5" customHeight="1">
      <c r="A153" s="22"/>
      <c r="B153" s="22" t="s">
        <v>175</v>
      </c>
      <c r="C153" s="21"/>
      <c r="D153" s="21"/>
      <c r="E153" s="23"/>
      <c r="F153" s="21"/>
      <c r="G153" s="21"/>
      <c r="H153" s="23"/>
      <c r="I153" s="23"/>
      <c r="J153" s="23"/>
      <c r="K153" s="23"/>
      <c r="L153" s="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12" s="12" customFormat="1" ht="13.5" customHeight="1">
      <c r="A154" s="38"/>
      <c r="B154" s="39" t="s">
        <v>176</v>
      </c>
      <c r="C154" s="13">
        <v>140000</v>
      </c>
      <c r="D154" s="13">
        <v>0</v>
      </c>
      <c r="E154" s="14">
        <f>C154+D154</f>
        <v>140000</v>
      </c>
      <c r="F154" s="15">
        <v>-140000</v>
      </c>
      <c r="G154" s="15">
        <v>0</v>
      </c>
      <c r="H154" s="14">
        <f>F154+G154</f>
        <v>-140000</v>
      </c>
      <c r="I154" s="14">
        <f>C154+F154</f>
        <v>0</v>
      </c>
      <c r="J154" s="14">
        <f>D154+G154</f>
        <v>0</v>
      </c>
      <c r="K154" s="14">
        <f>E154+H154</f>
        <v>0</v>
      </c>
      <c r="L154" s="13"/>
    </row>
    <row r="155" spans="1:12" s="31" customFormat="1" ht="13.5" customHeight="1">
      <c r="A155" s="40" t="s">
        <v>177</v>
      </c>
      <c r="B155" s="41" t="s">
        <v>178</v>
      </c>
      <c r="C155" s="25"/>
      <c r="D155" s="71" t="s">
        <v>18</v>
      </c>
      <c r="E155" s="26">
        <v>140000</v>
      </c>
      <c r="F155" s="27"/>
      <c r="G155" s="42"/>
      <c r="H155" s="43"/>
      <c r="I155" s="43"/>
      <c r="J155" s="44"/>
      <c r="K155" s="26"/>
      <c r="L155" s="25"/>
    </row>
    <row r="156" spans="1:12" s="24" customFormat="1" ht="13.5" customHeight="1">
      <c r="A156" s="72"/>
      <c r="B156" s="73" t="s">
        <v>179</v>
      </c>
      <c r="C156" s="16"/>
      <c r="D156" s="74"/>
      <c r="E156" s="75"/>
      <c r="F156" s="76"/>
      <c r="G156" s="77"/>
      <c r="H156" s="78"/>
      <c r="I156" s="78"/>
      <c r="J156" s="79"/>
      <c r="K156" s="75"/>
      <c r="L156" s="16"/>
    </row>
    <row r="157" spans="1:12" ht="27.75" customHeight="1">
      <c r="A157" s="32"/>
      <c r="B157" s="33" t="s">
        <v>153</v>
      </c>
      <c r="C157" s="34">
        <v>103000</v>
      </c>
      <c r="D157" s="34">
        <v>0</v>
      </c>
      <c r="E157" s="35">
        <f>C157+D157</f>
        <v>103000</v>
      </c>
      <c r="F157" s="35">
        <f>F158+F162</f>
        <v>-64260</v>
      </c>
      <c r="G157" s="35">
        <v>0</v>
      </c>
      <c r="H157" s="35">
        <f>F157+G157</f>
        <v>-64260</v>
      </c>
      <c r="I157" s="35">
        <f aca="true" t="shared" si="6" ref="I157:K158">C157+F157</f>
        <v>38740</v>
      </c>
      <c r="J157" s="35">
        <f t="shared" si="6"/>
        <v>0</v>
      </c>
      <c r="K157" s="35">
        <f t="shared" si="6"/>
        <v>38740</v>
      </c>
      <c r="L157" s="3"/>
    </row>
    <row r="158" spans="1:256" s="12" customFormat="1" ht="13.5" customHeight="1">
      <c r="A158" s="36" t="s">
        <v>154</v>
      </c>
      <c r="B158" s="36" t="s">
        <v>66</v>
      </c>
      <c r="C158" s="37">
        <v>8000</v>
      </c>
      <c r="D158" s="37">
        <v>0</v>
      </c>
      <c r="E158" s="35">
        <f>C158+D158</f>
        <v>8000</v>
      </c>
      <c r="F158" s="37">
        <f>F160</f>
        <v>740</v>
      </c>
      <c r="G158" s="37">
        <v>0</v>
      </c>
      <c r="H158" s="35">
        <f>F158+G158</f>
        <v>740</v>
      </c>
      <c r="I158" s="35">
        <f t="shared" si="6"/>
        <v>8740</v>
      </c>
      <c r="J158" s="35">
        <f t="shared" si="6"/>
        <v>0</v>
      </c>
      <c r="K158" s="35">
        <f t="shared" si="6"/>
        <v>8740</v>
      </c>
      <c r="L158" s="3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31" customFormat="1" ht="13.5" customHeight="1">
      <c r="A159" s="22"/>
      <c r="B159" s="22" t="s">
        <v>30</v>
      </c>
      <c r="C159" s="21"/>
      <c r="D159" s="21"/>
      <c r="E159" s="23"/>
      <c r="F159" s="21"/>
      <c r="G159" s="21"/>
      <c r="H159" s="23"/>
      <c r="I159" s="23"/>
      <c r="J159" s="23"/>
      <c r="K159" s="23"/>
      <c r="L159" s="3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12" s="12" customFormat="1" ht="13.5" customHeight="1">
      <c r="A160" s="38" t="s">
        <v>63</v>
      </c>
      <c r="B160" s="39" t="s">
        <v>155</v>
      </c>
      <c r="C160" s="13">
        <v>8000</v>
      </c>
      <c r="D160" s="13">
        <v>0</v>
      </c>
      <c r="E160" s="14">
        <f>C160+D160</f>
        <v>8000</v>
      </c>
      <c r="F160" s="15">
        <v>740</v>
      </c>
      <c r="G160" s="15">
        <v>0</v>
      </c>
      <c r="H160" s="14">
        <f>F160+G160</f>
        <v>740</v>
      </c>
      <c r="I160" s="14">
        <f>C160+F160</f>
        <v>8740</v>
      </c>
      <c r="J160" s="14">
        <f>D160+G160</f>
        <v>0</v>
      </c>
      <c r="K160" s="14">
        <f>E160+H160</f>
        <v>8740</v>
      </c>
      <c r="L160" s="13"/>
    </row>
    <row r="161" spans="1:12" s="31" customFormat="1" ht="13.5" customHeight="1">
      <c r="A161" s="40"/>
      <c r="B161" s="65"/>
      <c r="C161" s="25"/>
      <c r="D161" s="27" t="s">
        <v>18</v>
      </c>
      <c r="E161" s="26">
        <v>8000</v>
      </c>
      <c r="F161" s="20"/>
      <c r="G161" s="42"/>
      <c r="H161" s="43"/>
      <c r="I161" s="43"/>
      <c r="J161" s="44" t="s">
        <v>18</v>
      </c>
      <c r="K161" s="26">
        <v>8740</v>
      </c>
      <c r="L161" s="25"/>
    </row>
    <row r="162" spans="1:256" s="12" customFormat="1" ht="13.5" customHeight="1">
      <c r="A162" s="36" t="s">
        <v>163</v>
      </c>
      <c r="B162" s="36" t="s">
        <v>66</v>
      </c>
      <c r="C162" s="37">
        <v>95000</v>
      </c>
      <c r="D162" s="37">
        <v>0</v>
      </c>
      <c r="E162" s="35">
        <f>C162+D162</f>
        <v>95000</v>
      </c>
      <c r="F162" s="37">
        <f>F164</f>
        <v>-65000</v>
      </c>
      <c r="G162" s="37">
        <v>0</v>
      </c>
      <c r="H162" s="35">
        <f>F162+G162</f>
        <v>-65000</v>
      </c>
      <c r="I162" s="35">
        <f>C162+F162</f>
        <v>30000</v>
      </c>
      <c r="J162" s="35">
        <f>D162+G162</f>
        <v>0</v>
      </c>
      <c r="K162" s="35">
        <f>E162+H162</f>
        <v>30000</v>
      </c>
      <c r="L162" s="3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31" customFormat="1" ht="13.5" customHeight="1">
      <c r="A163" s="22"/>
      <c r="B163" s="22" t="s">
        <v>164</v>
      </c>
      <c r="C163" s="21"/>
      <c r="D163" s="21"/>
      <c r="E163" s="23"/>
      <c r="F163" s="21"/>
      <c r="G163" s="21"/>
      <c r="H163" s="23"/>
      <c r="I163" s="23"/>
      <c r="J163" s="23"/>
      <c r="K163" s="23"/>
      <c r="L163" s="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12" s="12" customFormat="1" ht="13.5" customHeight="1">
      <c r="A164" s="38" t="s">
        <v>63</v>
      </c>
      <c r="B164" s="39" t="s">
        <v>165</v>
      </c>
      <c r="C164" s="13">
        <v>95000</v>
      </c>
      <c r="D164" s="13">
        <v>0</v>
      </c>
      <c r="E164" s="14">
        <f>C164+D164</f>
        <v>95000</v>
      </c>
      <c r="F164" s="15">
        <v>-65000</v>
      </c>
      <c r="G164" s="15">
        <v>0</v>
      </c>
      <c r="H164" s="14">
        <f>F164+G164</f>
        <v>-65000</v>
      </c>
      <c r="I164" s="14">
        <f>C164+F164</f>
        <v>30000</v>
      </c>
      <c r="J164" s="14">
        <f>D164+G164</f>
        <v>0</v>
      </c>
      <c r="K164" s="14">
        <f>E164+H164</f>
        <v>30000</v>
      </c>
      <c r="L164" s="13"/>
    </row>
    <row r="165" spans="1:12" s="24" customFormat="1" ht="15" customHeight="1">
      <c r="A165" s="72"/>
      <c r="B165" s="102" t="s">
        <v>166</v>
      </c>
      <c r="C165" s="16"/>
      <c r="D165" s="76" t="s">
        <v>18</v>
      </c>
      <c r="E165" s="75">
        <v>95000</v>
      </c>
      <c r="F165" s="112"/>
      <c r="G165" s="77"/>
      <c r="H165" s="78"/>
      <c r="I165" s="78"/>
      <c r="J165" s="113" t="s">
        <v>18</v>
      </c>
      <c r="K165" s="75">
        <v>30000</v>
      </c>
      <c r="L165" s="16"/>
    </row>
    <row r="166" spans="1:12" ht="30.75" customHeight="1">
      <c r="A166" s="32"/>
      <c r="B166" s="33" t="s">
        <v>197</v>
      </c>
      <c r="C166" s="34">
        <v>572925</v>
      </c>
      <c r="D166" s="34">
        <v>0</v>
      </c>
      <c r="E166" s="35">
        <f>C166+D166</f>
        <v>572925</v>
      </c>
      <c r="F166" s="35">
        <f>F167</f>
        <v>20000</v>
      </c>
      <c r="G166" s="35">
        <v>0</v>
      </c>
      <c r="H166" s="35">
        <f>F166+G166</f>
        <v>20000</v>
      </c>
      <c r="I166" s="35">
        <f aca="true" t="shared" si="7" ref="I166:K167">C166+F166</f>
        <v>592925</v>
      </c>
      <c r="J166" s="35">
        <f t="shared" si="7"/>
        <v>0</v>
      </c>
      <c r="K166" s="35">
        <f t="shared" si="7"/>
        <v>592925</v>
      </c>
      <c r="L166" s="3"/>
    </row>
    <row r="167" spans="1:256" s="12" customFormat="1" ht="15.75" customHeight="1">
      <c r="A167" s="36" t="s">
        <v>163</v>
      </c>
      <c r="B167" s="36" t="s">
        <v>66</v>
      </c>
      <c r="C167" s="37">
        <v>0</v>
      </c>
      <c r="D167" s="37">
        <v>0</v>
      </c>
      <c r="E167" s="35">
        <f>C167+D167</f>
        <v>0</v>
      </c>
      <c r="F167" s="37">
        <f>F169</f>
        <v>20000</v>
      </c>
      <c r="G167" s="37">
        <v>0</v>
      </c>
      <c r="H167" s="35">
        <f>F167+G167</f>
        <v>20000</v>
      </c>
      <c r="I167" s="35">
        <f t="shared" si="7"/>
        <v>20000</v>
      </c>
      <c r="J167" s="35">
        <f t="shared" si="7"/>
        <v>0</v>
      </c>
      <c r="K167" s="35">
        <f t="shared" si="7"/>
        <v>20000</v>
      </c>
      <c r="L167" s="3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31" customFormat="1" ht="15" customHeight="1">
      <c r="A168" s="22"/>
      <c r="B168" s="22" t="s">
        <v>16</v>
      </c>
      <c r="C168" s="21"/>
      <c r="D168" s="21"/>
      <c r="E168" s="23"/>
      <c r="F168" s="21"/>
      <c r="G168" s="21"/>
      <c r="H168" s="23"/>
      <c r="I168" s="23"/>
      <c r="J168" s="23"/>
      <c r="K168" s="23"/>
      <c r="L168" s="3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12" s="12" customFormat="1" ht="13.5" customHeight="1">
      <c r="A169" s="38" t="s">
        <v>63</v>
      </c>
      <c r="B169" s="39" t="s">
        <v>189</v>
      </c>
      <c r="C169" s="13">
        <v>0</v>
      </c>
      <c r="D169" s="13">
        <v>0</v>
      </c>
      <c r="E169" s="14">
        <f>C169+D169</f>
        <v>0</v>
      </c>
      <c r="F169" s="15">
        <v>20000</v>
      </c>
      <c r="G169" s="15">
        <v>0</v>
      </c>
      <c r="H169" s="14">
        <f>F169+G169</f>
        <v>20000</v>
      </c>
      <c r="I169" s="14">
        <f>C169+F169</f>
        <v>20000</v>
      </c>
      <c r="J169" s="14">
        <f>D169+G169</f>
        <v>0</v>
      </c>
      <c r="K169" s="14">
        <f>E169+H169</f>
        <v>20000</v>
      </c>
      <c r="L169" s="13"/>
    </row>
    <row r="170" spans="1:12" s="31" customFormat="1" ht="13.5" customHeight="1">
      <c r="A170" s="40"/>
      <c r="B170" s="41" t="s">
        <v>190</v>
      </c>
      <c r="C170" s="25"/>
      <c r="D170" s="71"/>
      <c r="E170" s="26"/>
      <c r="F170" s="27"/>
      <c r="G170" s="42"/>
      <c r="H170" s="43"/>
      <c r="I170" s="43"/>
      <c r="J170" s="47" t="s">
        <v>18</v>
      </c>
      <c r="K170" s="26">
        <v>20000</v>
      </c>
      <c r="L170" s="25"/>
    </row>
    <row r="171" spans="1:12" s="161" customFormat="1" ht="24" customHeight="1">
      <c r="A171" s="162"/>
      <c r="B171" s="158" t="s">
        <v>168</v>
      </c>
      <c r="C171" s="28">
        <v>5000</v>
      </c>
      <c r="D171" s="28">
        <v>0</v>
      </c>
      <c r="E171" s="4">
        <f>C171+D171</f>
        <v>5000</v>
      </c>
      <c r="F171" s="4">
        <f>F172</f>
        <v>6000</v>
      </c>
      <c r="G171" s="4">
        <v>0</v>
      </c>
      <c r="H171" s="4">
        <f>F171+G171</f>
        <v>6000</v>
      </c>
      <c r="I171" s="4">
        <f aca="true" t="shared" si="8" ref="I171:K172">C171+F171</f>
        <v>11000</v>
      </c>
      <c r="J171" s="4">
        <f t="shared" si="8"/>
        <v>0</v>
      </c>
      <c r="K171" s="4">
        <f t="shared" si="8"/>
        <v>11000</v>
      </c>
      <c r="L171" s="160"/>
    </row>
    <row r="172" spans="1:256" s="31" customFormat="1" ht="13.5" customHeight="1">
      <c r="A172" s="22" t="s">
        <v>169</v>
      </c>
      <c r="B172" s="22" t="s">
        <v>66</v>
      </c>
      <c r="C172" s="21">
        <v>5000</v>
      </c>
      <c r="D172" s="21">
        <v>0</v>
      </c>
      <c r="E172" s="23">
        <f>C172+D172</f>
        <v>5000</v>
      </c>
      <c r="F172" s="21">
        <f>F174</f>
        <v>6000</v>
      </c>
      <c r="G172" s="21">
        <v>0</v>
      </c>
      <c r="H172" s="23">
        <f>F172+G172</f>
        <v>6000</v>
      </c>
      <c r="I172" s="23">
        <f t="shared" si="8"/>
        <v>11000</v>
      </c>
      <c r="J172" s="23">
        <f t="shared" si="8"/>
        <v>0</v>
      </c>
      <c r="K172" s="23">
        <f t="shared" si="8"/>
        <v>11000</v>
      </c>
      <c r="L172" s="3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31" customFormat="1" ht="13.5" customHeight="1">
      <c r="A173" s="22"/>
      <c r="B173" s="22" t="s">
        <v>31</v>
      </c>
      <c r="C173" s="21"/>
      <c r="D173" s="21"/>
      <c r="E173" s="23"/>
      <c r="F173" s="21"/>
      <c r="G173" s="21"/>
      <c r="H173" s="23"/>
      <c r="I173" s="23"/>
      <c r="J173" s="23"/>
      <c r="K173" s="23"/>
      <c r="L173" s="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12" s="12" customFormat="1" ht="13.5" customHeight="1">
      <c r="A174" s="38" t="s">
        <v>63</v>
      </c>
      <c r="B174" s="39" t="s">
        <v>159</v>
      </c>
      <c r="C174" s="13">
        <v>5000</v>
      </c>
      <c r="D174" s="13">
        <v>0</v>
      </c>
      <c r="E174" s="14">
        <f>C174+D174</f>
        <v>5000</v>
      </c>
      <c r="F174" s="15">
        <v>6000</v>
      </c>
      <c r="G174" s="15">
        <v>0</v>
      </c>
      <c r="H174" s="14">
        <f>F174+G174</f>
        <v>6000</v>
      </c>
      <c r="I174" s="14">
        <f>C174+F174</f>
        <v>11000</v>
      </c>
      <c r="J174" s="14">
        <f>D174+G174</f>
        <v>0</v>
      </c>
      <c r="K174" s="14">
        <f>E174+H174</f>
        <v>11000</v>
      </c>
      <c r="L174" s="13"/>
    </row>
    <row r="175" spans="1:12" s="31" customFormat="1" ht="13.5" customHeight="1">
      <c r="A175" s="40"/>
      <c r="B175" s="65"/>
      <c r="C175" s="25"/>
      <c r="D175" s="27" t="s">
        <v>18</v>
      </c>
      <c r="E175" s="26">
        <v>5000</v>
      </c>
      <c r="F175" s="20"/>
      <c r="G175" s="42"/>
      <c r="H175" s="43"/>
      <c r="I175" s="43"/>
      <c r="J175" s="44" t="s">
        <v>18</v>
      </c>
      <c r="K175" s="26">
        <v>11000</v>
      </c>
      <c r="L175" s="25"/>
    </row>
    <row r="176" spans="1:12" ht="24" customHeight="1">
      <c r="A176" s="32"/>
      <c r="B176" s="33" t="s">
        <v>156</v>
      </c>
      <c r="C176" s="34">
        <v>7000</v>
      </c>
      <c r="D176" s="34">
        <v>0</v>
      </c>
      <c r="E176" s="35">
        <f>C176+D176</f>
        <v>7000</v>
      </c>
      <c r="F176" s="35">
        <f>F177</f>
        <v>10000</v>
      </c>
      <c r="G176" s="35">
        <v>0</v>
      </c>
      <c r="H176" s="35">
        <f>F176+G176</f>
        <v>10000</v>
      </c>
      <c r="I176" s="35">
        <f aca="true" t="shared" si="9" ref="I176:K177">C176+F176</f>
        <v>17000</v>
      </c>
      <c r="J176" s="35">
        <f t="shared" si="9"/>
        <v>0</v>
      </c>
      <c r="K176" s="35">
        <f t="shared" si="9"/>
        <v>17000</v>
      </c>
      <c r="L176" s="3"/>
    </row>
    <row r="177" spans="1:256" s="12" customFormat="1" ht="13.5" customHeight="1">
      <c r="A177" s="36" t="s">
        <v>157</v>
      </c>
      <c r="B177" s="36" t="s">
        <v>142</v>
      </c>
      <c r="C177" s="37">
        <v>7000</v>
      </c>
      <c r="D177" s="37">
        <v>0</v>
      </c>
      <c r="E177" s="35">
        <f>C177+D177</f>
        <v>7000</v>
      </c>
      <c r="F177" s="37">
        <f>F179</f>
        <v>10000</v>
      </c>
      <c r="G177" s="37">
        <v>0</v>
      </c>
      <c r="H177" s="35">
        <f>F177+G177</f>
        <v>10000</v>
      </c>
      <c r="I177" s="35">
        <f t="shared" si="9"/>
        <v>17000</v>
      </c>
      <c r="J177" s="35">
        <f t="shared" si="9"/>
        <v>0</v>
      </c>
      <c r="K177" s="35">
        <f t="shared" si="9"/>
        <v>17000</v>
      </c>
      <c r="L177" s="3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31" customFormat="1" ht="13.5" customHeight="1">
      <c r="A178" s="22"/>
      <c r="B178" s="22" t="s">
        <v>158</v>
      </c>
      <c r="C178" s="21"/>
      <c r="D178" s="21"/>
      <c r="E178" s="23"/>
      <c r="F178" s="21"/>
      <c r="G178" s="21"/>
      <c r="H178" s="23"/>
      <c r="I178" s="23"/>
      <c r="J178" s="23"/>
      <c r="K178" s="23"/>
      <c r="L178" s="3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12" s="12" customFormat="1" ht="13.5" customHeight="1">
      <c r="A179" s="38" t="s">
        <v>63</v>
      </c>
      <c r="B179" s="39" t="s">
        <v>159</v>
      </c>
      <c r="C179" s="13">
        <v>7000</v>
      </c>
      <c r="D179" s="13">
        <v>0</v>
      </c>
      <c r="E179" s="14">
        <f>C179+D179</f>
        <v>7000</v>
      </c>
      <c r="F179" s="15">
        <v>10000</v>
      </c>
      <c r="G179" s="15">
        <v>0</v>
      </c>
      <c r="H179" s="14">
        <f>F179+G179</f>
        <v>10000</v>
      </c>
      <c r="I179" s="14">
        <f>C179+F179</f>
        <v>17000</v>
      </c>
      <c r="J179" s="14">
        <f>D179+G179</f>
        <v>0</v>
      </c>
      <c r="K179" s="14">
        <f>E179+H179</f>
        <v>17000</v>
      </c>
      <c r="L179" s="13"/>
    </row>
    <row r="180" spans="1:12" s="31" customFormat="1" ht="13.5" customHeight="1">
      <c r="A180" s="40"/>
      <c r="B180" s="65"/>
      <c r="C180" s="25"/>
      <c r="D180" s="27" t="s">
        <v>18</v>
      </c>
      <c r="E180" s="26">
        <v>7000</v>
      </c>
      <c r="F180" s="20"/>
      <c r="G180" s="42"/>
      <c r="H180" s="43"/>
      <c r="I180" s="43"/>
      <c r="J180" s="44" t="s">
        <v>18</v>
      </c>
      <c r="K180" s="26">
        <v>17000</v>
      </c>
      <c r="L180" s="25"/>
    </row>
    <row r="181" spans="1:12" ht="24" customHeight="1">
      <c r="A181" s="32"/>
      <c r="B181" s="33" t="s">
        <v>150</v>
      </c>
      <c r="C181" s="34">
        <v>3419</v>
      </c>
      <c r="D181" s="34">
        <v>0</v>
      </c>
      <c r="E181" s="35">
        <f>C181+D181</f>
        <v>3419</v>
      </c>
      <c r="F181" s="35">
        <f>F182</f>
        <v>3000</v>
      </c>
      <c r="G181" s="35">
        <v>0</v>
      </c>
      <c r="H181" s="35">
        <f>F181+G181</f>
        <v>3000</v>
      </c>
      <c r="I181" s="35">
        <f aca="true" t="shared" si="10" ref="I181:K182">C181+F181</f>
        <v>6419</v>
      </c>
      <c r="J181" s="35">
        <f t="shared" si="10"/>
        <v>0</v>
      </c>
      <c r="K181" s="35">
        <f t="shared" si="10"/>
        <v>6419</v>
      </c>
      <c r="L181" s="3"/>
    </row>
    <row r="182" spans="1:256" s="12" customFormat="1" ht="13.5" customHeight="1">
      <c r="A182" s="36" t="s">
        <v>116</v>
      </c>
      <c r="B182" s="36" t="s">
        <v>73</v>
      </c>
      <c r="C182" s="37">
        <v>3419</v>
      </c>
      <c r="D182" s="37">
        <v>0</v>
      </c>
      <c r="E182" s="35">
        <f>C182+D182</f>
        <v>3419</v>
      </c>
      <c r="F182" s="37">
        <f>F184</f>
        <v>3000</v>
      </c>
      <c r="G182" s="37">
        <v>0</v>
      </c>
      <c r="H182" s="35">
        <f>F182+G182</f>
        <v>3000</v>
      </c>
      <c r="I182" s="35">
        <f t="shared" si="10"/>
        <v>6419</v>
      </c>
      <c r="J182" s="35">
        <f t="shared" si="10"/>
        <v>0</v>
      </c>
      <c r="K182" s="35">
        <f t="shared" si="10"/>
        <v>6419</v>
      </c>
      <c r="L182" s="3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31" customFormat="1" ht="13.5" customHeight="1">
      <c r="A183" s="22"/>
      <c r="B183" s="22" t="s">
        <v>151</v>
      </c>
      <c r="C183" s="21"/>
      <c r="D183" s="21"/>
      <c r="E183" s="23"/>
      <c r="F183" s="21"/>
      <c r="G183" s="21"/>
      <c r="H183" s="23"/>
      <c r="I183" s="23"/>
      <c r="J183" s="23"/>
      <c r="K183" s="23"/>
      <c r="L183" s="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12" s="12" customFormat="1" ht="13.5" customHeight="1">
      <c r="A184" s="38" t="s">
        <v>63</v>
      </c>
      <c r="B184" s="39" t="s">
        <v>152</v>
      </c>
      <c r="C184" s="13">
        <v>3419</v>
      </c>
      <c r="D184" s="13">
        <v>0</v>
      </c>
      <c r="E184" s="14">
        <f>C184+D184</f>
        <v>3419</v>
      </c>
      <c r="F184" s="15">
        <v>3000</v>
      </c>
      <c r="G184" s="15">
        <v>0</v>
      </c>
      <c r="H184" s="14">
        <f>F184+G184</f>
        <v>3000</v>
      </c>
      <c r="I184" s="14">
        <f>C184+F184</f>
        <v>6419</v>
      </c>
      <c r="J184" s="14">
        <f>D184+G184</f>
        <v>0</v>
      </c>
      <c r="K184" s="14">
        <f>E184+H184</f>
        <v>6419</v>
      </c>
      <c r="L184" s="13"/>
    </row>
    <row r="185" spans="1:12" s="31" customFormat="1" ht="13.5" customHeight="1">
      <c r="A185" s="40"/>
      <c r="B185" s="65"/>
      <c r="C185" s="25"/>
      <c r="D185" s="27" t="s">
        <v>47</v>
      </c>
      <c r="E185" s="26">
        <v>3419</v>
      </c>
      <c r="F185" s="20"/>
      <c r="G185" s="42"/>
      <c r="H185" s="43"/>
      <c r="I185" s="43"/>
      <c r="J185" s="44" t="s">
        <v>47</v>
      </c>
      <c r="K185" s="26">
        <v>6419</v>
      </c>
      <c r="L185" s="25"/>
    </row>
    <row r="186" spans="1:11" ht="31.5" customHeight="1">
      <c r="A186" s="174" t="s">
        <v>19</v>
      </c>
      <c r="B186" s="174"/>
      <c r="C186" s="28">
        <f>SUM(C187:C195)</f>
        <v>4410668</v>
      </c>
      <c r="D186" s="28">
        <f>SUM(D187:D195)</f>
        <v>2112000</v>
      </c>
      <c r="E186" s="4">
        <f aca="true" t="shared" si="11" ref="E186:E196">C186+D186</f>
        <v>6522668</v>
      </c>
      <c r="F186" s="28">
        <f>SUM(F187:F195)</f>
        <v>-575136</v>
      </c>
      <c r="G186" s="28">
        <f>SUM(G187:G195)</f>
        <v>-1174466</v>
      </c>
      <c r="H186" s="4">
        <f aca="true" t="shared" si="12" ref="H186:H196">F186+G186</f>
        <v>-1749602</v>
      </c>
      <c r="I186" s="4">
        <f aca="true" t="shared" si="13" ref="I186:K196">C186+F186</f>
        <v>3835532</v>
      </c>
      <c r="J186" s="4">
        <f t="shared" si="13"/>
        <v>937534</v>
      </c>
      <c r="K186" s="4">
        <f t="shared" si="13"/>
        <v>4773066</v>
      </c>
    </row>
    <row r="187" spans="1:11" ht="12.75">
      <c r="A187" s="5">
        <v>60015</v>
      </c>
      <c r="B187" s="6" t="s">
        <v>11</v>
      </c>
      <c r="C187" s="7">
        <v>2924000</v>
      </c>
      <c r="D187" s="7">
        <v>2035000</v>
      </c>
      <c r="E187" s="8">
        <f t="shared" si="11"/>
        <v>4959000</v>
      </c>
      <c r="F187" s="7">
        <f>F197</f>
        <v>-232000</v>
      </c>
      <c r="G187" s="7">
        <f>G197</f>
        <v>-1263602</v>
      </c>
      <c r="H187" s="8">
        <f t="shared" si="12"/>
        <v>-1495602</v>
      </c>
      <c r="I187" s="8">
        <f t="shared" si="13"/>
        <v>2692000</v>
      </c>
      <c r="J187" s="8">
        <f t="shared" si="13"/>
        <v>771398</v>
      </c>
      <c r="K187" s="8">
        <f t="shared" si="13"/>
        <v>3463398</v>
      </c>
    </row>
    <row r="188" spans="1:11" ht="12.75">
      <c r="A188" s="5">
        <v>71015</v>
      </c>
      <c r="B188" s="6" t="s">
        <v>40</v>
      </c>
      <c r="C188" s="7">
        <v>0</v>
      </c>
      <c r="D188" s="7">
        <v>27000</v>
      </c>
      <c r="E188" s="8">
        <f t="shared" si="11"/>
        <v>27000</v>
      </c>
      <c r="F188" s="7">
        <v>0</v>
      </c>
      <c r="G188" s="7">
        <v>0</v>
      </c>
      <c r="H188" s="8">
        <f t="shared" si="12"/>
        <v>0</v>
      </c>
      <c r="I188" s="8">
        <f t="shared" si="13"/>
        <v>0</v>
      </c>
      <c r="J188" s="8">
        <f t="shared" si="13"/>
        <v>27000</v>
      </c>
      <c r="K188" s="8">
        <f t="shared" si="13"/>
        <v>27000</v>
      </c>
    </row>
    <row r="189" spans="1:11" ht="12.75">
      <c r="A189" s="5">
        <v>75405</v>
      </c>
      <c r="B189" s="6" t="s">
        <v>53</v>
      </c>
      <c r="C189" s="7">
        <v>195000</v>
      </c>
      <c r="D189" s="7">
        <v>0</v>
      </c>
      <c r="E189" s="8">
        <f t="shared" si="11"/>
        <v>195000</v>
      </c>
      <c r="F189" s="7">
        <f>F229+F239</f>
        <v>-170000</v>
      </c>
      <c r="G189" s="7">
        <v>0</v>
      </c>
      <c r="H189" s="8">
        <f t="shared" si="12"/>
        <v>-170000</v>
      </c>
      <c r="I189" s="8">
        <f t="shared" si="13"/>
        <v>25000</v>
      </c>
      <c r="J189" s="8">
        <f t="shared" si="13"/>
        <v>0</v>
      </c>
      <c r="K189" s="8">
        <f t="shared" si="13"/>
        <v>25000</v>
      </c>
    </row>
    <row r="190" spans="1:11" ht="12.75">
      <c r="A190" s="5">
        <v>75411</v>
      </c>
      <c r="B190" s="6" t="s">
        <v>107</v>
      </c>
      <c r="C190" s="7">
        <v>0</v>
      </c>
      <c r="D190" s="7">
        <v>50000</v>
      </c>
      <c r="E190" s="8">
        <f>C190+D190</f>
        <v>50000</v>
      </c>
      <c r="F190" s="7">
        <v>0</v>
      </c>
      <c r="G190" s="7">
        <v>0</v>
      </c>
      <c r="H190" s="8">
        <f>F190+G190</f>
        <v>0</v>
      </c>
      <c r="I190" s="8">
        <f>C190+F190</f>
        <v>0</v>
      </c>
      <c r="J190" s="8">
        <f>D190+G190</f>
        <v>50000</v>
      </c>
      <c r="K190" s="8">
        <f>E190+H190</f>
        <v>50000</v>
      </c>
    </row>
    <row r="191" spans="1:11" ht="12.75">
      <c r="A191" s="5">
        <v>80130</v>
      </c>
      <c r="B191" s="6" t="s">
        <v>41</v>
      </c>
      <c r="C191" s="7">
        <v>662668</v>
      </c>
      <c r="D191" s="7">
        <v>0</v>
      </c>
      <c r="E191" s="8">
        <f t="shared" si="11"/>
        <v>662668</v>
      </c>
      <c r="F191" s="7">
        <f>F218</f>
        <v>-160000</v>
      </c>
      <c r="G191" s="7">
        <v>0</v>
      </c>
      <c r="H191" s="8">
        <f t="shared" si="12"/>
        <v>-160000</v>
      </c>
      <c r="I191" s="8">
        <f t="shared" si="13"/>
        <v>502668</v>
      </c>
      <c r="J191" s="8">
        <f t="shared" si="13"/>
        <v>0</v>
      </c>
      <c r="K191" s="8">
        <f t="shared" si="13"/>
        <v>502668</v>
      </c>
    </row>
    <row r="192" spans="1:11" ht="12.75">
      <c r="A192" s="5">
        <v>85111</v>
      </c>
      <c r="B192" s="6" t="s">
        <v>186</v>
      </c>
      <c r="C192" s="7">
        <v>0</v>
      </c>
      <c r="D192" s="7">
        <v>0</v>
      </c>
      <c r="E192" s="8">
        <f>C192+D192</f>
        <v>0</v>
      </c>
      <c r="F192" s="7">
        <f>F249</f>
        <v>340000</v>
      </c>
      <c r="G192" s="7">
        <v>0</v>
      </c>
      <c r="H192" s="8">
        <f>F192+G192</f>
        <v>340000</v>
      </c>
      <c r="I192" s="8">
        <f>C192+F192</f>
        <v>340000</v>
      </c>
      <c r="J192" s="8">
        <f>D192+G192</f>
        <v>0</v>
      </c>
      <c r="K192" s="8">
        <f>E192+H192</f>
        <v>340000</v>
      </c>
    </row>
    <row r="193" spans="1:11" ht="12.75">
      <c r="A193" s="5">
        <v>85201</v>
      </c>
      <c r="B193" s="6" t="s">
        <v>42</v>
      </c>
      <c r="C193" s="7">
        <v>200000</v>
      </c>
      <c r="D193" s="7">
        <v>0</v>
      </c>
      <c r="E193" s="8">
        <f t="shared" si="11"/>
        <v>200000</v>
      </c>
      <c r="F193" s="7">
        <f>F234</f>
        <v>-89136</v>
      </c>
      <c r="G193" s="7">
        <f>G234</f>
        <v>89136</v>
      </c>
      <c r="H193" s="8">
        <f t="shared" si="12"/>
        <v>0</v>
      </c>
      <c r="I193" s="8">
        <f t="shared" si="13"/>
        <v>110864</v>
      </c>
      <c r="J193" s="8">
        <f t="shared" si="13"/>
        <v>89136</v>
      </c>
      <c r="K193" s="8">
        <f t="shared" si="13"/>
        <v>200000</v>
      </c>
    </row>
    <row r="194" spans="1:11" ht="12.75">
      <c r="A194" s="5">
        <v>85202</v>
      </c>
      <c r="B194" s="6" t="s">
        <v>25</v>
      </c>
      <c r="C194" s="7">
        <v>329000</v>
      </c>
      <c r="D194" s="7">
        <v>0</v>
      </c>
      <c r="E194" s="8">
        <f>C194+D194</f>
        <v>329000</v>
      </c>
      <c r="F194" s="7">
        <f>F244</f>
        <v>-184000</v>
      </c>
      <c r="G194" s="7">
        <v>0</v>
      </c>
      <c r="H194" s="8">
        <f>F194+G194</f>
        <v>-184000</v>
      </c>
      <c r="I194" s="8">
        <f>C194+F194</f>
        <v>145000</v>
      </c>
      <c r="J194" s="8">
        <f>D194+G194</f>
        <v>0</v>
      </c>
      <c r="K194" s="8">
        <f>E194+H194</f>
        <v>145000</v>
      </c>
    </row>
    <row r="195" spans="1:11" ht="12.75">
      <c r="A195" s="5">
        <v>85410</v>
      </c>
      <c r="B195" s="6" t="s">
        <v>54</v>
      </c>
      <c r="C195" s="7">
        <v>100000</v>
      </c>
      <c r="D195" s="7">
        <v>0</v>
      </c>
      <c r="E195" s="8">
        <f t="shared" si="11"/>
        <v>100000</v>
      </c>
      <c r="F195" s="7">
        <f>F225</f>
        <v>-80000</v>
      </c>
      <c r="G195" s="7">
        <v>0</v>
      </c>
      <c r="H195" s="8">
        <f t="shared" si="12"/>
        <v>-80000</v>
      </c>
      <c r="I195" s="8">
        <f t="shared" si="13"/>
        <v>20000</v>
      </c>
      <c r="J195" s="8">
        <f t="shared" si="13"/>
        <v>0</v>
      </c>
      <c r="K195" s="8">
        <f t="shared" si="13"/>
        <v>20000</v>
      </c>
    </row>
    <row r="196" spans="1:12" ht="24" customHeight="1">
      <c r="A196" s="32"/>
      <c r="B196" s="33" t="s">
        <v>55</v>
      </c>
      <c r="C196" s="34">
        <v>3464668</v>
      </c>
      <c r="D196" s="34">
        <v>2035000</v>
      </c>
      <c r="E196" s="35">
        <f t="shared" si="11"/>
        <v>5499668</v>
      </c>
      <c r="F196" s="35">
        <f>F197+F218+F225+F229+F234</f>
        <v>-711136</v>
      </c>
      <c r="G196" s="35">
        <f>G197+G218+G225+G229+G234</f>
        <v>-1174466</v>
      </c>
      <c r="H196" s="35">
        <f t="shared" si="12"/>
        <v>-1885602</v>
      </c>
      <c r="I196" s="35">
        <f t="shared" si="13"/>
        <v>2753532</v>
      </c>
      <c r="J196" s="35">
        <f t="shared" si="13"/>
        <v>860534</v>
      </c>
      <c r="K196" s="35">
        <f t="shared" si="13"/>
        <v>3614066</v>
      </c>
      <c r="L196" s="3"/>
    </row>
    <row r="197" spans="1:256" s="12" customFormat="1" ht="13.5" customHeight="1">
      <c r="A197" s="36" t="s">
        <v>56</v>
      </c>
      <c r="B197" s="36" t="s">
        <v>57</v>
      </c>
      <c r="C197" s="37">
        <v>2352000</v>
      </c>
      <c r="D197" s="37">
        <v>2035000</v>
      </c>
      <c r="E197" s="35">
        <f>C197+D197</f>
        <v>4387000</v>
      </c>
      <c r="F197" s="37">
        <f>F201+F202+F205+F209+F214+F216+F211+F212</f>
        <v>-232000</v>
      </c>
      <c r="G197" s="37">
        <f>G200+G204</f>
        <v>-1263602</v>
      </c>
      <c r="H197" s="35">
        <f>F197+G197</f>
        <v>-1495602</v>
      </c>
      <c r="I197" s="35">
        <f>C197+F197</f>
        <v>2120000</v>
      </c>
      <c r="J197" s="35">
        <f>D197+G197</f>
        <v>771398</v>
      </c>
      <c r="K197" s="35">
        <f>E197+H197</f>
        <v>2891398</v>
      </c>
      <c r="L197" s="3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31" customFormat="1" ht="13.5" customHeight="1">
      <c r="A198" s="22"/>
      <c r="B198" s="22" t="s">
        <v>58</v>
      </c>
      <c r="C198" s="21"/>
      <c r="D198" s="21"/>
      <c r="E198" s="23"/>
      <c r="F198" s="21"/>
      <c r="G198" s="21"/>
      <c r="H198" s="23"/>
      <c r="I198" s="23"/>
      <c r="J198" s="23"/>
      <c r="K198" s="23"/>
      <c r="L198" s="3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12" s="10" customFormat="1" ht="13.5" customHeight="1">
      <c r="A199" s="2"/>
      <c r="B199" s="2"/>
      <c r="C199" s="172"/>
      <c r="D199" s="172"/>
      <c r="E199" s="4"/>
      <c r="F199" s="172"/>
      <c r="G199" s="172"/>
      <c r="H199" s="4"/>
      <c r="I199" s="4"/>
      <c r="J199" s="4"/>
      <c r="K199" s="4"/>
      <c r="L199" s="11"/>
    </row>
    <row r="200" spans="1:12" s="12" customFormat="1" ht="13.5" customHeight="1">
      <c r="A200" s="38" t="s">
        <v>59</v>
      </c>
      <c r="B200" s="39" t="s">
        <v>100</v>
      </c>
      <c r="C200" s="13"/>
      <c r="D200" s="13">
        <v>600000</v>
      </c>
      <c r="E200" s="14">
        <f>C200+D200</f>
        <v>600000</v>
      </c>
      <c r="F200" s="15">
        <v>0</v>
      </c>
      <c r="G200" s="15">
        <v>-600000</v>
      </c>
      <c r="H200" s="14">
        <f>F200+G200</f>
        <v>-600000</v>
      </c>
      <c r="I200" s="14">
        <f>C200+F200</f>
        <v>0</v>
      </c>
      <c r="J200" s="14">
        <f>D200+G200</f>
        <v>0</v>
      </c>
      <c r="K200" s="14">
        <f>E200+H200</f>
        <v>0</v>
      </c>
      <c r="L200" s="13"/>
    </row>
    <row r="201" spans="1:12" s="31" customFormat="1" ht="13.5" customHeight="1">
      <c r="A201" s="40" t="s">
        <v>61</v>
      </c>
      <c r="B201" s="65"/>
      <c r="C201" s="25">
        <v>200000</v>
      </c>
      <c r="D201" s="27" t="s">
        <v>18</v>
      </c>
      <c r="E201" s="26">
        <f>SUM(C201:D201)</f>
        <v>200000</v>
      </c>
      <c r="F201" s="42">
        <v>-200000</v>
      </c>
      <c r="G201" s="42">
        <v>0</v>
      </c>
      <c r="H201" s="43">
        <f>SUM(F201:G201)</f>
        <v>-200000</v>
      </c>
      <c r="I201" s="43">
        <f>C201+F201</f>
        <v>0</v>
      </c>
      <c r="J201" s="44" t="s">
        <v>18</v>
      </c>
      <c r="K201" s="43">
        <f>SUM(I201:J201)</f>
        <v>0</v>
      </c>
      <c r="L201" s="25"/>
    </row>
    <row r="202" spans="1:11" s="31" customFormat="1" ht="12.75">
      <c r="A202" s="40" t="s">
        <v>17</v>
      </c>
      <c r="C202" s="25"/>
      <c r="D202" s="86"/>
      <c r="E202" s="67"/>
      <c r="F202" s="42">
        <v>800000</v>
      </c>
      <c r="G202" s="127"/>
      <c r="J202" s="66" t="s">
        <v>18</v>
      </c>
      <c r="K202" s="67">
        <v>800000</v>
      </c>
    </row>
    <row r="203" spans="2:11" s="24" customFormat="1" ht="12.75">
      <c r="B203" s="128" t="s">
        <v>8</v>
      </c>
      <c r="C203" s="10"/>
      <c r="D203" s="10"/>
      <c r="E203" s="11">
        <v>800000</v>
      </c>
      <c r="F203" s="11">
        <v>0</v>
      </c>
      <c r="G203" s="11">
        <v>0</v>
      </c>
      <c r="H203" s="11">
        <f>SUM(F203:G203)</f>
        <v>0</v>
      </c>
      <c r="I203" s="10"/>
      <c r="J203" s="10"/>
      <c r="K203" s="11">
        <f>E203+H203</f>
        <v>800000</v>
      </c>
    </row>
    <row r="204" spans="1:12" s="12" customFormat="1" ht="13.5" customHeight="1">
      <c r="A204" s="38" t="s">
        <v>59</v>
      </c>
      <c r="B204" s="39" t="s">
        <v>60</v>
      </c>
      <c r="C204" s="13">
        <v>0</v>
      </c>
      <c r="D204" s="13">
        <v>1435000</v>
      </c>
      <c r="E204" s="14">
        <f>C204+D204</f>
        <v>1435000</v>
      </c>
      <c r="F204" s="15">
        <v>0</v>
      </c>
      <c r="G204" s="15">
        <v>-663602</v>
      </c>
      <c r="H204" s="14">
        <f>F204+G204</f>
        <v>-663602</v>
      </c>
      <c r="I204" s="14">
        <f>C204+F204</f>
        <v>0</v>
      </c>
      <c r="J204" s="14">
        <f>D204+G204</f>
        <v>771398</v>
      </c>
      <c r="K204" s="14">
        <f>E204+H204</f>
        <v>771398</v>
      </c>
      <c r="L204" s="13"/>
    </row>
    <row r="205" spans="1:12" s="31" customFormat="1" ht="13.5" customHeight="1">
      <c r="A205" s="40" t="s">
        <v>61</v>
      </c>
      <c r="B205" s="65"/>
      <c r="C205" s="11">
        <v>462000</v>
      </c>
      <c r="D205" s="136" t="s">
        <v>18</v>
      </c>
      <c r="E205" s="137">
        <f>SUM(C205:D205)</f>
        <v>462000</v>
      </c>
      <c r="F205" s="7">
        <f>-162000</f>
        <v>-162000</v>
      </c>
      <c r="G205" s="7">
        <v>0</v>
      </c>
      <c r="H205" s="8">
        <f>SUM(F205:G205)</f>
        <v>-162000</v>
      </c>
      <c r="I205" s="8">
        <f>C205+F205</f>
        <v>300000</v>
      </c>
      <c r="J205" s="152" t="s">
        <v>18</v>
      </c>
      <c r="K205" s="8">
        <f>SUM(I205:J205)</f>
        <v>300000</v>
      </c>
      <c r="L205" s="25"/>
    </row>
    <row r="206" spans="1:12" s="31" customFormat="1" ht="13.5" customHeight="1">
      <c r="A206" s="40" t="s">
        <v>61</v>
      </c>
      <c r="B206" s="65"/>
      <c r="C206" s="11">
        <v>0</v>
      </c>
      <c r="D206" s="136"/>
      <c r="E206" s="137">
        <f>SUM(C206:D206)</f>
        <v>0</v>
      </c>
      <c r="F206" s="7">
        <v>150000</v>
      </c>
      <c r="G206" s="7">
        <v>0</v>
      </c>
      <c r="H206" s="8">
        <f>SUM(F206:G206)</f>
        <v>150000</v>
      </c>
      <c r="I206" s="8">
        <f>C206+F206</f>
        <v>150000</v>
      </c>
      <c r="J206" s="152" t="s">
        <v>47</v>
      </c>
      <c r="K206" s="8">
        <f>SUM(I206:J206)</f>
        <v>150000</v>
      </c>
      <c r="L206" s="25"/>
    </row>
    <row r="207" spans="1:11" s="31" customFormat="1" ht="12.75">
      <c r="A207" s="40" t="s">
        <v>17</v>
      </c>
      <c r="C207" s="25">
        <v>150000</v>
      </c>
      <c r="D207" s="66" t="s">
        <v>47</v>
      </c>
      <c r="E207" s="67">
        <v>150000</v>
      </c>
      <c r="F207" s="42">
        <v>-150000</v>
      </c>
      <c r="G207" s="127"/>
      <c r="I207" s="25">
        <v>0</v>
      </c>
      <c r="J207" s="66"/>
      <c r="K207" s="82">
        <v>0</v>
      </c>
    </row>
    <row r="208" spans="2:11" s="24" customFormat="1" ht="12.75">
      <c r="B208" s="128" t="s">
        <v>8</v>
      </c>
      <c r="C208" s="10"/>
      <c r="D208" s="10"/>
      <c r="E208" s="11">
        <f>SUM(E204:E207)</f>
        <v>2047000</v>
      </c>
      <c r="F208" s="11">
        <v>-162000</v>
      </c>
      <c r="G208" s="11">
        <v>-663602</v>
      </c>
      <c r="H208" s="11">
        <f>SUM(F208:G208)</f>
        <v>-825602</v>
      </c>
      <c r="I208" s="10"/>
      <c r="J208" s="10"/>
      <c r="K208" s="11">
        <f>E208+H208</f>
        <v>1221398</v>
      </c>
    </row>
    <row r="209" spans="1:256" s="89" customFormat="1" ht="14.25" customHeight="1">
      <c r="A209" s="90" t="s">
        <v>17</v>
      </c>
      <c r="B209" s="65" t="s">
        <v>193</v>
      </c>
      <c r="C209" s="92">
        <v>600000</v>
      </c>
      <c r="D209" s="92"/>
      <c r="E209" s="93">
        <f>SUM(C209:D209)</f>
        <v>600000</v>
      </c>
      <c r="F209" s="92">
        <v>-600000</v>
      </c>
      <c r="G209" s="92">
        <v>0</v>
      </c>
      <c r="H209" s="93">
        <f>SUM(F209:G209)</f>
        <v>-600000</v>
      </c>
      <c r="I209" s="93">
        <f>C209+F209</f>
        <v>0</v>
      </c>
      <c r="J209" s="93"/>
      <c r="K209" s="93">
        <f>SUM(I209:J209)</f>
        <v>0</v>
      </c>
      <c r="L209" s="97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  <c r="DF209" s="98"/>
      <c r="DG209" s="98"/>
      <c r="DH209" s="98"/>
      <c r="DI209" s="98"/>
      <c r="DJ209" s="98"/>
      <c r="DK209" s="98"/>
      <c r="DL209" s="98"/>
      <c r="DM209" s="98"/>
      <c r="DN209" s="98"/>
      <c r="DO209" s="98"/>
      <c r="DP209" s="98"/>
      <c r="DQ209" s="98"/>
      <c r="DR209" s="98"/>
      <c r="DS209" s="98"/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98"/>
      <c r="EF209" s="98"/>
      <c r="EG209" s="98"/>
      <c r="EH209" s="98"/>
      <c r="EI209" s="98"/>
      <c r="EJ209" s="98"/>
      <c r="EK209" s="98"/>
      <c r="EL209" s="98"/>
      <c r="EM209" s="98"/>
      <c r="EN209" s="98"/>
      <c r="EO209" s="98"/>
      <c r="EP209" s="98"/>
      <c r="EQ209" s="98"/>
      <c r="ER209" s="98"/>
      <c r="ES209" s="98"/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8"/>
      <c r="FF209" s="98"/>
      <c r="FG209" s="98"/>
      <c r="FH209" s="98"/>
      <c r="FI209" s="98"/>
      <c r="FJ209" s="98"/>
      <c r="FK209" s="98"/>
      <c r="FL209" s="98"/>
      <c r="FM209" s="98"/>
      <c r="FN209" s="98"/>
      <c r="FO209" s="98"/>
      <c r="FP209" s="98"/>
      <c r="FQ209" s="98"/>
      <c r="FR209" s="98"/>
      <c r="FS209" s="98"/>
      <c r="FT209" s="98"/>
      <c r="FU209" s="98"/>
      <c r="FV209" s="98"/>
      <c r="FW209" s="98"/>
      <c r="FX209" s="98"/>
      <c r="FY209" s="98"/>
      <c r="FZ209" s="98"/>
      <c r="GA209" s="98"/>
      <c r="GB209" s="98"/>
      <c r="GC209" s="98"/>
      <c r="GD209" s="98"/>
      <c r="GE209" s="98"/>
      <c r="GF209" s="98"/>
      <c r="GG209" s="98"/>
      <c r="GH209" s="98"/>
      <c r="GI209" s="98"/>
      <c r="GJ209" s="98"/>
      <c r="GK209" s="98"/>
      <c r="GL209" s="98"/>
      <c r="GM209" s="98"/>
      <c r="GN209" s="98"/>
      <c r="GO209" s="98"/>
      <c r="GP209" s="98"/>
      <c r="GQ209" s="98"/>
      <c r="GR209" s="98"/>
      <c r="GS209" s="98"/>
      <c r="GT209" s="98"/>
      <c r="GU209" s="98"/>
      <c r="GV209" s="98"/>
      <c r="GW209" s="98"/>
      <c r="GX209" s="98"/>
      <c r="GY209" s="98"/>
      <c r="GZ209" s="98"/>
      <c r="HA209" s="98"/>
      <c r="HB209" s="98"/>
      <c r="HC209" s="98"/>
      <c r="HD209" s="98"/>
      <c r="HE209" s="98"/>
      <c r="HF209" s="98"/>
      <c r="HG209" s="98"/>
      <c r="HH209" s="98"/>
      <c r="HI209" s="98"/>
      <c r="HJ209" s="98"/>
      <c r="HK209" s="98"/>
      <c r="HL209" s="98"/>
      <c r="HM209" s="98"/>
      <c r="HN209" s="98"/>
      <c r="HO209" s="98"/>
      <c r="HP209" s="98"/>
      <c r="HQ209" s="98"/>
      <c r="HR209" s="98"/>
      <c r="HS209" s="98"/>
      <c r="HT209" s="98"/>
      <c r="HU209" s="98"/>
      <c r="HV209" s="98"/>
      <c r="HW209" s="98"/>
      <c r="HX209" s="98"/>
      <c r="HY209" s="98"/>
      <c r="HZ209" s="98"/>
      <c r="IA209" s="98"/>
      <c r="IB209" s="98"/>
      <c r="IC209" s="98"/>
      <c r="ID209" s="98"/>
      <c r="IE209" s="98"/>
      <c r="IF209" s="98"/>
      <c r="IG209" s="98"/>
      <c r="IH209" s="98"/>
      <c r="II209" s="98"/>
      <c r="IJ209" s="98"/>
      <c r="IK209" s="98"/>
      <c r="IL209" s="98"/>
      <c r="IM209" s="98"/>
      <c r="IN209" s="98"/>
      <c r="IO209" s="98"/>
      <c r="IP209" s="98"/>
      <c r="IQ209" s="98"/>
      <c r="IR209" s="98"/>
      <c r="IS209" s="98"/>
      <c r="IT209" s="98"/>
      <c r="IU209" s="98"/>
      <c r="IV209" s="98"/>
    </row>
    <row r="210" spans="1:256" s="89" customFormat="1" ht="14.25" customHeight="1">
      <c r="A210" s="81"/>
      <c r="B210" s="168" t="s">
        <v>194</v>
      </c>
      <c r="C210" s="82"/>
      <c r="D210" s="163" t="s">
        <v>18</v>
      </c>
      <c r="E210" s="83">
        <v>600000</v>
      </c>
      <c r="F210" s="82"/>
      <c r="G210" s="82"/>
      <c r="H210" s="83"/>
      <c r="I210" s="83"/>
      <c r="J210" s="83"/>
      <c r="K210" s="83"/>
      <c r="L210" s="97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  <c r="CJ210" s="98"/>
      <c r="CK210" s="98"/>
      <c r="CL210" s="98"/>
      <c r="CM210" s="98"/>
      <c r="CN210" s="98"/>
      <c r="CO210" s="98"/>
      <c r="CP210" s="98"/>
      <c r="CQ210" s="98"/>
      <c r="CR210" s="98"/>
      <c r="CS210" s="98"/>
      <c r="CT210" s="98"/>
      <c r="CU210" s="98"/>
      <c r="CV210" s="98"/>
      <c r="CW210" s="98"/>
      <c r="CX210" s="98"/>
      <c r="CY210" s="98"/>
      <c r="CZ210" s="98"/>
      <c r="DA210" s="98"/>
      <c r="DB210" s="98"/>
      <c r="DC210" s="98"/>
      <c r="DD210" s="98"/>
      <c r="DE210" s="98"/>
      <c r="DF210" s="98"/>
      <c r="DG210" s="98"/>
      <c r="DH210" s="98"/>
      <c r="DI210" s="98"/>
      <c r="DJ210" s="98"/>
      <c r="DK210" s="98"/>
      <c r="DL210" s="98"/>
      <c r="DM210" s="98"/>
      <c r="DN210" s="98"/>
      <c r="DO210" s="98"/>
      <c r="DP210" s="98"/>
      <c r="DQ210" s="98"/>
      <c r="DR210" s="98"/>
      <c r="DS210" s="98"/>
      <c r="DT210" s="98"/>
      <c r="DU210" s="98"/>
      <c r="DV210" s="98"/>
      <c r="DW210" s="98"/>
      <c r="DX210" s="98"/>
      <c r="DY210" s="98"/>
      <c r="DZ210" s="98"/>
      <c r="EA210" s="98"/>
      <c r="EB210" s="98"/>
      <c r="EC210" s="98"/>
      <c r="ED210" s="98"/>
      <c r="EE210" s="98"/>
      <c r="EF210" s="98"/>
      <c r="EG210" s="98"/>
      <c r="EH210" s="98"/>
      <c r="EI210" s="98"/>
      <c r="EJ210" s="98"/>
      <c r="EK210" s="98"/>
      <c r="EL210" s="98"/>
      <c r="EM210" s="98"/>
      <c r="EN210" s="98"/>
      <c r="EO210" s="98"/>
      <c r="EP210" s="98"/>
      <c r="EQ210" s="98"/>
      <c r="ER210" s="98"/>
      <c r="ES210" s="98"/>
      <c r="ET210" s="98"/>
      <c r="EU210" s="98"/>
      <c r="EV210" s="98"/>
      <c r="EW210" s="98"/>
      <c r="EX210" s="98"/>
      <c r="EY210" s="98"/>
      <c r="EZ210" s="98"/>
      <c r="FA210" s="98"/>
      <c r="FB210" s="98"/>
      <c r="FC210" s="98"/>
      <c r="FD210" s="98"/>
      <c r="FE210" s="98"/>
      <c r="FF210" s="98"/>
      <c r="FG210" s="98"/>
      <c r="FH210" s="98"/>
      <c r="FI210" s="98"/>
      <c r="FJ210" s="98"/>
      <c r="FK210" s="98"/>
      <c r="FL210" s="98"/>
      <c r="FM210" s="98"/>
      <c r="FN210" s="98"/>
      <c r="FO210" s="98"/>
      <c r="FP210" s="98"/>
      <c r="FQ210" s="98"/>
      <c r="FR210" s="98"/>
      <c r="FS210" s="98"/>
      <c r="FT210" s="98"/>
      <c r="FU210" s="98"/>
      <c r="FV210" s="98"/>
      <c r="FW210" s="98"/>
      <c r="FX210" s="98"/>
      <c r="FY210" s="98"/>
      <c r="FZ210" s="98"/>
      <c r="GA210" s="98"/>
      <c r="GB210" s="98"/>
      <c r="GC210" s="98"/>
      <c r="GD210" s="98"/>
      <c r="GE210" s="98"/>
      <c r="GF210" s="98"/>
      <c r="GG210" s="98"/>
      <c r="GH210" s="98"/>
      <c r="GI210" s="98"/>
      <c r="GJ210" s="98"/>
      <c r="GK210" s="98"/>
      <c r="GL210" s="98"/>
      <c r="GM210" s="98"/>
      <c r="GN210" s="98"/>
      <c r="GO210" s="98"/>
      <c r="GP210" s="98"/>
      <c r="GQ210" s="98"/>
      <c r="GR210" s="98"/>
      <c r="GS210" s="98"/>
      <c r="GT210" s="98"/>
      <c r="GU210" s="98"/>
      <c r="GV210" s="98"/>
      <c r="GW210" s="98"/>
      <c r="GX210" s="98"/>
      <c r="GY210" s="98"/>
      <c r="GZ210" s="98"/>
      <c r="HA210" s="98"/>
      <c r="HB210" s="98"/>
      <c r="HC210" s="98"/>
      <c r="HD210" s="98"/>
      <c r="HE210" s="98"/>
      <c r="HF210" s="98"/>
      <c r="HG210" s="98"/>
      <c r="HH210" s="98"/>
      <c r="HI210" s="98"/>
      <c r="HJ210" s="98"/>
      <c r="HK210" s="98"/>
      <c r="HL210" s="98"/>
      <c r="HM210" s="98"/>
      <c r="HN210" s="98"/>
      <c r="HO210" s="98"/>
      <c r="HP210" s="98"/>
      <c r="HQ210" s="98"/>
      <c r="HR210" s="98"/>
      <c r="HS210" s="98"/>
      <c r="HT210" s="98"/>
      <c r="HU210" s="98"/>
      <c r="HV210" s="98"/>
      <c r="HW210" s="98"/>
      <c r="HX210" s="98"/>
      <c r="HY210" s="98"/>
      <c r="HZ210" s="98"/>
      <c r="IA210" s="98"/>
      <c r="IB210" s="98"/>
      <c r="IC210" s="98"/>
      <c r="ID210" s="98"/>
      <c r="IE210" s="98"/>
      <c r="IF210" s="98"/>
      <c r="IG210" s="98"/>
      <c r="IH210" s="98"/>
      <c r="II210" s="98"/>
      <c r="IJ210" s="98"/>
      <c r="IK210" s="98"/>
      <c r="IL210" s="98"/>
      <c r="IM210" s="98"/>
      <c r="IN210" s="98"/>
      <c r="IO210" s="98"/>
      <c r="IP210" s="98"/>
      <c r="IQ210" s="98"/>
      <c r="IR210" s="98"/>
      <c r="IS210" s="98"/>
      <c r="IT210" s="98"/>
      <c r="IU210" s="98"/>
      <c r="IV210" s="98"/>
    </row>
    <row r="211" spans="1:256" s="89" customFormat="1" ht="13.5" customHeight="1">
      <c r="A211" s="81"/>
      <c r="B211" s="65" t="s">
        <v>191</v>
      </c>
      <c r="C211" s="82"/>
      <c r="D211" s="163"/>
      <c r="E211" s="83"/>
      <c r="F211" s="82">
        <v>185000</v>
      </c>
      <c r="G211" s="82"/>
      <c r="H211" s="83"/>
      <c r="I211" s="83"/>
      <c r="J211" s="164" t="s">
        <v>18</v>
      </c>
      <c r="K211" s="83">
        <v>185000</v>
      </c>
      <c r="L211" s="97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98"/>
      <c r="DJ211" s="98"/>
      <c r="DK211" s="98"/>
      <c r="DL211" s="98"/>
      <c r="DM211" s="98"/>
      <c r="DN211" s="98"/>
      <c r="DO211" s="98"/>
      <c r="DP211" s="98"/>
      <c r="DQ211" s="98"/>
      <c r="DR211" s="98"/>
      <c r="DS211" s="98"/>
      <c r="DT211" s="98"/>
      <c r="DU211" s="98"/>
      <c r="DV211" s="98"/>
      <c r="DW211" s="98"/>
      <c r="DX211" s="98"/>
      <c r="DY211" s="98"/>
      <c r="DZ211" s="98"/>
      <c r="EA211" s="98"/>
      <c r="EB211" s="98"/>
      <c r="EC211" s="98"/>
      <c r="ED211" s="98"/>
      <c r="EE211" s="98"/>
      <c r="EF211" s="98"/>
      <c r="EG211" s="98"/>
      <c r="EH211" s="98"/>
      <c r="EI211" s="98"/>
      <c r="EJ211" s="98"/>
      <c r="EK211" s="98"/>
      <c r="EL211" s="98"/>
      <c r="EM211" s="98"/>
      <c r="EN211" s="98"/>
      <c r="EO211" s="98"/>
      <c r="EP211" s="98"/>
      <c r="EQ211" s="98"/>
      <c r="ER211" s="98"/>
      <c r="ES211" s="98"/>
      <c r="ET211" s="98"/>
      <c r="EU211" s="98"/>
      <c r="EV211" s="98"/>
      <c r="EW211" s="98"/>
      <c r="EX211" s="98"/>
      <c r="EY211" s="98"/>
      <c r="EZ211" s="98"/>
      <c r="FA211" s="98"/>
      <c r="FB211" s="98"/>
      <c r="FC211" s="98"/>
      <c r="FD211" s="98"/>
      <c r="FE211" s="98"/>
      <c r="FF211" s="98"/>
      <c r="FG211" s="98"/>
      <c r="FH211" s="98"/>
      <c r="FI211" s="98"/>
      <c r="FJ211" s="98"/>
      <c r="FK211" s="98"/>
      <c r="FL211" s="98"/>
      <c r="FM211" s="98"/>
      <c r="FN211" s="98"/>
      <c r="FO211" s="98"/>
      <c r="FP211" s="98"/>
      <c r="FQ211" s="98"/>
      <c r="FR211" s="98"/>
      <c r="FS211" s="98"/>
      <c r="FT211" s="98"/>
      <c r="FU211" s="98"/>
      <c r="FV211" s="98"/>
      <c r="FW211" s="98"/>
      <c r="FX211" s="98"/>
      <c r="FY211" s="98"/>
      <c r="FZ211" s="98"/>
      <c r="GA211" s="98"/>
      <c r="GB211" s="98"/>
      <c r="GC211" s="98"/>
      <c r="GD211" s="98"/>
      <c r="GE211" s="98"/>
      <c r="GF211" s="98"/>
      <c r="GG211" s="98"/>
      <c r="GH211" s="98"/>
      <c r="GI211" s="98"/>
      <c r="GJ211" s="98"/>
      <c r="GK211" s="98"/>
      <c r="GL211" s="98"/>
      <c r="GM211" s="98"/>
      <c r="GN211" s="98"/>
      <c r="GO211" s="98"/>
      <c r="GP211" s="98"/>
      <c r="GQ211" s="98"/>
      <c r="GR211" s="98"/>
      <c r="GS211" s="98"/>
      <c r="GT211" s="98"/>
      <c r="GU211" s="98"/>
      <c r="GV211" s="98"/>
      <c r="GW211" s="98"/>
      <c r="GX211" s="98"/>
      <c r="GY211" s="98"/>
      <c r="GZ211" s="98"/>
      <c r="HA211" s="98"/>
      <c r="HB211" s="98"/>
      <c r="HC211" s="98"/>
      <c r="HD211" s="98"/>
      <c r="HE211" s="98"/>
      <c r="HF211" s="98"/>
      <c r="HG211" s="98"/>
      <c r="HH211" s="98"/>
      <c r="HI211" s="98"/>
      <c r="HJ211" s="98"/>
      <c r="HK211" s="98"/>
      <c r="HL211" s="98"/>
      <c r="HM211" s="98"/>
      <c r="HN211" s="98"/>
      <c r="HO211" s="98"/>
      <c r="HP211" s="98"/>
      <c r="HQ211" s="98"/>
      <c r="HR211" s="98"/>
      <c r="HS211" s="98"/>
      <c r="HT211" s="98"/>
      <c r="HU211" s="98"/>
      <c r="HV211" s="98"/>
      <c r="HW211" s="98"/>
      <c r="HX211" s="98"/>
      <c r="HY211" s="98"/>
      <c r="HZ211" s="98"/>
      <c r="IA211" s="98"/>
      <c r="IB211" s="98"/>
      <c r="IC211" s="98"/>
      <c r="ID211" s="98"/>
      <c r="IE211" s="98"/>
      <c r="IF211" s="98"/>
      <c r="IG211" s="98"/>
      <c r="IH211" s="98"/>
      <c r="II211" s="98"/>
      <c r="IJ211" s="98"/>
      <c r="IK211" s="98"/>
      <c r="IL211" s="98"/>
      <c r="IM211" s="98"/>
      <c r="IN211" s="98"/>
      <c r="IO211" s="98"/>
      <c r="IP211" s="98"/>
      <c r="IQ211" s="98"/>
      <c r="IR211" s="98"/>
      <c r="IS211" s="98"/>
      <c r="IT211" s="98"/>
      <c r="IU211" s="98"/>
      <c r="IV211" s="98"/>
    </row>
    <row r="212" spans="1:256" s="131" customFormat="1" ht="14.25" customHeight="1">
      <c r="A212" s="81"/>
      <c r="B212" s="91" t="s">
        <v>192</v>
      </c>
      <c r="C212" s="92">
        <v>0</v>
      </c>
      <c r="D212" s="92"/>
      <c r="E212" s="93">
        <f>SUM(C212:D212)</f>
        <v>0</v>
      </c>
      <c r="F212" s="92">
        <v>165000</v>
      </c>
      <c r="G212" s="92">
        <v>0</v>
      </c>
      <c r="H212" s="93">
        <f>SUM(F212:G212)</f>
        <v>165000</v>
      </c>
      <c r="I212" s="93">
        <f>C212+F212</f>
        <v>165000</v>
      </c>
      <c r="J212" s="93"/>
      <c r="K212" s="93">
        <f>SUM(I212:J212)</f>
        <v>165000</v>
      </c>
      <c r="L212" s="129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0"/>
      <c r="BU212" s="130"/>
      <c r="BV212" s="130"/>
      <c r="BW212" s="130"/>
      <c r="BX212" s="130"/>
      <c r="BY212" s="130"/>
      <c r="BZ212" s="130"/>
      <c r="CA212" s="130"/>
      <c r="CB212" s="130"/>
      <c r="CC212" s="130"/>
      <c r="CD212" s="130"/>
      <c r="CE212" s="130"/>
      <c r="CF212" s="130"/>
      <c r="CG212" s="130"/>
      <c r="CH212" s="130"/>
      <c r="CI212" s="130"/>
      <c r="CJ212" s="130"/>
      <c r="CK212" s="130"/>
      <c r="CL212" s="130"/>
      <c r="CM212" s="130"/>
      <c r="CN212" s="130"/>
      <c r="CO212" s="130"/>
      <c r="CP212" s="130"/>
      <c r="CQ212" s="130"/>
      <c r="CR212" s="130"/>
      <c r="CS212" s="130"/>
      <c r="CT212" s="130"/>
      <c r="CU212" s="130"/>
      <c r="CV212" s="130"/>
      <c r="CW212" s="130"/>
      <c r="CX212" s="130"/>
      <c r="CY212" s="130"/>
      <c r="CZ212" s="130"/>
      <c r="DA212" s="130"/>
      <c r="DB212" s="130"/>
      <c r="DC212" s="130"/>
      <c r="DD212" s="130"/>
      <c r="DE212" s="130"/>
      <c r="DF212" s="130"/>
      <c r="DG212" s="130"/>
      <c r="DH212" s="130"/>
      <c r="DI212" s="130"/>
      <c r="DJ212" s="130"/>
      <c r="DK212" s="130"/>
      <c r="DL212" s="130"/>
      <c r="DM212" s="130"/>
      <c r="DN212" s="130"/>
      <c r="DO212" s="130"/>
      <c r="DP212" s="130"/>
      <c r="DQ212" s="130"/>
      <c r="DR212" s="130"/>
      <c r="DS212" s="130"/>
      <c r="DT212" s="130"/>
      <c r="DU212" s="130"/>
      <c r="DV212" s="130"/>
      <c r="DW212" s="130"/>
      <c r="DX212" s="130"/>
      <c r="DY212" s="130"/>
      <c r="DZ212" s="130"/>
      <c r="EA212" s="130"/>
      <c r="EB212" s="130"/>
      <c r="EC212" s="130"/>
      <c r="ED212" s="130"/>
      <c r="EE212" s="130"/>
      <c r="EF212" s="130"/>
      <c r="EG212" s="130"/>
      <c r="EH212" s="130"/>
      <c r="EI212" s="130"/>
      <c r="EJ212" s="130"/>
      <c r="EK212" s="130"/>
      <c r="EL212" s="130"/>
      <c r="EM212" s="130"/>
      <c r="EN212" s="130"/>
      <c r="EO212" s="130"/>
      <c r="EP212" s="130"/>
      <c r="EQ212" s="130"/>
      <c r="ER212" s="130"/>
      <c r="ES212" s="130"/>
      <c r="ET212" s="130"/>
      <c r="EU212" s="130"/>
      <c r="EV212" s="130"/>
      <c r="EW212" s="130"/>
      <c r="EX212" s="130"/>
      <c r="EY212" s="130"/>
      <c r="EZ212" s="130"/>
      <c r="FA212" s="130"/>
      <c r="FB212" s="130"/>
      <c r="FC212" s="130"/>
      <c r="FD212" s="130"/>
      <c r="FE212" s="130"/>
      <c r="FF212" s="130"/>
      <c r="FG212" s="130"/>
      <c r="FH212" s="130"/>
      <c r="FI212" s="130"/>
      <c r="FJ212" s="130"/>
      <c r="FK212" s="130"/>
      <c r="FL212" s="130"/>
      <c r="FM212" s="130"/>
      <c r="FN212" s="130"/>
      <c r="FO212" s="130"/>
      <c r="FP212" s="130"/>
      <c r="FQ212" s="130"/>
      <c r="FR212" s="130"/>
      <c r="FS212" s="130"/>
      <c r="FT212" s="130"/>
      <c r="FU212" s="130"/>
      <c r="FV212" s="130"/>
      <c r="FW212" s="130"/>
      <c r="FX212" s="130"/>
      <c r="FY212" s="130"/>
      <c r="FZ212" s="130"/>
      <c r="GA212" s="130"/>
      <c r="GB212" s="130"/>
      <c r="GC212" s="130"/>
      <c r="GD212" s="130"/>
      <c r="GE212" s="130"/>
      <c r="GF212" s="130"/>
      <c r="GG212" s="130"/>
      <c r="GH212" s="130"/>
      <c r="GI212" s="130"/>
      <c r="GJ212" s="130"/>
      <c r="GK212" s="130"/>
      <c r="GL212" s="130"/>
      <c r="GM212" s="130"/>
      <c r="GN212" s="130"/>
      <c r="GO212" s="130"/>
      <c r="GP212" s="130"/>
      <c r="GQ212" s="130"/>
      <c r="GR212" s="130"/>
      <c r="GS212" s="130"/>
      <c r="GT212" s="130"/>
      <c r="GU212" s="130"/>
      <c r="GV212" s="130"/>
      <c r="GW212" s="130"/>
      <c r="GX212" s="130"/>
      <c r="GY212" s="130"/>
      <c r="GZ212" s="130"/>
      <c r="HA212" s="130"/>
      <c r="HB212" s="130"/>
      <c r="HC212" s="130"/>
      <c r="HD212" s="130"/>
      <c r="HE212" s="130"/>
      <c r="HF212" s="130"/>
      <c r="HG212" s="130"/>
      <c r="HH212" s="130"/>
      <c r="HI212" s="130"/>
      <c r="HJ212" s="130"/>
      <c r="HK212" s="130"/>
      <c r="HL212" s="130"/>
      <c r="HM212" s="130"/>
      <c r="HN212" s="130"/>
      <c r="HO212" s="130"/>
      <c r="HP212" s="130"/>
      <c r="HQ212" s="130"/>
      <c r="HR212" s="130"/>
      <c r="HS212" s="130"/>
      <c r="HT212" s="130"/>
      <c r="HU212" s="130"/>
      <c r="HV212" s="130"/>
      <c r="HW212" s="130"/>
      <c r="HX212" s="130"/>
      <c r="HY212" s="130"/>
      <c r="HZ212" s="130"/>
      <c r="IA212" s="130"/>
      <c r="IB212" s="130"/>
      <c r="IC212" s="130"/>
      <c r="ID212" s="130"/>
      <c r="IE212" s="130"/>
      <c r="IF212" s="130"/>
      <c r="IG212" s="130"/>
      <c r="IH212" s="130"/>
      <c r="II212" s="130"/>
      <c r="IJ212" s="130"/>
      <c r="IK212" s="130"/>
      <c r="IL212" s="130"/>
      <c r="IM212" s="130"/>
      <c r="IN212" s="130"/>
      <c r="IO212" s="130"/>
      <c r="IP212" s="130"/>
      <c r="IQ212" s="130"/>
      <c r="IR212" s="130"/>
      <c r="IS212" s="130"/>
      <c r="IT212" s="130"/>
      <c r="IU212" s="130"/>
      <c r="IV212" s="130"/>
    </row>
    <row r="213" spans="1:256" s="108" customFormat="1" ht="13.5" customHeight="1">
      <c r="A213" s="165"/>
      <c r="B213" s="102"/>
      <c r="C213" s="166"/>
      <c r="D213" s="166"/>
      <c r="E213" s="167"/>
      <c r="F213" s="166"/>
      <c r="G213" s="166"/>
      <c r="H213" s="167"/>
      <c r="I213" s="167"/>
      <c r="J213" s="169" t="s">
        <v>18</v>
      </c>
      <c r="K213" s="167">
        <v>165000</v>
      </c>
      <c r="L213" s="106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7"/>
      <c r="IQ213" s="107"/>
      <c r="IR213" s="107"/>
      <c r="IS213" s="107"/>
      <c r="IT213" s="107"/>
      <c r="IU213" s="107"/>
      <c r="IV213" s="107"/>
    </row>
    <row r="214" spans="1:256" s="89" customFormat="1" ht="13.5" customHeight="1">
      <c r="A214" s="81" t="s">
        <v>17</v>
      </c>
      <c r="B214" s="65" t="s">
        <v>137</v>
      </c>
      <c r="C214" s="82">
        <v>490000</v>
      </c>
      <c r="D214" s="82"/>
      <c r="E214" s="83">
        <f>SUM(C214:D214)</f>
        <v>490000</v>
      </c>
      <c r="F214" s="82">
        <v>-430000</v>
      </c>
      <c r="G214" s="82">
        <v>0</v>
      </c>
      <c r="H214" s="83">
        <f>SUM(F214:G214)</f>
        <v>-430000</v>
      </c>
      <c r="I214" s="83">
        <f>C214+F214</f>
        <v>60000</v>
      </c>
      <c r="J214" s="83"/>
      <c r="K214" s="83">
        <f>SUM(I214:J214)</f>
        <v>60000</v>
      </c>
      <c r="L214" s="97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  <c r="DF214" s="98"/>
      <c r="DG214" s="98"/>
      <c r="DH214" s="98"/>
      <c r="DI214" s="98"/>
      <c r="DJ214" s="98"/>
      <c r="DK214" s="98"/>
      <c r="DL214" s="98"/>
      <c r="DM214" s="98"/>
      <c r="DN214" s="98"/>
      <c r="DO214" s="98"/>
      <c r="DP214" s="98"/>
      <c r="DQ214" s="98"/>
      <c r="DR214" s="98"/>
      <c r="DS214" s="98"/>
      <c r="DT214" s="98"/>
      <c r="DU214" s="98"/>
      <c r="DV214" s="98"/>
      <c r="DW214" s="98"/>
      <c r="DX214" s="98"/>
      <c r="DY214" s="98"/>
      <c r="DZ214" s="98"/>
      <c r="EA214" s="98"/>
      <c r="EB214" s="98"/>
      <c r="EC214" s="98"/>
      <c r="ED214" s="98"/>
      <c r="EE214" s="98"/>
      <c r="EF214" s="98"/>
      <c r="EG214" s="98"/>
      <c r="EH214" s="98"/>
      <c r="EI214" s="98"/>
      <c r="EJ214" s="98"/>
      <c r="EK214" s="98"/>
      <c r="EL214" s="98"/>
      <c r="EM214" s="98"/>
      <c r="EN214" s="98"/>
      <c r="EO214" s="98"/>
      <c r="EP214" s="98"/>
      <c r="EQ214" s="98"/>
      <c r="ER214" s="98"/>
      <c r="ES214" s="98"/>
      <c r="ET214" s="98"/>
      <c r="EU214" s="98"/>
      <c r="EV214" s="98"/>
      <c r="EW214" s="98"/>
      <c r="EX214" s="98"/>
      <c r="EY214" s="98"/>
      <c r="EZ214" s="98"/>
      <c r="FA214" s="98"/>
      <c r="FB214" s="98"/>
      <c r="FC214" s="98"/>
      <c r="FD214" s="98"/>
      <c r="FE214" s="98"/>
      <c r="FF214" s="98"/>
      <c r="FG214" s="98"/>
      <c r="FH214" s="98"/>
      <c r="FI214" s="98"/>
      <c r="FJ214" s="98"/>
      <c r="FK214" s="98"/>
      <c r="FL214" s="98"/>
      <c r="FM214" s="98"/>
      <c r="FN214" s="98"/>
      <c r="FO214" s="98"/>
      <c r="FP214" s="98"/>
      <c r="FQ214" s="98"/>
      <c r="FR214" s="98"/>
      <c r="FS214" s="98"/>
      <c r="FT214" s="98"/>
      <c r="FU214" s="98"/>
      <c r="FV214" s="98"/>
      <c r="FW214" s="98"/>
      <c r="FX214" s="98"/>
      <c r="FY214" s="98"/>
      <c r="FZ214" s="98"/>
      <c r="GA214" s="98"/>
      <c r="GB214" s="98"/>
      <c r="GC214" s="98"/>
      <c r="GD214" s="98"/>
      <c r="GE214" s="98"/>
      <c r="GF214" s="98"/>
      <c r="GG214" s="98"/>
      <c r="GH214" s="98"/>
      <c r="GI214" s="98"/>
      <c r="GJ214" s="98"/>
      <c r="GK214" s="98"/>
      <c r="GL214" s="98"/>
      <c r="GM214" s="98"/>
      <c r="GN214" s="98"/>
      <c r="GO214" s="98"/>
      <c r="GP214" s="98"/>
      <c r="GQ214" s="98"/>
      <c r="GR214" s="98"/>
      <c r="GS214" s="98"/>
      <c r="GT214" s="98"/>
      <c r="GU214" s="98"/>
      <c r="GV214" s="98"/>
      <c r="GW214" s="98"/>
      <c r="GX214" s="98"/>
      <c r="GY214" s="98"/>
      <c r="GZ214" s="98"/>
      <c r="HA214" s="98"/>
      <c r="HB214" s="98"/>
      <c r="HC214" s="98"/>
      <c r="HD214" s="98"/>
      <c r="HE214" s="98"/>
      <c r="HF214" s="98"/>
      <c r="HG214" s="98"/>
      <c r="HH214" s="98"/>
      <c r="HI214" s="98"/>
      <c r="HJ214" s="98"/>
      <c r="HK214" s="98"/>
      <c r="HL214" s="98"/>
      <c r="HM214" s="98"/>
      <c r="HN214" s="98"/>
      <c r="HO214" s="98"/>
      <c r="HP214" s="98"/>
      <c r="HQ214" s="98"/>
      <c r="HR214" s="98"/>
      <c r="HS214" s="98"/>
      <c r="HT214" s="98"/>
      <c r="HU214" s="98"/>
      <c r="HV214" s="98"/>
      <c r="HW214" s="98"/>
      <c r="HX214" s="98"/>
      <c r="HY214" s="98"/>
      <c r="HZ214" s="98"/>
      <c r="IA214" s="98"/>
      <c r="IB214" s="98"/>
      <c r="IC214" s="98"/>
      <c r="ID214" s="98"/>
      <c r="IE214" s="98"/>
      <c r="IF214" s="98"/>
      <c r="IG214" s="98"/>
      <c r="IH214" s="98"/>
      <c r="II214" s="98"/>
      <c r="IJ214" s="98"/>
      <c r="IK214" s="98"/>
      <c r="IL214" s="98"/>
      <c r="IM214" s="98"/>
      <c r="IN214" s="98"/>
      <c r="IO214" s="98"/>
      <c r="IP214" s="98"/>
      <c r="IQ214" s="98"/>
      <c r="IR214" s="98"/>
      <c r="IS214" s="98"/>
      <c r="IT214" s="98"/>
      <c r="IU214" s="98"/>
      <c r="IV214" s="98"/>
    </row>
    <row r="215" spans="1:256" s="89" customFormat="1" ht="13.5" customHeight="1">
      <c r="A215" s="101"/>
      <c r="B215" s="65"/>
      <c r="C215" s="67"/>
      <c r="D215" s="86" t="s">
        <v>18</v>
      </c>
      <c r="E215" s="87">
        <v>490000</v>
      </c>
      <c r="F215" s="67"/>
      <c r="G215" s="67"/>
      <c r="H215" s="87"/>
      <c r="I215" s="87"/>
      <c r="J215" s="88" t="s">
        <v>18</v>
      </c>
      <c r="K215" s="87">
        <v>60000</v>
      </c>
      <c r="L215" s="97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  <c r="DH215" s="98"/>
      <c r="DI215" s="98"/>
      <c r="DJ215" s="98"/>
      <c r="DK215" s="98"/>
      <c r="DL215" s="98"/>
      <c r="DM215" s="98"/>
      <c r="DN215" s="98"/>
      <c r="DO215" s="98"/>
      <c r="DP215" s="98"/>
      <c r="DQ215" s="98"/>
      <c r="DR215" s="98"/>
      <c r="DS215" s="98"/>
      <c r="DT215" s="98"/>
      <c r="DU215" s="98"/>
      <c r="DV215" s="98"/>
      <c r="DW215" s="98"/>
      <c r="DX215" s="98"/>
      <c r="DY215" s="98"/>
      <c r="DZ215" s="98"/>
      <c r="EA215" s="98"/>
      <c r="EB215" s="98"/>
      <c r="EC215" s="98"/>
      <c r="ED215" s="98"/>
      <c r="EE215" s="98"/>
      <c r="EF215" s="98"/>
      <c r="EG215" s="98"/>
      <c r="EH215" s="98"/>
      <c r="EI215" s="98"/>
      <c r="EJ215" s="98"/>
      <c r="EK215" s="98"/>
      <c r="EL215" s="98"/>
      <c r="EM215" s="98"/>
      <c r="EN215" s="98"/>
      <c r="EO215" s="98"/>
      <c r="EP215" s="98"/>
      <c r="EQ215" s="98"/>
      <c r="ER215" s="98"/>
      <c r="ES215" s="98"/>
      <c r="ET215" s="98"/>
      <c r="EU215" s="98"/>
      <c r="EV215" s="98"/>
      <c r="EW215" s="98"/>
      <c r="EX215" s="98"/>
      <c r="EY215" s="98"/>
      <c r="EZ215" s="98"/>
      <c r="FA215" s="98"/>
      <c r="FB215" s="98"/>
      <c r="FC215" s="98"/>
      <c r="FD215" s="98"/>
      <c r="FE215" s="98"/>
      <c r="FF215" s="98"/>
      <c r="FG215" s="98"/>
      <c r="FH215" s="98"/>
      <c r="FI215" s="98"/>
      <c r="FJ215" s="98"/>
      <c r="FK215" s="98"/>
      <c r="FL215" s="98"/>
      <c r="FM215" s="98"/>
      <c r="FN215" s="98"/>
      <c r="FO215" s="98"/>
      <c r="FP215" s="98"/>
      <c r="FQ215" s="98"/>
      <c r="FR215" s="98"/>
      <c r="FS215" s="98"/>
      <c r="FT215" s="98"/>
      <c r="FU215" s="98"/>
      <c r="FV215" s="98"/>
      <c r="FW215" s="98"/>
      <c r="FX215" s="98"/>
      <c r="FY215" s="98"/>
      <c r="FZ215" s="98"/>
      <c r="GA215" s="98"/>
      <c r="GB215" s="98"/>
      <c r="GC215" s="98"/>
      <c r="GD215" s="98"/>
      <c r="GE215" s="98"/>
      <c r="GF215" s="98"/>
      <c r="GG215" s="98"/>
      <c r="GH215" s="98"/>
      <c r="GI215" s="98"/>
      <c r="GJ215" s="98"/>
      <c r="GK215" s="98"/>
      <c r="GL215" s="98"/>
      <c r="GM215" s="98"/>
      <c r="GN215" s="98"/>
      <c r="GO215" s="98"/>
      <c r="GP215" s="98"/>
      <c r="GQ215" s="98"/>
      <c r="GR215" s="98"/>
      <c r="GS215" s="98"/>
      <c r="GT215" s="98"/>
      <c r="GU215" s="98"/>
      <c r="GV215" s="98"/>
      <c r="GW215" s="98"/>
      <c r="GX215" s="98"/>
      <c r="GY215" s="98"/>
      <c r="GZ215" s="98"/>
      <c r="HA215" s="98"/>
      <c r="HB215" s="98"/>
      <c r="HC215" s="98"/>
      <c r="HD215" s="98"/>
      <c r="HE215" s="98"/>
      <c r="HF215" s="98"/>
      <c r="HG215" s="98"/>
      <c r="HH215" s="98"/>
      <c r="HI215" s="98"/>
      <c r="HJ215" s="98"/>
      <c r="HK215" s="98"/>
      <c r="HL215" s="98"/>
      <c r="HM215" s="98"/>
      <c r="HN215" s="98"/>
      <c r="HO215" s="98"/>
      <c r="HP215" s="98"/>
      <c r="HQ215" s="98"/>
      <c r="HR215" s="98"/>
      <c r="HS215" s="98"/>
      <c r="HT215" s="98"/>
      <c r="HU215" s="98"/>
      <c r="HV215" s="98"/>
      <c r="HW215" s="98"/>
      <c r="HX215" s="98"/>
      <c r="HY215" s="98"/>
      <c r="HZ215" s="98"/>
      <c r="IA215" s="98"/>
      <c r="IB215" s="98"/>
      <c r="IC215" s="98"/>
      <c r="ID215" s="98"/>
      <c r="IE215" s="98"/>
      <c r="IF215" s="98"/>
      <c r="IG215" s="98"/>
      <c r="IH215" s="98"/>
      <c r="II215" s="98"/>
      <c r="IJ215" s="98"/>
      <c r="IK215" s="98"/>
      <c r="IL215" s="98"/>
      <c r="IM215" s="98"/>
      <c r="IN215" s="98"/>
      <c r="IO215" s="98"/>
      <c r="IP215" s="98"/>
      <c r="IQ215" s="98"/>
      <c r="IR215" s="98"/>
      <c r="IS215" s="98"/>
      <c r="IT215" s="98"/>
      <c r="IU215" s="98"/>
      <c r="IV215" s="98"/>
    </row>
    <row r="216" spans="1:256" s="131" customFormat="1" ht="13.5" customHeight="1">
      <c r="A216" s="90" t="s">
        <v>17</v>
      </c>
      <c r="B216" s="91" t="s">
        <v>138</v>
      </c>
      <c r="C216" s="92">
        <v>100000</v>
      </c>
      <c r="D216" s="92"/>
      <c r="E216" s="93">
        <f>SUM(C216:D216)</f>
        <v>100000</v>
      </c>
      <c r="F216" s="92">
        <v>10000</v>
      </c>
      <c r="G216" s="92">
        <v>0</v>
      </c>
      <c r="H216" s="93">
        <f>SUM(F216:G216)</f>
        <v>10000</v>
      </c>
      <c r="I216" s="93">
        <f>C216+F216</f>
        <v>110000</v>
      </c>
      <c r="J216" s="93"/>
      <c r="K216" s="93">
        <f>SUM(I216:J216)</f>
        <v>110000</v>
      </c>
      <c r="L216" s="129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BL216" s="130"/>
      <c r="BM216" s="130"/>
      <c r="BN216" s="130"/>
      <c r="BO216" s="130"/>
      <c r="BP216" s="130"/>
      <c r="BQ216" s="130"/>
      <c r="BR216" s="130"/>
      <c r="BS216" s="130"/>
      <c r="BT216" s="130"/>
      <c r="BU216" s="130"/>
      <c r="BV216" s="130"/>
      <c r="BW216" s="130"/>
      <c r="BX216" s="130"/>
      <c r="BY216" s="130"/>
      <c r="BZ216" s="130"/>
      <c r="CA216" s="130"/>
      <c r="CB216" s="130"/>
      <c r="CC216" s="130"/>
      <c r="CD216" s="130"/>
      <c r="CE216" s="130"/>
      <c r="CF216" s="130"/>
      <c r="CG216" s="130"/>
      <c r="CH216" s="130"/>
      <c r="CI216" s="130"/>
      <c r="CJ216" s="130"/>
      <c r="CK216" s="130"/>
      <c r="CL216" s="130"/>
      <c r="CM216" s="130"/>
      <c r="CN216" s="130"/>
      <c r="CO216" s="130"/>
      <c r="CP216" s="130"/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0"/>
      <c r="DF216" s="130"/>
      <c r="DG216" s="130"/>
      <c r="DH216" s="130"/>
      <c r="DI216" s="130"/>
      <c r="DJ216" s="130"/>
      <c r="DK216" s="130"/>
      <c r="DL216" s="130"/>
      <c r="DM216" s="130"/>
      <c r="DN216" s="130"/>
      <c r="DO216" s="130"/>
      <c r="DP216" s="130"/>
      <c r="DQ216" s="130"/>
      <c r="DR216" s="130"/>
      <c r="DS216" s="130"/>
      <c r="DT216" s="130"/>
      <c r="DU216" s="130"/>
      <c r="DV216" s="130"/>
      <c r="DW216" s="130"/>
      <c r="DX216" s="130"/>
      <c r="DY216" s="130"/>
      <c r="DZ216" s="130"/>
      <c r="EA216" s="130"/>
      <c r="EB216" s="130"/>
      <c r="EC216" s="130"/>
      <c r="ED216" s="130"/>
      <c r="EE216" s="130"/>
      <c r="EF216" s="130"/>
      <c r="EG216" s="130"/>
      <c r="EH216" s="130"/>
      <c r="EI216" s="130"/>
      <c r="EJ216" s="130"/>
      <c r="EK216" s="130"/>
      <c r="EL216" s="130"/>
      <c r="EM216" s="130"/>
      <c r="EN216" s="130"/>
      <c r="EO216" s="130"/>
      <c r="EP216" s="130"/>
      <c r="EQ216" s="130"/>
      <c r="ER216" s="130"/>
      <c r="ES216" s="130"/>
      <c r="ET216" s="130"/>
      <c r="EU216" s="130"/>
      <c r="EV216" s="130"/>
      <c r="EW216" s="130"/>
      <c r="EX216" s="130"/>
      <c r="EY216" s="130"/>
      <c r="EZ216" s="130"/>
      <c r="FA216" s="130"/>
      <c r="FB216" s="130"/>
      <c r="FC216" s="130"/>
      <c r="FD216" s="130"/>
      <c r="FE216" s="130"/>
      <c r="FF216" s="130"/>
      <c r="FG216" s="130"/>
      <c r="FH216" s="130"/>
      <c r="FI216" s="130"/>
      <c r="FJ216" s="130"/>
      <c r="FK216" s="130"/>
      <c r="FL216" s="130"/>
      <c r="FM216" s="130"/>
      <c r="FN216" s="130"/>
      <c r="FO216" s="130"/>
      <c r="FP216" s="130"/>
      <c r="FQ216" s="130"/>
      <c r="FR216" s="130"/>
      <c r="FS216" s="130"/>
      <c r="FT216" s="130"/>
      <c r="FU216" s="130"/>
      <c r="FV216" s="130"/>
      <c r="FW216" s="130"/>
      <c r="FX216" s="130"/>
      <c r="FY216" s="130"/>
      <c r="FZ216" s="130"/>
      <c r="GA216" s="130"/>
      <c r="GB216" s="130"/>
      <c r="GC216" s="130"/>
      <c r="GD216" s="130"/>
      <c r="GE216" s="130"/>
      <c r="GF216" s="130"/>
      <c r="GG216" s="130"/>
      <c r="GH216" s="130"/>
      <c r="GI216" s="130"/>
      <c r="GJ216" s="130"/>
      <c r="GK216" s="130"/>
      <c r="GL216" s="130"/>
      <c r="GM216" s="130"/>
      <c r="GN216" s="130"/>
      <c r="GO216" s="130"/>
      <c r="GP216" s="130"/>
      <c r="GQ216" s="130"/>
      <c r="GR216" s="130"/>
      <c r="GS216" s="130"/>
      <c r="GT216" s="130"/>
      <c r="GU216" s="130"/>
      <c r="GV216" s="130"/>
      <c r="GW216" s="130"/>
      <c r="GX216" s="130"/>
      <c r="GY216" s="130"/>
      <c r="GZ216" s="130"/>
      <c r="HA216" s="130"/>
      <c r="HB216" s="130"/>
      <c r="HC216" s="130"/>
      <c r="HD216" s="130"/>
      <c r="HE216" s="130"/>
      <c r="HF216" s="130"/>
      <c r="HG216" s="130"/>
      <c r="HH216" s="130"/>
      <c r="HI216" s="130"/>
      <c r="HJ216" s="130"/>
      <c r="HK216" s="130"/>
      <c r="HL216" s="130"/>
      <c r="HM216" s="130"/>
      <c r="HN216" s="130"/>
      <c r="HO216" s="130"/>
      <c r="HP216" s="130"/>
      <c r="HQ216" s="130"/>
      <c r="HR216" s="130"/>
      <c r="HS216" s="130"/>
      <c r="HT216" s="130"/>
      <c r="HU216" s="130"/>
      <c r="HV216" s="130"/>
      <c r="HW216" s="130"/>
      <c r="HX216" s="130"/>
      <c r="HY216" s="130"/>
      <c r="HZ216" s="130"/>
      <c r="IA216" s="130"/>
      <c r="IB216" s="130"/>
      <c r="IC216" s="130"/>
      <c r="ID216" s="130"/>
      <c r="IE216" s="130"/>
      <c r="IF216" s="130"/>
      <c r="IG216" s="130"/>
      <c r="IH216" s="130"/>
      <c r="II216" s="130"/>
      <c r="IJ216" s="130"/>
      <c r="IK216" s="130"/>
      <c r="IL216" s="130"/>
      <c r="IM216" s="130"/>
      <c r="IN216" s="130"/>
      <c r="IO216" s="130"/>
      <c r="IP216" s="130"/>
      <c r="IQ216" s="130"/>
      <c r="IR216" s="130"/>
      <c r="IS216" s="130"/>
      <c r="IT216" s="130"/>
      <c r="IU216" s="130"/>
      <c r="IV216" s="130"/>
    </row>
    <row r="217" spans="1:256" s="108" customFormat="1" ht="13.5" customHeight="1">
      <c r="A217" s="101"/>
      <c r="B217" s="102"/>
      <c r="C217" s="80"/>
      <c r="D217" s="103" t="s">
        <v>18</v>
      </c>
      <c r="E217" s="104">
        <v>100000</v>
      </c>
      <c r="F217" s="80"/>
      <c r="G217" s="80"/>
      <c r="H217" s="104"/>
      <c r="I217" s="104"/>
      <c r="J217" s="105" t="s">
        <v>18</v>
      </c>
      <c r="K217" s="104">
        <v>110000</v>
      </c>
      <c r="L217" s="106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  <c r="IG217" s="107"/>
      <c r="IH217" s="107"/>
      <c r="II217" s="107"/>
      <c r="IJ217" s="107"/>
      <c r="IK217" s="107"/>
      <c r="IL217" s="107"/>
      <c r="IM217" s="107"/>
      <c r="IN217" s="107"/>
      <c r="IO217" s="107"/>
      <c r="IP217" s="107"/>
      <c r="IQ217" s="107"/>
      <c r="IR217" s="107"/>
      <c r="IS217" s="107"/>
      <c r="IT217" s="107"/>
      <c r="IU217" s="107"/>
      <c r="IV217" s="107"/>
    </row>
    <row r="218" spans="1:256" s="31" customFormat="1" ht="15.75" customHeight="1">
      <c r="A218" s="22" t="s">
        <v>92</v>
      </c>
      <c r="B218" s="22" t="s">
        <v>73</v>
      </c>
      <c r="C218" s="21">
        <v>662668</v>
      </c>
      <c r="D218" s="21">
        <v>0</v>
      </c>
      <c r="E218" s="23">
        <f>C218+D218</f>
        <v>662668</v>
      </c>
      <c r="F218" s="21">
        <f>F220+F223</f>
        <v>-160000</v>
      </c>
      <c r="G218" s="21">
        <v>0</v>
      </c>
      <c r="H218" s="23">
        <f>F218+G218</f>
        <v>-160000</v>
      </c>
      <c r="I218" s="23">
        <f>C218+F218</f>
        <v>502668</v>
      </c>
      <c r="J218" s="23">
        <f>D218+G218</f>
        <v>0</v>
      </c>
      <c r="K218" s="23">
        <f>E218+H218</f>
        <v>502668</v>
      </c>
      <c r="L218" s="3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31" customFormat="1" ht="15.75" customHeight="1">
      <c r="A219" s="22"/>
      <c r="B219" s="22" t="s">
        <v>41</v>
      </c>
      <c r="C219" s="21"/>
      <c r="D219" s="21"/>
      <c r="E219" s="23"/>
      <c r="F219" s="21"/>
      <c r="G219" s="21"/>
      <c r="H219" s="23"/>
      <c r="I219" s="23"/>
      <c r="J219" s="23"/>
      <c r="K219" s="23"/>
      <c r="L219" s="3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12" s="12" customFormat="1" ht="13.5" customHeight="1">
      <c r="A220" s="38" t="s">
        <v>17</v>
      </c>
      <c r="B220" s="39" t="s">
        <v>93</v>
      </c>
      <c r="C220" s="13">
        <v>562668</v>
      </c>
      <c r="D220" s="13">
        <v>0</v>
      </c>
      <c r="E220" s="14">
        <f>C220+D220</f>
        <v>562668</v>
      </c>
      <c r="F220" s="15">
        <v>-60000</v>
      </c>
      <c r="G220" s="15">
        <v>0</v>
      </c>
      <c r="H220" s="14">
        <f>F220+G220</f>
        <v>-60000</v>
      </c>
      <c r="I220" s="14">
        <f>C220+F220</f>
        <v>502668</v>
      </c>
      <c r="J220" s="14">
        <f>D220+G220</f>
        <v>0</v>
      </c>
      <c r="K220" s="14">
        <f>E220+H220</f>
        <v>502668</v>
      </c>
      <c r="L220" s="13"/>
    </row>
    <row r="221" spans="1:12" s="31" customFormat="1" ht="13.5" customHeight="1">
      <c r="A221" s="40"/>
      <c r="B221" s="65" t="s">
        <v>94</v>
      </c>
      <c r="C221" s="25"/>
      <c r="D221" s="27" t="s">
        <v>18</v>
      </c>
      <c r="E221" s="26">
        <v>302668</v>
      </c>
      <c r="F221" s="20">
        <v>-60000</v>
      </c>
      <c r="G221" s="42"/>
      <c r="H221" s="43"/>
      <c r="I221" s="43"/>
      <c r="J221" s="44" t="s">
        <v>18</v>
      </c>
      <c r="K221" s="26">
        <f>SUM(E221:F221)</f>
        <v>242668</v>
      </c>
      <c r="L221" s="25"/>
    </row>
    <row r="222" spans="1:256" s="24" customFormat="1" ht="13.5" customHeight="1">
      <c r="A222" s="72"/>
      <c r="B222" s="102" t="s">
        <v>95</v>
      </c>
      <c r="C222" s="16"/>
      <c r="D222" s="76" t="s">
        <v>0</v>
      </c>
      <c r="E222" s="75">
        <v>260000</v>
      </c>
      <c r="F222" s="112">
        <v>0</v>
      </c>
      <c r="G222" s="77"/>
      <c r="H222" s="78"/>
      <c r="I222" s="78"/>
      <c r="J222" s="113" t="s">
        <v>0</v>
      </c>
      <c r="K222" s="75">
        <f>SUM(E222:F222)</f>
        <v>260000</v>
      </c>
      <c r="L222" s="29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</row>
    <row r="223" spans="1:12" s="12" customFormat="1" ht="13.5" customHeight="1">
      <c r="A223" s="38" t="s">
        <v>17</v>
      </c>
      <c r="B223" s="39" t="s">
        <v>140</v>
      </c>
      <c r="C223" s="13">
        <v>100000</v>
      </c>
      <c r="D223" s="13">
        <v>0</v>
      </c>
      <c r="E223" s="14">
        <f>C223+D223</f>
        <v>100000</v>
      </c>
      <c r="F223" s="15">
        <v>-100000</v>
      </c>
      <c r="G223" s="15">
        <v>0</v>
      </c>
      <c r="H223" s="14">
        <f>F223+G223</f>
        <v>-100000</v>
      </c>
      <c r="I223" s="14">
        <f>C223+F223</f>
        <v>0</v>
      </c>
      <c r="J223" s="14">
        <f>D223+G223</f>
        <v>0</v>
      </c>
      <c r="K223" s="14">
        <f>E223+H223</f>
        <v>0</v>
      </c>
      <c r="L223" s="13"/>
    </row>
    <row r="224" spans="1:12" s="31" customFormat="1" ht="13.5" customHeight="1">
      <c r="A224" s="40"/>
      <c r="B224" s="65"/>
      <c r="C224" s="25"/>
      <c r="D224" s="27" t="s">
        <v>18</v>
      </c>
      <c r="E224" s="26">
        <v>100000</v>
      </c>
      <c r="F224" s="20">
        <v>-100000</v>
      </c>
      <c r="G224" s="42"/>
      <c r="H224" s="43"/>
      <c r="I224" s="43"/>
      <c r="J224" s="44"/>
      <c r="K224" s="26"/>
      <c r="L224" s="25"/>
    </row>
    <row r="225" spans="1:256" s="12" customFormat="1" ht="13.5" customHeight="1">
      <c r="A225" s="36" t="s">
        <v>96</v>
      </c>
      <c r="B225" s="36" t="s">
        <v>97</v>
      </c>
      <c r="C225" s="37">
        <v>100000</v>
      </c>
      <c r="D225" s="37">
        <v>0</v>
      </c>
      <c r="E225" s="35">
        <f>C225+D225</f>
        <v>100000</v>
      </c>
      <c r="F225" s="37">
        <f>F227</f>
        <v>-80000</v>
      </c>
      <c r="G225" s="37">
        <v>0</v>
      </c>
      <c r="H225" s="35">
        <f>F225+G225</f>
        <v>-80000</v>
      </c>
      <c r="I225" s="35">
        <f>C225+F225</f>
        <v>20000</v>
      </c>
      <c r="J225" s="35">
        <f>D225+G225</f>
        <v>0</v>
      </c>
      <c r="K225" s="35">
        <f>E225+H225</f>
        <v>20000</v>
      </c>
      <c r="L225" s="3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31" customFormat="1" ht="13.5" customHeight="1">
      <c r="A226" s="22"/>
      <c r="B226" s="22" t="s">
        <v>98</v>
      </c>
      <c r="C226" s="21"/>
      <c r="D226" s="21"/>
      <c r="E226" s="23"/>
      <c r="F226" s="21"/>
      <c r="G226" s="21"/>
      <c r="H226" s="23"/>
      <c r="I226" s="23"/>
      <c r="J226" s="23"/>
      <c r="K226" s="23"/>
      <c r="L226" s="3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12" s="12" customFormat="1" ht="13.5" customHeight="1">
      <c r="A227" s="38" t="s">
        <v>17</v>
      </c>
      <c r="B227" s="39" t="s">
        <v>99</v>
      </c>
      <c r="C227" s="13">
        <v>100000</v>
      </c>
      <c r="D227" s="13">
        <v>0</v>
      </c>
      <c r="E227" s="14">
        <f>C227+D227</f>
        <v>100000</v>
      </c>
      <c r="F227" s="15">
        <v>-80000</v>
      </c>
      <c r="G227" s="15">
        <v>0</v>
      </c>
      <c r="H227" s="14">
        <f>F227+G227</f>
        <v>-80000</v>
      </c>
      <c r="I227" s="14">
        <f>C227+F227</f>
        <v>20000</v>
      </c>
      <c r="J227" s="14">
        <f>D227+G227</f>
        <v>0</v>
      </c>
      <c r="K227" s="14">
        <f>E227+H227</f>
        <v>20000</v>
      </c>
      <c r="L227" s="13"/>
    </row>
    <row r="228" spans="1:12" s="24" customFormat="1" ht="13.5" customHeight="1">
      <c r="A228" s="72"/>
      <c r="B228" s="132"/>
      <c r="C228" s="16"/>
      <c r="D228" s="76" t="s">
        <v>18</v>
      </c>
      <c r="E228" s="75">
        <v>100000</v>
      </c>
      <c r="F228" s="112"/>
      <c r="G228" s="77"/>
      <c r="H228" s="78"/>
      <c r="I228" s="78"/>
      <c r="J228" s="113" t="s">
        <v>18</v>
      </c>
      <c r="K228" s="75">
        <v>20000</v>
      </c>
      <c r="L228" s="16"/>
    </row>
    <row r="229" spans="1:256" s="12" customFormat="1" ht="15.75" customHeight="1">
      <c r="A229" s="36" t="s">
        <v>67</v>
      </c>
      <c r="B229" s="36" t="s">
        <v>66</v>
      </c>
      <c r="C229" s="37">
        <v>150000</v>
      </c>
      <c r="D229" s="37">
        <v>0</v>
      </c>
      <c r="E229" s="35">
        <f>C229+D229</f>
        <v>150000</v>
      </c>
      <c r="F229" s="37">
        <f>F231</f>
        <v>-150000</v>
      </c>
      <c r="G229" s="37">
        <v>0</v>
      </c>
      <c r="H229" s="35">
        <f>F229+G229</f>
        <v>-150000</v>
      </c>
      <c r="I229" s="35">
        <f>C229+F229</f>
        <v>0</v>
      </c>
      <c r="J229" s="35">
        <f>D229+G229</f>
        <v>0</v>
      </c>
      <c r="K229" s="35">
        <f>E229+H229</f>
        <v>0</v>
      </c>
      <c r="L229" s="3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31" customFormat="1" ht="15" customHeight="1">
      <c r="A230" s="22"/>
      <c r="B230" s="22" t="s">
        <v>53</v>
      </c>
      <c r="C230" s="21"/>
      <c r="D230" s="21"/>
      <c r="E230" s="23"/>
      <c r="F230" s="21"/>
      <c r="G230" s="21"/>
      <c r="H230" s="23"/>
      <c r="I230" s="23"/>
      <c r="J230" s="23"/>
      <c r="K230" s="23"/>
      <c r="L230" s="3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12" s="12" customFormat="1" ht="13.5" customHeight="1">
      <c r="A231" s="38" t="s">
        <v>17</v>
      </c>
      <c r="B231" s="39" t="s">
        <v>72</v>
      </c>
      <c r="C231" s="13">
        <v>150000</v>
      </c>
      <c r="D231" s="13">
        <v>0</v>
      </c>
      <c r="E231" s="14">
        <f>C231+D231</f>
        <v>150000</v>
      </c>
      <c r="F231" s="15">
        <v>-150000</v>
      </c>
      <c r="G231" s="15">
        <v>0</v>
      </c>
      <c r="H231" s="14">
        <f>F231+G231</f>
        <v>-150000</v>
      </c>
      <c r="I231" s="14">
        <f>C231+F231</f>
        <v>0</v>
      </c>
      <c r="J231" s="14">
        <f>D231+G231</f>
        <v>0</v>
      </c>
      <c r="K231" s="14">
        <f>E231+H231</f>
        <v>0</v>
      </c>
      <c r="L231" s="13"/>
    </row>
    <row r="232" spans="1:12" s="31" customFormat="1" ht="13.5" customHeight="1">
      <c r="A232" s="40"/>
      <c r="B232" s="41" t="s">
        <v>106</v>
      </c>
      <c r="C232" s="25"/>
      <c r="D232" s="71" t="s">
        <v>18</v>
      </c>
      <c r="E232" s="26">
        <v>150000</v>
      </c>
      <c r="F232" s="27"/>
      <c r="G232" s="42"/>
      <c r="H232" s="43"/>
      <c r="I232" s="43"/>
      <c r="J232" s="47"/>
      <c r="K232" s="26"/>
      <c r="L232" s="25"/>
    </row>
    <row r="233" spans="1:256" s="10" customFormat="1" ht="13.5" customHeight="1">
      <c r="A233" s="9"/>
      <c r="B233" s="178"/>
      <c r="C233" s="11"/>
      <c r="D233" s="179"/>
      <c r="E233" s="137"/>
      <c r="F233" s="136"/>
      <c r="G233" s="7"/>
      <c r="H233" s="8"/>
      <c r="I233" s="8"/>
      <c r="J233" s="152"/>
      <c r="K233" s="137"/>
      <c r="L233" s="160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  <c r="BV233" s="161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DI233" s="161"/>
      <c r="DJ233" s="161"/>
      <c r="DK233" s="161"/>
      <c r="DL233" s="161"/>
      <c r="DM233" s="161"/>
      <c r="DN233" s="161"/>
      <c r="DO233" s="161"/>
      <c r="DP233" s="161"/>
      <c r="DQ233" s="161"/>
      <c r="DR233" s="161"/>
      <c r="DS233" s="161"/>
      <c r="DT233" s="161"/>
      <c r="DU233" s="161"/>
      <c r="DV233" s="161"/>
      <c r="DW233" s="161"/>
      <c r="DX233" s="161"/>
      <c r="DY233" s="161"/>
      <c r="DZ233" s="161"/>
      <c r="EA233" s="161"/>
      <c r="EB233" s="161"/>
      <c r="EC233" s="161"/>
      <c r="ED233" s="161"/>
      <c r="EE233" s="161"/>
      <c r="EF233" s="161"/>
      <c r="EG233" s="161"/>
      <c r="EH233" s="161"/>
      <c r="EI233" s="161"/>
      <c r="EJ233" s="161"/>
      <c r="EK233" s="161"/>
      <c r="EL233" s="161"/>
      <c r="EM233" s="161"/>
      <c r="EN233" s="161"/>
      <c r="EO233" s="161"/>
      <c r="EP233" s="161"/>
      <c r="EQ233" s="161"/>
      <c r="ER233" s="161"/>
      <c r="ES233" s="161"/>
      <c r="ET233" s="161"/>
      <c r="EU233" s="161"/>
      <c r="EV233" s="161"/>
      <c r="EW233" s="161"/>
      <c r="EX233" s="161"/>
      <c r="EY233" s="161"/>
      <c r="EZ233" s="161"/>
      <c r="FA233" s="161"/>
      <c r="FB233" s="161"/>
      <c r="FC233" s="161"/>
      <c r="FD233" s="161"/>
      <c r="FE233" s="161"/>
      <c r="FF233" s="161"/>
      <c r="FG233" s="161"/>
      <c r="FH233" s="161"/>
      <c r="FI233" s="161"/>
      <c r="FJ233" s="161"/>
      <c r="FK233" s="161"/>
      <c r="FL233" s="161"/>
      <c r="FM233" s="161"/>
      <c r="FN233" s="161"/>
      <c r="FO233" s="161"/>
      <c r="FP233" s="161"/>
      <c r="FQ233" s="161"/>
      <c r="FR233" s="161"/>
      <c r="FS233" s="161"/>
      <c r="FT233" s="161"/>
      <c r="FU233" s="161"/>
      <c r="FV233" s="161"/>
      <c r="FW233" s="161"/>
      <c r="FX233" s="161"/>
      <c r="FY233" s="161"/>
      <c r="FZ233" s="161"/>
      <c r="GA233" s="161"/>
      <c r="GB233" s="161"/>
      <c r="GC233" s="161"/>
      <c r="GD233" s="161"/>
      <c r="GE233" s="161"/>
      <c r="GF233" s="161"/>
      <c r="GG233" s="161"/>
      <c r="GH233" s="161"/>
      <c r="GI233" s="161"/>
      <c r="GJ233" s="161"/>
      <c r="GK233" s="161"/>
      <c r="GL233" s="161"/>
      <c r="GM233" s="161"/>
      <c r="GN233" s="161"/>
      <c r="GO233" s="161"/>
      <c r="GP233" s="161"/>
      <c r="GQ233" s="161"/>
      <c r="GR233" s="161"/>
      <c r="GS233" s="161"/>
      <c r="GT233" s="161"/>
      <c r="GU233" s="161"/>
      <c r="GV233" s="161"/>
      <c r="GW233" s="161"/>
      <c r="GX233" s="161"/>
      <c r="GY233" s="161"/>
      <c r="GZ233" s="161"/>
      <c r="HA233" s="161"/>
      <c r="HB233" s="161"/>
      <c r="HC233" s="161"/>
      <c r="HD233" s="161"/>
      <c r="HE233" s="161"/>
      <c r="HF233" s="161"/>
      <c r="HG233" s="161"/>
      <c r="HH233" s="161"/>
      <c r="HI233" s="161"/>
      <c r="HJ233" s="161"/>
      <c r="HK233" s="161"/>
      <c r="HL233" s="161"/>
      <c r="HM233" s="161"/>
      <c r="HN233" s="161"/>
      <c r="HO233" s="161"/>
      <c r="HP233" s="161"/>
      <c r="HQ233" s="161"/>
      <c r="HR233" s="161"/>
      <c r="HS233" s="161"/>
      <c r="HT233" s="161"/>
      <c r="HU233" s="161"/>
      <c r="HV233" s="161"/>
      <c r="HW233" s="161"/>
      <c r="HX233" s="161"/>
      <c r="HY233" s="161"/>
      <c r="HZ233" s="161"/>
      <c r="IA233" s="161"/>
      <c r="IB233" s="161"/>
      <c r="IC233" s="161"/>
      <c r="ID233" s="161"/>
      <c r="IE233" s="161"/>
      <c r="IF233" s="161"/>
      <c r="IG233" s="161"/>
      <c r="IH233" s="161"/>
      <c r="II233" s="161"/>
      <c r="IJ233" s="161"/>
      <c r="IK233" s="161"/>
      <c r="IL233" s="161"/>
      <c r="IM233" s="161"/>
      <c r="IN233" s="161"/>
      <c r="IO233" s="161"/>
      <c r="IP233" s="161"/>
      <c r="IQ233" s="161"/>
      <c r="IR233" s="161"/>
      <c r="IS233" s="161"/>
      <c r="IT233" s="161"/>
      <c r="IU233" s="161"/>
      <c r="IV233" s="161"/>
    </row>
    <row r="234" spans="1:256" s="31" customFormat="1" ht="13.5" customHeight="1">
      <c r="A234" s="22" t="s">
        <v>141</v>
      </c>
      <c r="B234" s="22" t="s">
        <v>142</v>
      </c>
      <c r="C234" s="21">
        <v>100000</v>
      </c>
      <c r="D234" s="21">
        <v>0</v>
      </c>
      <c r="E234" s="23">
        <f>C234+D234</f>
        <v>100000</v>
      </c>
      <c r="F234" s="21">
        <f>F236</f>
        <v>-89136</v>
      </c>
      <c r="G234" s="21">
        <f>G236</f>
        <v>89136</v>
      </c>
      <c r="H234" s="23">
        <f>F234+G234</f>
        <v>0</v>
      </c>
      <c r="I234" s="23">
        <f>C234+F234</f>
        <v>10864</v>
      </c>
      <c r="J234" s="23">
        <f>D234+G234</f>
        <v>89136</v>
      </c>
      <c r="K234" s="23">
        <f>E234+H234</f>
        <v>100000</v>
      </c>
      <c r="L234" s="3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31" customFormat="1" ht="13.5" customHeight="1">
      <c r="A235" s="22"/>
      <c r="B235" s="22" t="s">
        <v>42</v>
      </c>
      <c r="C235" s="21"/>
      <c r="D235" s="21"/>
      <c r="E235" s="23"/>
      <c r="F235" s="21"/>
      <c r="G235" s="21"/>
      <c r="H235" s="23"/>
      <c r="I235" s="23"/>
      <c r="J235" s="23"/>
      <c r="K235" s="23"/>
      <c r="L235" s="3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12" s="12" customFormat="1" ht="13.5" customHeight="1">
      <c r="A236" s="38" t="s">
        <v>17</v>
      </c>
      <c r="B236" s="39" t="s">
        <v>143</v>
      </c>
      <c r="C236" s="13">
        <v>200000</v>
      </c>
      <c r="D236" s="13">
        <v>0</v>
      </c>
      <c r="E236" s="14">
        <f>C236+D236</f>
        <v>200000</v>
      </c>
      <c r="F236" s="15">
        <v>-89136</v>
      </c>
      <c r="G236" s="15">
        <v>89136</v>
      </c>
      <c r="H236" s="14">
        <f>F236+G236</f>
        <v>0</v>
      </c>
      <c r="I236" s="14">
        <f>C236+F236</f>
        <v>110864</v>
      </c>
      <c r="J236" s="14">
        <f>D236+G236</f>
        <v>89136</v>
      </c>
      <c r="K236" s="14">
        <f>E236+H236</f>
        <v>200000</v>
      </c>
      <c r="L236" s="13"/>
    </row>
    <row r="237" spans="1:12" s="24" customFormat="1" ht="15" customHeight="1">
      <c r="A237" s="72"/>
      <c r="B237" s="102" t="s">
        <v>144</v>
      </c>
      <c r="C237" s="16"/>
      <c r="D237" s="76" t="s">
        <v>18</v>
      </c>
      <c r="E237" s="75">
        <v>200000</v>
      </c>
      <c r="F237" s="112"/>
      <c r="G237" s="77"/>
      <c r="H237" s="78"/>
      <c r="I237" s="78"/>
      <c r="J237" s="113" t="s">
        <v>18</v>
      </c>
      <c r="K237" s="75">
        <f>E237+F236</f>
        <v>110864</v>
      </c>
      <c r="L237" s="16"/>
    </row>
    <row r="238" spans="1:12" ht="24" customHeight="1">
      <c r="A238" s="32"/>
      <c r="B238" s="33" t="s">
        <v>197</v>
      </c>
      <c r="C238" s="34">
        <v>20000</v>
      </c>
      <c r="D238" s="34">
        <v>0</v>
      </c>
      <c r="E238" s="35">
        <f>C238+D238</f>
        <v>20000</v>
      </c>
      <c r="F238" s="35">
        <f>F239</f>
        <v>-20000</v>
      </c>
      <c r="G238" s="35">
        <v>0</v>
      </c>
      <c r="H238" s="35">
        <f>F238+G238</f>
        <v>-20000</v>
      </c>
      <c r="I238" s="35">
        <f aca="true" t="shared" si="14" ref="I238:K239">C238+F238</f>
        <v>0</v>
      </c>
      <c r="J238" s="35">
        <f t="shared" si="14"/>
        <v>0</v>
      </c>
      <c r="K238" s="35">
        <f t="shared" si="14"/>
        <v>0</v>
      </c>
      <c r="L238" s="3"/>
    </row>
    <row r="239" spans="1:256" s="12" customFormat="1" ht="15.75" customHeight="1">
      <c r="A239" s="36" t="s">
        <v>67</v>
      </c>
      <c r="B239" s="36" t="s">
        <v>66</v>
      </c>
      <c r="C239" s="37">
        <v>20000</v>
      </c>
      <c r="D239" s="37">
        <v>0</v>
      </c>
      <c r="E239" s="35">
        <f>C239+D239</f>
        <v>20000</v>
      </c>
      <c r="F239" s="37">
        <f>F241</f>
        <v>-20000</v>
      </c>
      <c r="G239" s="37">
        <v>0</v>
      </c>
      <c r="H239" s="35">
        <f>F239+G239</f>
        <v>-20000</v>
      </c>
      <c r="I239" s="35">
        <f t="shared" si="14"/>
        <v>0</v>
      </c>
      <c r="J239" s="35">
        <f t="shared" si="14"/>
        <v>0</v>
      </c>
      <c r="K239" s="35">
        <f t="shared" si="14"/>
        <v>0</v>
      </c>
      <c r="L239" s="3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31" customFormat="1" ht="15" customHeight="1">
      <c r="A240" s="22"/>
      <c r="B240" s="22" t="s">
        <v>53</v>
      </c>
      <c r="C240" s="21"/>
      <c r="D240" s="21"/>
      <c r="E240" s="23"/>
      <c r="F240" s="21"/>
      <c r="G240" s="21"/>
      <c r="H240" s="23"/>
      <c r="I240" s="23"/>
      <c r="J240" s="23"/>
      <c r="K240" s="23"/>
      <c r="L240" s="3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12" s="12" customFormat="1" ht="13.5" customHeight="1">
      <c r="A241" s="38" t="s">
        <v>63</v>
      </c>
      <c r="B241" s="39" t="s">
        <v>187</v>
      </c>
      <c r="C241" s="13">
        <v>20000</v>
      </c>
      <c r="D241" s="13">
        <v>0</v>
      </c>
      <c r="E241" s="14">
        <f>C241+D241</f>
        <v>20000</v>
      </c>
      <c r="F241" s="15">
        <v>-20000</v>
      </c>
      <c r="G241" s="15">
        <v>0</v>
      </c>
      <c r="H241" s="14">
        <f>F241+G241</f>
        <v>-20000</v>
      </c>
      <c r="I241" s="14">
        <f>C241+F241</f>
        <v>0</v>
      </c>
      <c r="J241" s="14">
        <f>D241+G241</f>
        <v>0</v>
      </c>
      <c r="K241" s="14">
        <f>E241+H241</f>
        <v>0</v>
      </c>
      <c r="L241" s="13"/>
    </row>
    <row r="242" spans="1:12" s="31" customFormat="1" ht="13.5" customHeight="1">
      <c r="A242" s="40"/>
      <c r="B242" s="41" t="s">
        <v>188</v>
      </c>
      <c r="C242" s="25"/>
      <c r="D242" s="71" t="s">
        <v>18</v>
      </c>
      <c r="E242" s="26">
        <v>20000</v>
      </c>
      <c r="F242" s="27"/>
      <c r="G242" s="42"/>
      <c r="H242" s="43"/>
      <c r="I242" s="43"/>
      <c r="J242" s="47"/>
      <c r="K242" s="26"/>
      <c r="L242" s="25"/>
    </row>
    <row r="243" spans="1:12" ht="24" customHeight="1">
      <c r="A243" s="32"/>
      <c r="B243" s="33" t="s">
        <v>160</v>
      </c>
      <c r="C243" s="34">
        <v>329000</v>
      </c>
      <c r="D243" s="34">
        <v>0</v>
      </c>
      <c r="E243" s="35">
        <f>C243+D243</f>
        <v>329000</v>
      </c>
      <c r="F243" s="35">
        <f>F244</f>
        <v>-184000</v>
      </c>
      <c r="G243" s="35">
        <v>0</v>
      </c>
      <c r="H243" s="35">
        <f>F243+G243</f>
        <v>-184000</v>
      </c>
      <c r="I243" s="35">
        <f aca="true" t="shared" si="15" ref="I243:K244">C243+F243</f>
        <v>145000</v>
      </c>
      <c r="J243" s="35">
        <f t="shared" si="15"/>
        <v>0</v>
      </c>
      <c r="K243" s="35">
        <f t="shared" si="15"/>
        <v>145000</v>
      </c>
      <c r="L243" s="3"/>
    </row>
    <row r="244" spans="1:256" s="12" customFormat="1" ht="13.5" customHeight="1">
      <c r="A244" s="36" t="s">
        <v>157</v>
      </c>
      <c r="B244" s="36" t="s">
        <v>142</v>
      </c>
      <c r="C244" s="37">
        <v>329000</v>
      </c>
      <c r="D244" s="37">
        <v>0</v>
      </c>
      <c r="E244" s="35">
        <f>C244+D244</f>
        <v>329000</v>
      </c>
      <c r="F244" s="37">
        <f>F246</f>
        <v>-184000</v>
      </c>
      <c r="G244" s="37">
        <v>0</v>
      </c>
      <c r="H244" s="35">
        <f>F244+G244</f>
        <v>-184000</v>
      </c>
      <c r="I244" s="35">
        <f t="shared" si="15"/>
        <v>145000</v>
      </c>
      <c r="J244" s="35">
        <f t="shared" si="15"/>
        <v>0</v>
      </c>
      <c r="K244" s="35">
        <f t="shared" si="15"/>
        <v>145000</v>
      </c>
      <c r="L244" s="3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31" customFormat="1" ht="13.5" customHeight="1">
      <c r="A245" s="22"/>
      <c r="B245" s="22" t="s">
        <v>25</v>
      </c>
      <c r="C245" s="21"/>
      <c r="D245" s="21"/>
      <c r="E245" s="23"/>
      <c r="F245" s="21"/>
      <c r="G245" s="21"/>
      <c r="H245" s="23"/>
      <c r="I245" s="23"/>
      <c r="J245" s="23"/>
      <c r="K245" s="23"/>
      <c r="L245" s="3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12" s="12" customFormat="1" ht="13.5" customHeight="1">
      <c r="A246" s="38" t="s">
        <v>17</v>
      </c>
      <c r="B246" s="39" t="s">
        <v>161</v>
      </c>
      <c r="C246" s="13">
        <v>230000</v>
      </c>
      <c r="D246" s="13">
        <v>0</v>
      </c>
      <c r="E246" s="14">
        <f>C246+D246</f>
        <v>230000</v>
      </c>
      <c r="F246" s="15">
        <f>-184000</f>
        <v>-184000</v>
      </c>
      <c r="G246" s="15">
        <v>0</v>
      </c>
      <c r="H246" s="14">
        <f>F246+G246</f>
        <v>-184000</v>
      </c>
      <c r="I246" s="14">
        <f>C246+F246</f>
        <v>46000</v>
      </c>
      <c r="J246" s="14">
        <f>D246+G246</f>
        <v>0</v>
      </c>
      <c r="K246" s="14">
        <f>E246+H246</f>
        <v>46000</v>
      </c>
      <c r="L246" s="13"/>
    </row>
    <row r="247" spans="1:12" s="24" customFormat="1" ht="13.5" customHeight="1">
      <c r="A247" s="72"/>
      <c r="B247" s="102" t="s">
        <v>162</v>
      </c>
      <c r="C247" s="16"/>
      <c r="D247" s="76" t="s">
        <v>18</v>
      </c>
      <c r="E247" s="75">
        <v>230000</v>
      </c>
      <c r="F247" s="112"/>
      <c r="G247" s="77"/>
      <c r="H247" s="78"/>
      <c r="I247" s="78"/>
      <c r="J247" s="113" t="s">
        <v>18</v>
      </c>
      <c r="K247" s="75">
        <v>46000</v>
      </c>
      <c r="L247" s="16"/>
    </row>
    <row r="248" spans="1:12" ht="24" customHeight="1">
      <c r="A248" s="32"/>
      <c r="B248" s="33" t="s">
        <v>180</v>
      </c>
      <c r="C248" s="34">
        <v>140000</v>
      </c>
      <c r="D248" s="34">
        <v>0</v>
      </c>
      <c r="E248" s="35">
        <f>C248+D248</f>
        <v>140000</v>
      </c>
      <c r="F248" s="35">
        <f>F249+F256</f>
        <v>340000</v>
      </c>
      <c r="G248" s="35">
        <v>0</v>
      </c>
      <c r="H248" s="35">
        <f>F248+G248</f>
        <v>340000</v>
      </c>
      <c r="I248" s="35">
        <f aca="true" t="shared" si="16" ref="I248:K249">C248+F248</f>
        <v>480000</v>
      </c>
      <c r="J248" s="35">
        <f t="shared" si="16"/>
        <v>0</v>
      </c>
      <c r="K248" s="35">
        <f t="shared" si="16"/>
        <v>480000</v>
      </c>
      <c r="L248" s="3"/>
    </row>
    <row r="249" spans="1:256" s="12" customFormat="1" ht="13.5" customHeight="1">
      <c r="A249" s="36" t="s">
        <v>181</v>
      </c>
      <c r="B249" s="36" t="s">
        <v>182</v>
      </c>
      <c r="C249" s="37">
        <v>0</v>
      </c>
      <c r="D249" s="37">
        <v>0</v>
      </c>
      <c r="E249" s="35">
        <f>C249+D249</f>
        <v>0</v>
      </c>
      <c r="F249" s="37">
        <f>F251+F253</f>
        <v>340000</v>
      </c>
      <c r="G249" s="37">
        <v>0</v>
      </c>
      <c r="H249" s="35">
        <f>F249+G249</f>
        <v>340000</v>
      </c>
      <c r="I249" s="35">
        <f t="shared" si="16"/>
        <v>340000</v>
      </c>
      <c r="J249" s="35">
        <f t="shared" si="16"/>
        <v>0</v>
      </c>
      <c r="K249" s="35">
        <f t="shared" si="16"/>
        <v>340000</v>
      </c>
      <c r="L249" s="3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31" customFormat="1" ht="13.5" customHeight="1">
      <c r="A250" s="22"/>
      <c r="B250" s="22" t="s">
        <v>183</v>
      </c>
      <c r="C250" s="21"/>
      <c r="D250" s="21"/>
      <c r="E250" s="23"/>
      <c r="F250" s="21"/>
      <c r="G250" s="21"/>
      <c r="H250" s="23"/>
      <c r="I250" s="23"/>
      <c r="J250" s="23"/>
      <c r="K250" s="23"/>
      <c r="L250" s="3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12" s="12" customFormat="1" ht="13.5" customHeight="1">
      <c r="A251" s="38"/>
      <c r="B251" s="39" t="s">
        <v>184</v>
      </c>
      <c r="C251" s="13">
        <v>0</v>
      </c>
      <c r="D251" s="13">
        <v>0</v>
      </c>
      <c r="E251" s="14">
        <f>C251+D251</f>
        <v>0</v>
      </c>
      <c r="F251" s="15">
        <v>200000</v>
      </c>
      <c r="G251" s="15">
        <v>0</v>
      </c>
      <c r="H251" s="14">
        <f>F251+G251</f>
        <v>200000</v>
      </c>
      <c r="I251" s="14">
        <f>C251+F251</f>
        <v>200000</v>
      </c>
      <c r="J251" s="14">
        <f>D251+G251</f>
        <v>0</v>
      </c>
      <c r="K251" s="14">
        <f>E251+H251</f>
        <v>200000</v>
      </c>
      <c r="L251" s="13"/>
    </row>
    <row r="252" spans="1:12" s="31" customFormat="1" ht="13.5" customHeight="1">
      <c r="A252" s="40" t="s">
        <v>177</v>
      </c>
      <c r="B252" s="41" t="s">
        <v>185</v>
      </c>
      <c r="C252" s="25"/>
      <c r="D252" s="25"/>
      <c r="E252" s="43"/>
      <c r="F252" s="42"/>
      <c r="G252" s="42"/>
      <c r="H252" s="43"/>
      <c r="I252" s="43"/>
      <c r="J252" s="44" t="s">
        <v>18</v>
      </c>
      <c r="K252" s="43">
        <v>200000</v>
      </c>
      <c r="L252" s="25"/>
    </row>
    <row r="253" spans="1:12" s="12" customFormat="1" ht="13.5" customHeight="1">
      <c r="A253" s="38"/>
      <c r="B253" s="39" t="s">
        <v>176</v>
      </c>
      <c r="C253" s="13">
        <v>0</v>
      </c>
      <c r="D253" s="13">
        <v>0</v>
      </c>
      <c r="E253" s="14">
        <f>C253+D253</f>
        <v>0</v>
      </c>
      <c r="F253" s="15">
        <v>140000</v>
      </c>
      <c r="G253" s="15">
        <v>0</v>
      </c>
      <c r="H253" s="14">
        <f>F253+G253</f>
        <v>140000</v>
      </c>
      <c r="I253" s="14">
        <f>C253+F253</f>
        <v>140000</v>
      </c>
      <c r="J253" s="14">
        <f>D253+G253</f>
        <v>0</v>
      </c>
      <c r="K253" s="14">
        <f>E253+H253</f>
        <v>140000</v>
      </c>
      <c r="L253" s="13"/>
    </row>
    <row r="254" spans="1:12" s="31" customFormat="1" ht="13.5" customHeight="1">
      <c r="A254" s="40" t="s">
        <v>177</v>
      </c>
      <c r="B254" s="41" t="s">
        <v>178</v>
      </c>
      <c r="C254" s="25"/>
      <c r="D254" s="71"/>
      <c r="E254" s="26"/>
      <c r="F254" s="27"/>
      <c r="G254" s="42"/>
      <c r="H254" s="43"/>
      <c r="I254" s="43"/>
      <c r="J254" s="44" t="s">
        <v>18</v>
      </c>
      <c r="K254" s="26">
        <v>140000</v>
      </c>
      <c r="L254" s="25"/>
    </row>
    <row r="255" spans="1:12" s="24" customFormat="1" ht="13.5" customHeight="1">
      <c r="A255" s="72"/>
      <c r="B255" s="73" t="s">
        <v>179</v>
      </c>
      <c r="C255" s="16"/>
      <c r="D255" s="74"/>
      <c r="E255" s="75"/>
      <c r="F255" s="76"/>
      <c r="G255" s="77"/>
      <c r="H255" s="78"/>
      <c r="I255" s="78"/>
      <c r="J255" s="79"/>
      <c r="K255" s="75"/>
      <c r="L255" s="16"/>
    </row>
  </sheetData>
  <mergeCells count="13">
    <mergeCell ref="A186:B186"/>
    <mergeCell ref="A11:B11"/>
    <mergeCell ref="A12:B12"/>
    <mergeCell ref="A6:L6"/>
    <mergeCell ref="A8:A9"/>
    <mergeCell ref="B8:B9"/>
    <mergeCell ref="C8:E8"/>
    <mergeCell ref="F8:H8"/>
    <mergeCell ref="I8:K8"/>
    <mergeCell ref="I1:L1"/>
    <mergeCell ref="I2:L2"/>
    <mergeCell ref="I3:L3"/>
    <mergeCell ref="I4:L4"/>
  </mergeCells>
  <printOptions/>
  <pageMargins left="0.1968503937007874" right="0.1968503937007874" top="0.3937007874015748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2005-11-10T11:42:26Z</cp:lastPrinted>
  <dcterms:created xsi:type="dcterms:W3CDTF">2003-12-23T08:05:46Z</dcterms:created>
  <dcterms:modified xsi:type="dcterms:W3CDTF">2005-11-10T13:01:08Z</dcterms:modified>
  <cp:category/>
  <cp:version/>
  <cp:contentType/>
  <cp:contentStatus/>
</cp:coreProperties>
</file>