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<sst xmlns="http://schemas.openxmlformats.org/spreadsheetml/2006/main" count="422" uniqueCount="162">
  <si>
    <t>ZMIANY  W  PLANIE  WYDATKÓW</t>
  </si>
  <si>
    <t>klasyfikacja budżetowa</t>
  </si>
  <si>
    <t>TREŚĆ</t>
  </si>
  <si>
    <t>Plan przed zmianą</t>
  </si>
  <si>
    <t>Zmiana (+):(-)</t>
  </si>
  <si>
    <t>Plan po zmianach</t>
  </si>
  <si>
    <t>śr. wł.</t>
  </si>
  <si>
    <t>dotacje</t>
  </si>
  <si>
    <t>Razem</t>
  </si>
  <si>
    <t>A + B</t>
  </si>
  <si>
    <t>w tym:</t>
  </si>
  <si>
    <t>inwestycje</t>
  </si>
  <si>
    <t>WYDATKI  DOTYCZĄCE  ZADAŃ  GMINY</t>
  </si>
  <si>
    <t xml:space="preserve">A </t>
  </si>
  <si>
    <t>Wydatki ogółem</t>
  </si>
  <si>
    <t>w tym</t>
  </si>
  <si>
    <t>§ 4300</t>
  </si>
  <si>
    <t>§ 4210</t>
  </si>
  <si>
    <t>materiały i wyposażenie</t>
  </si>
  <si>
    <t>WYDATKI OGÓŁEM   dotyczące zadań gminy i powiatu</t>
  </si>
  <si>
    <t>§ 4270</t>
  </si>
  <si>
    <t>usługi remontowe</t>
  </si>
  <si>
    <t>Dział 851</t>
  </si>
  <si>
    <t>Ochrona zdrowia</t>
  </si>
  <si>
    <t>Dział 758</t>
  </si>
  <si>
    <t>Różne rozliczenia</t>
  </si>
  <si>
    <t>§ 4810</t>
  </si>
  <si>
    <t>Rezerwy ogólne i celowe</t>
  </si>
  <si>
    <t>§ 4110</t>
  </si>
  <si>
    <t>§ 4120</t>
  </si>
  <si>
    <t>§ 4170</t>
  </si>
  <si>
    <t>§ 4240</t>
  </si>
  <si>
    <t>Dział 801</t>
  </si>
  <si>
    <t>Oświata i wychowanie</t>
  </si>
  <si>
    <t>Szkoły podstawowe</t>
  </si>
  <si>
    <t>składki na ubezpieczenia społ.</t>
  </si>
  <si>
    <t>składki na FP</t>
  </si>
  <si>
    <t>wynagrodzenia bezosobowe</t>
  </si>
  <si>
    <t>Dział 921</t>
  </si>
  <si>
    <t>Kultura i ochrona dziec.narodowego</t>
  </si>
  <si>
    <t>§ 2480</t>
  </si>
  <si>
    <t>dotacja dla samorządowej instytucji kultury</t>
  </si>
  <si>
    <t>Pozostała działalność</t>
  </si>
  <si>
    <t>WYDATKI  DOTYCZĄCE  ZADAŃ  POWIATU</t>
  </si>
  <si>
    <t>B</t>
  </si>
  <si>
    <t>Bibiloteka</t>
  </si>
  <si>
    <t>Dział 710</t>
  </si>
  <si>
    <t>Działalność usługowa</t>
  </si>
  <si>
    <t>§ 4040</t>
  </si>
  <si>
    <t>§ 4260</t>
  </si>
  <si>
    <t>§ 4410</t>
  </si>
  <si>
    <t>§ 4430</t>
  </si>
  <si>
    <t>dodatkowe wynagrodzenie roczne</t>
  </si>
  <si>
    <t>energia</t>
  </si>
  <si>
    <t>różne opłaty i składki</t>
  </si>
  <si>
    <t>pozostałe usługi</t>
  </si>
  <si>
    <t>pomoce naukowe, dydaktyczne</t>
  </si>
  <si>
    <t>Rady Miasta w Piotrkowie Tryb.</t>
  </si>
  <si>
    <t>Dział 700</t>
  </si>
  <si>
    <t>Gospodarka mieszkaniowa</t>
  </si>
  <si>
    <t>Gospodarka gruntami i nieruchomościami</t>
  </si>
  <si>
    <t>rezerwa ogólna</t>
  </si>
  <si>
    <t>§ 4010</t>
  </si>
  <si>
    <t xml:space="preserve">wynagrodzenie </t>
  </si>
  <si>
    <t>§ 4590</t>
  </si>
  <si>
    <t>kary i odszkodowania na rzecz os.fiz.</t>
  </si>
  <si>
    <t>Dział 852</t>
  </si>
  <si>
    <t>Żłobek</t>
  </si>
  <si>
    <t>Pozostałe zad.w zakr.polityki społeczn.</t>
  </si>
  <si>
    <t>§ 4220</t>
  </si>
  <si>
    <t>§ 4480</t>
  </si>
  <si>
    <t>dodatkowe roczne wynagrodzenie</t>
  </si>
  <si>
    <t>zakup żywności</t>
  </si>
  <si>
    <t>podatek od nieruchomości</t>
  </si>
  <si>
    <t>Dział 900</t>
  </si>
  <si>
    <t>Gospodarka komunalna</t>
  </si>
  <si>
    <t>§ 6050</t>
  </si>
  <si>
    <t>wydatki inwestycyjne</t>
  </si>
  <si>
    <t xml:space="preserve">wydatki inwestycyjne </t>
  </si>
  <si>
    <t>różne składki i opłaty</t>
  </si>
  <si>
    <t>Cmentarze</t>
  </si>
  <si>
    <t>składki na ubezpieczenia społeczne</t>
  </si>
  <si>
    <t>§ 4440</t>
  </si>
  <si>
    <t>odpis na ZFŚS</t>
  </si>
  <si>
    <t>Przedszkola</t>
  </si>
  <si>
    <t>Gimnazja</t>
  </si>
  <si>
    <t>Dokształcanie i doskonalenie nauczycieli</t>
  </si>
  <si>
    <t>Dział 854</t>
  </si>
  <si>
    <t>Edukacyjna opieka wychowawcza</t>
  </si>
  <si>
    <t>Świetlice szkolne</t>
  </si>
  <si>
    <t>Licea ogólnokształcące</t>
  </si>
  <si>
    <t>pomoce naukowe</t>
  </si>
  <si>
    <t>Szkoły zawodowe</t>
  </si>
  <si>
    <t>§ 4350</t>
  </si>
  <si>
    <t>Pomoc społeczna</t>
  </si>
  <si>
    <t>wynagrodzenie bezosobowe</t>
  </si>
  <si>
    <t>Dział 926</t>
  </si>
  <si>
    <t xml:space="preserve">Kultura fizyczna i sport </t>
  </si>
  <si>
    <t>Instytucje kultury fizycznej</t>
  </si>
  <si>
    <t>§ 3250</t>
  </si>
  <si>
    <t>Programy profilaktyki zdrowotnej</t>
  </si>
  <si>
    <t>§ 6300</t>
  </si>
  <si>
    <t>§ 4090</t>
  </si>
  <si>
    <t>Dział 750</t>
  </si>
  <si>
    <t>Administracja publiczna</t>
  </si>
  <si>
    <t>Strarostwo powiatowe</t>
  </si>
  <si>
    <t>Dział 600</t>
  </si>
  <si>
    <t>Transport i łączność</t>
  </si>
  <si>
    <t>lokalny transport zbiorowy</t>
  </si>
  <si>
    <t>§ 6060</t>
  </si>
  <si>
    <t>Zakupy inwestycyjne</t>
  </si>
  <si>
    <t>Licea profilowane</t>
  </si>
  <si>
    <t>§ 2540</t>
  </si>
  <si>
    <t>dotacje dla szkół niepublicznych</t>
  </si>
  <si>
    <t>usługi internetowe</t>
  </si>
  <si>
    <t>Kolonie i obozy</t>
  </si>
  <si>
    <t>zakup żwyności</t>
  </si>
  <si>
    <t>Centra kształcenia</t>
  </si>
  <si>
    <t>Bursa szkolna</t>
  </si>
  <si>
    <t>Schronoska młodzieżowe</t>
  </si>
  <si>
    <t>Gimnazjum specjalne</t>
  </si>
  <si>
    <t>Specjalny ośrodek szkolno-wych.</t>
  </si>
  <si>
    <t>§ 4230</t>
  </si>
  <si>
    <t>zakup leków</t>
  </si>
  <si>
    <t>podróże słuzbowe krajowe</t>
  </si>
  <si>
    <t>Urząd Miasta</t>
  </si>
  <si>
    <t>§ 4580</t>
  </si>
  <si>
    <t>Dział 853</t>
  </si>
  <si>
    <t>§ 3020</t>
  </si>
  <si>
    <t>wydatki os.niezaliczane do wynagrodzeń</t>
  </si>
  <si>
    <t>Ośrodki pomocy społecznej</t>
  </si>
  <si>
    <t>zakupy inwestycyjne</t>
  </si>
  <si>
    <t>ZONA</t>
  </si>
  <si>
    <t>Placówki opiekuńczo-wychowawcze</t>
  </si>
  <si>
    <t>rezerwa na kulturę</t>
  </si>
  <si>
    <t>Drogi publiczne  gminne</t>
  </si>
  <si>
    <t xml:space="preserve">Drogi publiczne </t>
  </si>
  <si>
    <t>§ 6059</t>
  </si>
  <si>
    <t>Szkoła podstawowa specjalna</t>
  </si>
  <si>
    <t>dotacje dla przedszkoli niepublicznych</t>
  </si>
  <si>
    <t>§ 2910</t>
  </si>
  <si>
    <t>Świadczenia rodzinne</t>
  </si>
  <si>
    <t>zwrot dotacji wykorzyst.niezg.z przeznacz.</t>
  </si>
  <si>
    <t>Zasiłki i pomoc w naturze</t>
  </si>
  <si>
    <t>Schroniska dla zwierząt</t>
  </si>
  <si>
    <t>Zakłady gospodarki komunalnej</t>
  </si>
  <si>
    <t xml:space="preserve">pozostałe usługi </t>
  </si>
  <si>
    <t>pozostałe odestki</t>
  </si>
  <si>
    <t>pomoc finansowa dla jst na dof.zad.inwest.</t>
  </si>
  <si>
    <t>wydatki inwestycyjne finans.budż.państ.</t>
  </si>
  <si>
    <t>honararia</t>
  </si>
  <si>
    <t>§ 3040</t>
  </si>
  <si>
    <t>różne stypendia</t>
  </si>
  <si>
    <t>nagrody o szczególnym charakterze</t>
  </si>
  <si>
    <t>Załącznik nr 3</t>
  </si>
  <si>
    <t>stypendia różne</t>
  </si>
  <si>
    <t>Dział 754</t>
  </si>
  <si>
    <t>Bezpieczeństwo publ. i ochr. przeciw.</t>
  </si>
  <si>
    <t>Komendy powiatowe KMP</t>
  </si>
  <si>
    <t>do Uchwały Nr XLI /672/05</t>
  </si>
  <si>
    <t>z dnia    5 października 2005 r.</t>
  </si>
  <si>
    <t>Zadania w zakresie kultury fizyczn. i sportu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</si>
</sst>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3" xfId="0" applyNumberFormat="1" applyFont="1" applyBorder="1" applyAlignment="1">
      <alignment horizontal="right" vertic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3" fontId="0" fillId="0" borderId="3" xfId="0" applyNumberForma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3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3" fontId="0" fillId="0" borderId="2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3" fontId="0" fillId="0" borderId="4" xfId="0" applyNumberForma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>
      <alignment horizontal="right"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 vertical="center" wrapText="1"/>
    </xf>
    <xf numFmtId="0" fontId="0" fillId="0" borderId="7" xfId="0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" fontId="0" fillId="0" borderId="2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" fontId="0" fillId="0" borderId="4" xfId="0" applyNumberForma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tabSelected="1" zoomScale="125" zoomScaleNormal="125" workbookViewId="0" topLeftCell="C1">
      <selection activeCell="B154" sqref="B154"/>
    </sheetView>
  </sheetViews>
  <sheetFormatPr defaultColWidth="9.00390625" defaultRowHeight="12.75"/>
  <cols>
    <col min="1" max="1" width="11.625" style="0" customWidth="1"/>
    <col min="2" max="2" width="36.125" style="0" customWidth="1"/>
    <col min="3" max="3" width="11.625" style="0" customWidth="1"/>
    <col min="4" max="4" width="11.125" style="0" customWidth="1"/>
    <col min="5" max="5" width="11.625" style="0" customWidth="1"/>
    <col min="6" max="6" width="10.125" style="0" bestFit="1" customWidth="1"/>
    <col min="8" max="8" width="10.25390625" style="0" customWidth="1"/>
    <col min="9" max="9" width="11.25390625" style="0" customWidth="1"/>
    <col min="10" max="10" width="10.375" style="0" customWidth="1"/>
    <col min="11" max="11" width="11.375" style="0" customWidth="1"/>
  </cols>
  <sheetData>
    <row r="1" spans="9:11" ht="12.75" customHeight="1">
      <c r="I1" s="139" t="s">
        <v>154</v>
      </c>
      <c r="J1" s="139"/>
      <c r="K1" s="139"/>
    </row>
    <row r="2" spans="9:11" ht="12.75" customHeight="1">
      <c r="I2" s="139" t="s">
        <v>159</v>
      </c>
      <c r="J2" s="139"/>
      <c r="K2" s="139"/>
    </row>
    <row r="3" spans="9:11" ht="12.75" customHeight="1">
      <c r="I3" s="139" t="s">
        <v>57</v>
      </c>
      <c r="J3" s="139"/>
      <c r="K3" s="139"/>
    </row>
    <row r="4" spans="9:11" ht="12.75" customHeight="1">
      <c r="I4" s="139" t="s">
        <v>160</v>
      </c>
      <c r="J4" s="139"/>
      <c r="K4" s="139"/>
    </row>
    <row r="5" spans="1:11" ht="33" customHeight="1">
      <c r="A5" s="136" t="s">
        <v>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11" ht="16.5" customHeight="1">
      <c r="A6" s="137" t="s">
        <v>1</v>
      </c>
      <c r="B6" s="137" t="s">
        <v>2</v>
      </c>
      <c r="C6" s="138" t="s">
        <v>3</v>
      </c>
      <c r="D6" s="138"/>
      <c r="E6" s="138"/>
      <c r="F6" s="138" t="s">
        <v>4</v>
      </c>
      <c r="G6" s="138"/>
      <c r="H6" s="138"/>
      <c r="I6" s="138" t="s">
        <v>5</v>
      </c>
      <c r="J6" s="138"/>
      <c r="K6" s="138"/>
    </row>
    <row r="7" spans="1:11" ht="15" customHeight="1">
      <c r="A7" s="137"/>
      <c r="B7" s="137"/>
      <c r="C7" s="1" t="s">
        <v>6</v>
      </c>
      <c r="D7" s="1" t="s">
        <v>7</v>
      </c>
      <c r="E7" s="1" t="s">
        <v>8</v>
      </c>
      <c r="F7" s="1" t="s">
        <v>6</v>
      </c>
      <c r="G7" s="1" t="s">
        <v>7</v>
      </c>
      <c r="H7" s="1" t="s">
        <v>8</v>
      </c>
      <c r="I7" s="1" t="s">
        <v>6</v>
      </c>
      <c r="J7" s="1" t="s">
        <v>7</v>
      </c>
      <c r="K7" s="1" t="s">
        <v>8</v>
      </c>
    </row>
    <row r="8" spans="1:11" ht="12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</row>
    <row r="9" spans="1:11" s="19" customFormat="1" ht="30.75" customHeight="1">
      <c r="A9" s="2" t="s">
        <v>9</v>
      </c>
      <c r="B9" s="3" t="s">
        <v>19</v>
      </c>
      <c r="C9" s="4">
        <v>187200217</v>
      </c>
      <c r="D9" s="4">
        <v>30034032</v>
      </c>
      <c r="E9" s="4">
        <f>SUM(C9:D9)</f>
        <v>217234249</v>
      </c>
      <c r="F9" s="4">
        <f>F13+F159</f>
        <v>454950</v>
      </c>
      <c r="G9" s="4">
        <f>G13+G159</f>
        <v>179806</v>
      </c>
      <c r="H9" s="4">
        <f>SUM(F9:G9)</f>
        <v>634756</v>
      </c>
      <c r="I9" s="4">
        <f>C9+F9</f>
        <v>187655167</v>
      </c>
      <c r="J9" s="4">
        <f>D9+G9</f>
        <v>30213838</v>
      </c>
      <c r="K9" s="4">
        <f>E9+H9</f>
        <v>217869005</v>
      </c>
    </row>
    <row r="10" spans="1:11" s="22" customFormat="1" ht="12.75" customHeight="1">
      <c r="A10" s="5"/>
      <c r="B10" s="5" t="s">
        <v>10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s="23" customFormat="1" ht="15" customHeight="1">
      <c r="A11" s="7"/>
      <c r="B11" s="7" t="s">
        <v>11</v>
      </c>
      <c r="C11" s="8">
        <v>35282567</v>
      </c>
      <c r="D11" s="8">
        <v>2902000</v>
      </c>
      <c r="E11" s="8">
        <f>SUM(C11:D11)</f>
        <v>38184567</v>
      </c>
      <c r="F11" s="8">
        <f>F15+F161</f>
        <v>210700</v>
      </c>
      <c r="G11" s="8">
        <f>G15+G161</f>
        <v>50000</v>
      </c>
      <c r="H11" s="8">
        <f>SUM(F11:G11)</f>
        <v>260700</v>
      </c>
      <c r="I11" s="8">
        <f>C11+F11</f>
        <v>35493267</v>
      </c>
      <c r="J11" s="8">
        <f>D11+G11</f>
        <v>2952000</v>
      </c>
      <c r="K11" s="8">
        <f>E11+H11</f>
        <v>38445267</v>
      </c>
    </row>
    <row r="12" spans="1:11" ht="28.5" customHeight="1">
      <c r="A12" s="133" t="s">
        <v>12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5"/>
    </row>
    <row r="13" spans="1:11" s="19" customFormat="1" ht="15" customHeight="1">
      <c r="A13" s="9" t="s">
        <v>13</v>
      </c>
      <c r="B13" s="10" t="s">
        <v>14</v>
      </c>
      <c r="C13" s="11">
        <v>131165667</v>
      </c>
      <c r="D13" s="11">
        <v>19119042</v>
      </c>
      <c r="E13" s="4">
        <f>SUM(C13:D13)</f>
        <v>150284709</v>
      </c>
      <c r="F13" s="11">
        <f>F16+F33+F39+F47+F53+F81+F87+F105+F114+F126+F139+F148+F24</f>
        <v>357270</v>
      </c>
      <c r="G13" s="11">
        <f>G33+G39+G47+G53+G81+G87+G105+G114+G126+G139+G148</f>
        <v>0</v>
      </c>
      <c r="H13" s="4">
        <f>SUM(F13:G13)</f>
        <v>357270</v>
      </c>
      <c r="I13" s="4">
        <f>C13+F13</f>
        <v>131522937</v>
      </c>
      <c r="J13" s="4">
        <f>D13+G13</f>
        <v>19119042</v>
      </c>
      <c r="K13" s="4">
        <f>E13+H13</f>
        <v>150641979</v>
      </c>
    </row>
    <row r="14" spans="1:11" s="22" customFormat="1" ht="15" customHeight="1">
      <c r="A14" s="12"/>
      <c r="B14" s="13" t="s">
        <v>15</v>
      </c>
      <c r="C14" s="14"/>
      <c r="D14" s="14"/>
      <c r="E14" s="14"/>
      <c r="F14" s="14"/>
      <c r="G14" s="14"/>
      <c r="H14" s="6"/>
      <c r="I14" s="6"/>
      <c r="J14" s="6"/>
      <c r="K14" s="6"/>
    </row>
    <row r="15" spans="1:11" s="23" customFormat="1" ht="15" customHeight="1">
      <c r="A15" s="15"/>
      <c r="B15" s="16" t="s">
        <v>11</v>
      </c>
      <c r="C15" s="17">
        <v>30871899</v>
      </c>
      <c r="D15" s="17">
        <v>840000</v>
      </c>
      <c r="E15" s="8">
        <f>SUM(C15:D15)</f>
        <v>31711899</v>
      </c>
      <c r="F15" s="17">
        <f>F18+F35+F41+F49+F55+F83+F89+F107+F116+F128+F141+F150+F26</f>
        <v>210700</v>
      </c>
      <c r="G15" s="17">
        <v>0</v>
      </c>
      <c r="H15" s="8">
        <f>SUM(F15:G15)</f>
        <v>210700</v>
      </c>
      <c r="I15" s="8">
        <f aca="true" t="shared" si="0" ref="I15:K16">C15+F15</f>
        <v>31082599</v>
      </c>
      <c r="J15" s="8">
        <f t="shared" si="0"/>
        <v>840000</v>
      </c>
      <c r="K15" s="8">
        <f t="shared" si="0"/>
        <v>31922599</v>
      </c>
    </row>
    <row r="16" spans="1:11" s="30" customFormat="1" ht="15" customHeight="1">
      <c r="A16" s="9" t="s">
        <v>106</v>
      </c>
      <c r="B16" s="10" t="s">
        <v>107</v>
      </c>
      <c r="C16" s="11">
        <v>24753799</v>
      </c>
      <c r="D16" s="11">
        <v>0</v>
      </c>
      <c r="E16" s="4">
        <f>SUM(C16:D16)</f>
        <v>24753799</v>
      </c>
      <c r="F16" s="11">
        <f>F19+F22</f>
        <v>-300000</v>
      </c>
      <c r="G16" s="11">
        <v>0</v>
      </c>
      <c r="H16" s="4">
        <f>F16+G16</f>
        <v>-300000</v>
      </c>
      <c r="I16" s="4">
        <f t="shared" si="0"/>
        <v>24453799</v>
      </c>
      <c r="J16" s="4">
        <f t="shared" si="0"/>
        <v>0</v>
      </c>
      <c r="K16" s="4">
        <f t="shared" si="0"/>
        <v>24453799</v>
      </c>
    </row>
    <row r="17" spans="1:11" s="31" customFormat="1" ht="15" customHeight="1">
      <c r="A17" s="12"/>
      <c r="B17" s="13" t="s">
        <v>10</v>
      </c>
      <c r="C17" s="14"/>
      <c r="D17" s="14"/>
      <c r="E17" s="6"/>
      <c r="F17" s="14"/>
      <c r="G17" s="14"/>
      <c r="H17" s="6"/>
      <c r="I17" s="6"/>
      <c r="J17" s="6"/>
      <c r="K17" s="6"/>
    </row>
    <row r="18" spans="1:11" s="32" customFormat="1" ht="15" customHeight="1">
      <c r="A18" s="15"/>
      <c r="B18" s="16" t="s">
        <v>11</v>
      </c>
      <c r="C18" s="17">
        <v>17771849</v>
      </c>
      <c r="D18" s="17">
        <v>0</v>
      </c>
      <c r="E18" s="8">
        <f aca="true" t="shared" si="1" ref="E18:E24">SUM(C18:D18)</f>
        <v>17771849</v>
      </c>
      <c r="F18" s="17">
        <f>F21+F23</f>
        <v>-263000</v>
      </c>
      <c r="G18" s="17">
        <v>0</v>
      </c>
      <c r="H18" s="8">
        <f aca="true" t="shared" si="2" ref="H18:H24">F18+G18</f>
        <v>-263000</v>
      </c>
      <c r="I18" s="8">
        <f aca="true" t="shared" si="3" ref="I18:K24">C18+F18</f>
        <v>17508849</v>
      </c>
      <c r="J18" s="8">
        <f t="shared" si="3"/>
        <v>0</v>
      </c>
      <c r="K18" s="8">
        <f t="shared" si="3"/>
        <v>17508849</v>
      </c>
    </row>
    <row r="19" spans="1:11" s="34" customFormat="1" ht="15" customHeight="1">
      <c r="A19" s="33">
        <v>60004</v>
      </c>
      <c r="B19" s="34" t="s">
        <v>108</v>
      </c>
      <c r="C19" s="20">
        <v>3970180</v>
      </c>
      <c r="D19" s="20">
        <v>0</v>
      </c>
      <c r="E19" s="21">
        <f t="shared" si="1"/>
        <v>3970180</v>
      </c>
      <c r="F19" s="35">
        <f>SUM(F20:F21)</f>
        <v>0</v>
      </c>
      <c r="G19" s="35">
        <v>0</v>
      </c>
      <c r="H19" s="21">
        <f t="shared" si="2"/>
        <v>0</v>
      </c>
      <c r="I19" s="21">
        <f t="shared" si="3"/>
        <v>3970180</v>
      </c>
      <c r="J19" s="21">
        <f t="shared" si="3"/>
        <v>0</v>
      </c>
      <c r="K19" s="21">
        <f t="shared" si="3"/>
        <v>3970180</v>
      </c>
    </row>
    <row r="20" spans="1:11" s="22" customFormat="1" ht="15" customHeight="1">
      <c r="A20" s="27" t="s">
        <v>16</v>
      </c>
      <c r="B20" s="22" t="s">
        <v>55</v>
      </c>
      <c r="C20" s="28">
        <v>3149500</v>
      </c>
      <c r="D20" s="28">
        <v>0</v>
      </c>
      <c r="E20" s="29">
        <f t="shared" si="1"/>
        <v>3149500</v>
      </c>
      <c r="F20" s="28">
        <v>-37000</v>
      </c>
      <c r="G20" s="28">
        <v>0</v>
      </c>
      <c r="H20" s="29">
        <f t="shared" si="2"/>
        <v>-37000</v>
      </c>
      <c r="I20" s="29">
        <f t="shared" si="3"/>
        <v>3112500</v>
      </c>
      <c r="J20" s="29">
        <f t="shared" si="3"/>
        <v>0</v>
      </c>
      <c r="K20" s="29">
        <f t="shared" si="3"/>
        <v>3112500</v>
      </c>
    </row>
    <row r="21" spans="1:11" s="22" customFormat="1" ht="15" customHeight="1">
      <c r="A21" s="27" t="s">
        <v>109</v>
      </c>
      <c r="B21" s="22" t="s">
        <v>110</v>
      </c>
      <c r="C21" s="28">
        <v>51500</v>
      </c>
      <c r="D21" s="28">
        <v>0</v>
      </c>
      <c r="E21" s="29">
        <f t="shared" si="1"/>
        <v>51500</v>
      </c>
      <c r="F21" s="28">
        <v>37000</v>
      </c>
      <c r="G21" s="28">
        <v>0</v>
      </c>
      <c r="H21" s="29">
        <f t="shared" si="2"/>
        <v>37000</v>
      </c>
      <c r="I21" s="29">
        <f t="shared" si="3"/>
        <v>88500</v>
      </c>
      <c r="J21" s="29">
        <f t="shared" si="3"/>
        <v>0</v>
      </c>
      <c r="K21" s="29">
        <f t="shared" si="3"/>
        <v>88500</v>
      </c>
    </row>
    <row r="22" spans="1:11" s="53" customFormat="1" ht="15" customHeight="1">
      <c r="A22" s="79">
        <v>60016</v>
      </c>
      <c r="B22" s="80" t="s">
        <v>135</v>
      </c>
      <c r="C22" s="64">
        <v>20092159</v>
      </c>
      <c r="D22" s="64">
        <v>0</v>
      </c>
      <c r="E22" s="65">
        <f t="shared" si="1"/>
        <v>20092159</v>
      </c>
      <c r="F22" s="64">
        <f>SUM(F23:F23)</f>
        <v>-300000</v>
      </c>
      <c r="G22" s="64">
        <v>0</v>
      </c>
      <c r="H22" s="65">
        <f t="shared" si="2"/>
        <v>-300000</v>
      </c>
      <c r="I22" s="65">
        <f t="shared" si="3"/>
        <v>19792159</v>
      </c>
      <c r="J22" s="65">
        <f t="shared" si="3"/>
        <v>0</v>
      </c>
      <c r="K22" s="65">
        <f t="shared" si="3"/>
        <v>19792159</v>
      </c>
    </row>
    <row r="23" spans="1:11" s="53" customFormat="1" ht="15" customHeight="1">
      <c r="A23" s="44" t="s">
        <v>76</v>
      </c>
      <c r="B23" s="45" t="s">
        <v>77</v>
      </c>
      <c r="C23" s="48">
        <v>3307299</v>
      </c>
      <c r="D23" s="48">
        <v>0</v>
      </c>
      <c r="E23" s="47">
        <f t="shared" si="1"/>
        <v>3307299</v>
      </c>
      <c r="F23" s="48">
        <v>-300000</v>
      </c>
      <c r="G23" s="48">
        <v>0</v>
      </c>
      <c r="H23" s="47">
        <f t="shared" si="2"/>
        <v>-300000</v>
      </c>
      <c r="I23" s="47">
        <f t="shared" si="3"/>
        <v>3007299</v>
      </c>
      <c r="J23" s="47">
        <f t="shared" si="3"/>
        <v>0</v>
      </c>
      <c r="K23" s="47">
        <f t="shared" si="3"/>
        <v>3007299</v>
      </c>
    </row>
    <row r="24" spans="1:11" s="53" customFormat="1" ht="15" customHeight="1">
      <c r="A24" s="49" t="s">
        <v>58</v>
      </c>
      <c r="B24" s="50" t="s">
        <v>59</v>
      </c>
      <c r="C24" s="51">
        <v>8356632</v>
      </c>
      <c r="D24" s="51">
        <v>440000</v>
      </c>
      <c r="E24" s="52">
        <f t="shared" si="1"/>
        <v>8796632</v>
      </c>
      <c r="F24" s="51">
        <f>F27+F30</f>
        <v>100000</v>
      </c>
      <c r="G24" s="51">
        <f>G30</f>
        <v>0</v>
      </c>
      <c r="H24" s="52">
        <f t="shared" si="2"/>
        <v>100000</v>
      </c>
      <c r="I24" s="52">
        <f t="shared" si="3"/>
        <v>8456632</v>
      </c>
      <c r="J24" s="52">
        <f t="shared" si="3"/>
        <v>440000</v>
      </c>
      <c r="K24" s="52">
        <f t="shared" si="3"/>
        <v>8896632</v>
      </c>
    </row>
    <row r="25" spans="1:11" s="53" customFormat="1" ht="15" customHeight="1">
      <c r="A25" s="54"/>
      <c r="B25" s="55" t="s">
        <v>10</v>
      </c>
      <c r="C25" s="56"/>
      <c r="D25" s="56"/>
      <c r="E25" s="57"/>
      <c r="F25" s="56"/>
      <c r="G25" s="56"/>
      <c r="H25" s="57"/>
      <c r="I25" s="57"/>
      <c r="J25" s="57"/>
      <c r="K25" s="57"/>
    </row>
    <row r="26" spans="1:11" s="53" customFormat="1" ht="15" customHeight="1">
      <c r="A26" s="58"/>
      <c r="B26" s="59" t="s">
        <v>11</v>
      </c>
      <c r="C26" s="60">
        <v>3959076</v>
      </c>
      <c r="D26" s="60">
        <v>440000</v>
      </c>
      <c r="E26" s="61">
        <f aca="true" t="shared" si="4" ref="E26:E31">SUM(C26:D26)</f>
        <v>4399076</v>
      </c>
      <c r="F26" s="60">
        <f>F31</f>
        <v>125000</v>
      </c>
      <c r="G26" s="60">
        <v>0</v>
      </c>
      <c r="H26" s="61">
        <f aca="true" t="shared" si="5" ref="H26:H31">F26+G26</f>
        <v>125000</v>
      </c>
      <c r="I26" s="61">
        <f aca="true" t="shared" si="6" ref="I26:K31">C26+F26</f>
        <v>4084076</v>
      </c>
      <c r="J26" s="61">
        <f t="shared" si="6"/>
        <v>440000</v>
      </c>
      <c r="K26" s="61">
        <f t="shared" si="6"/>
        <v>4524076</v>
      </c>
    </row>
    <row r="27" spans="1:11" s="19" customFormat="1" ht="15" customHeight="1">
      <c r="A27" s="18">
        <v>70001</v>
      </c>
      <c r="B27" s="19" t="s">
        <v>145</v>
      </c>
      <c r="C27" s="20">
        <v>2839620</v>
      </c>
      <c r="D27" s="20">
        <v>0</v>
      </c>
      <c r="E27" s="21">
        <f t="shared" si="4"/>
        <v>2839620</v>
      </c>
      <c r="F27" s="20">
        <f>SUM(F28:F29)</f>
        <v>-25000</v>
      </c>
      <c r="G27" s="20">
        <v>0</v>
      </c>
      <c r="H27" s="21">
        <f t="shared" si="5"/>
        <v>-25000</v>
      </c>
      <c r="I27" s="21">
        <f t="shared" si="6"/>
        <v>2814620</v>
      </c>
      <c r="J27" s="21">
        <f t="shared" si="6"/>
        <v>0</v>
      </c>
      <c r="K27" s="21">
        <f t="shared" si="6"/>
        <v>2814620</v>
      </c>
    </row>
    <row r="28" spans="1:11" s="22" customFormat="1" ht="15" customHeight="1">
      <c r="A28" s="27" t="s">
        <v>20</v>
      </c>
      <c r="B28" s="22" t="s">
        <v>21</v>
      </c>
      <c r="C28" s="28">
        <v>2709620</v>
      </c>
      <c r="D28" s="28">
        <v>0</v>
      </c>
      <c r="E28" s="29">
        <f t="shared" si="4"/>
        <v>2709620</v>
      </c>
      <c r="F28" s="28">
        <v>5000</v>
      </c>
      <c r="G28" s="28">
        <v>0</v>
      </c>
      <c r="H28" s="29">
        <f t="shared" si="5"/>
        <v>5000</v>
      </c>
      <c r="I28" s="29">
        <f t="shared" si="6"/>
        <v>2714620</v>
      </c>
      <c r="J28" s="29">
        <f t="shared" si="6"/>
        <v>0</v>
      </c>
      <c r="K28" s="29">
        <f t="shared" si="6"/>
        <v>2714620</v>
      </c>
    </row>
    <row r="29" spans="1:11" s="22" customFormat="1" ht="15" customHeight="1">
      <c r="A29" s="27" t="s">
        <v>16</v>
      </c>
      <c r="B29" s="22" t="s">
        <v>146</v>
      </c>
      <c r="C29" s="28">
        <v>130000</v>
      </c>
      <c r="D29" s="28">
        <v>0</v>
      </c>
      <c r="E29" s="29">
        <f t="shared" si="4"/>
        <v>130000</v>
      </c>
      <c r="F29" s="28">
        <v>-30000</v>
      </c>
      <c r="G29" s="28">
        <v>0</v>
      </c>
      <c r="H29" s="29">
        <f t="shared" si="5"/>
        <v>-30000</v>
      </c>
      <c r="I29" s="29">
        <f t="shared" si="6"/>
        <v>100000</v>
      </c>
      <c r="J29" s="29">
        <f t="shared" si="6"/>
        <v>0</v>
      </c>
      <c r="K29" s="29">
        <f t="shared" si="6"/>
        <v>100000</v>
      </c>
    </row>
    <row r="30" spans="1:11" s="53" customFormat="1" ht="15" customHeight="1">
      <c r="A30" s="79">
        <v>70095</v>
      </c>
      <c r="B30" s="80" t="s">
        <v>42</v>
      </c>
      <c r="C30" s="64">
        <v>3597332</v>
      </c>
      <c r="D30" s="64">
        <v>440000</v>
      </c>
      <c r="E30" s="65">
        <f t="shared" si="4"/>
        <v>4037332</v>
      </c>
      <c r="F30" s="64">
        <f>SUM(F31:F31)</f>
        <v>125000</v>
      </c>
      <c r="G30" s="64">
        <f>SUM(G31:G31)</f>
        <v>0</v>
      </c>
      <c r="H30" s="65">
        <f t="shared" si="5"/>
        <v>125000</v>
      </c>
      <c r="I30" s="65">
        <f t="shared" si="6"/>
        <v>3722332</v>
      </c>
      <c r="J30" s="65">
        <f t="shared" si="6"/>
        <v>440000</v>
      </c>
      <c r="K30" s="65">
        <f t="shared" si="6"/>
        <v>4162332</v>
      </c>
    </row>
    <row r="31" spans="1:11" s="53" customFormat="1" ht="15" customHeight="1">
      <c r="A31" s="68" t="s">
        <v>76</v>
      </c>
      <c r="B31" s="67" t="s">
        <v>77</v>
      </c>
      <c r="C31" s="46">
        <v>3104332</v>
      </c>
      <c r="D31" s="46">
        <v>440000</v>
      </c>
      <c r="E31" s="47">
        <f t="shared" si="4"/>
        <v>3544332</v>
      </c>
      <c r="F31" s="46">
        <f>100000+25000</f>
        <v>125000</v>
      </c>
      <c r="G31" s="46">
        <v>0</v>
      </c>
      <c r="H31" s="47">
        <f t="shared" si="5"/>
        <v>125000</v>
      </c>
      <c r="I31" s="47">
        <f t="shared" si="6"/>
        <v>3229332</v>
      </c>
      <c r="J31" s="47">
        <f t="shared" si="6"/>
        <v>440000</v>
      </c>
      <c r="K31" s="47">
        <f t="shared" si="6"/>
        <v>3669332</v>
      </c>
    </row>
    <row r="32" spans="1:11" s="85" customFormat="1" ht="15" customHeight="1">
      <c r="A32" s="81"/>
      <c r="B32" s="82"/>
      <c r="C32" s="83"/>
      <c r="D32" s="83"/>
      <c r="E32" s="84"/>
      <c r="F32" s="83"/>
      <c r="G32" s="83"/>
      <c r="H32" s="84"/>
      <c r="I32" s="84"/>
      <c r="J32" s="84"/>
      <c r="K32" s="84"/>
    </row>
    <row r="33" spans="1:11" s="19" customFormat="1" ht="15" customHeight="1">
      <c r="A33" s="9" t="s">
        <v>46</v>
      </c>
      <c r="B33" s="10" t="s">
        <v>47</v>
      </c>
      <c r="C33" s="11">
        <v>1422600</v>
      </c>
      <c r="D33" s="11">
        <v>30000</v>
      </c>
      <c r="E33" s="4">
        <f>SUM(C33:D33)</f>
        <v>1452600</v>
      </c>
      <c r="F33" s="11">
        <f>F36</f>
        <v>0</v>
      </c>
      <c r="G33" s="11">
        <v>0</v>
      </c>
      <c r="H33" s="4">
        <f>F33+G33</f>
        <v>0</v>
      </c>
      <c r="I33" s="4">
        <f>C33+F33</f>
        <v>1422600</v>
      </c>
      <c r="J33" s="4">
        <f>D33+G33</f>
        <v>30000</v>
      </c>
      <c r="K33" s="4">
        <f>E33+H33</f>
        <v>1452600</v>
      </c>
    </row>
    <row r="34" spans="1:11" s="22" customFormat="1" ht="12.75" customHeight="1">
      <c r="A34" s="12"/>
      <c r="B34" s="13" t="s">
        <v>10</v>
      </c>
      <c r="C34" s="14"/>
      <c r="D34" s="14"/>
      <c r="E34" s="6"/>
      <c r="F34" s="14"/>
      <c r="G34" s="14"/>
      <c r="H34" s="6"/>
      <c r="I34" s="6"/>
      <c r="J34" s="6"/>
      <c r="K34" s="6"/>
    </row>
    <row r="35" spans="1:11" s="23" customFormat="1" ht="15" customHeight="1">
      <c r="A35" s="15"/>
      <c r="B35" s="16" t="s">
        <v>11</v>
      </c>
      <c r="C35" s="17">
        <v>59500</v>
      </c>
      <c r="D35" s="17">
        <v>0</v>
      </c>
      <c r="E35" s="8">
        <f>SUM(C35:D35)</f>
        <v>59500</v>
      </c>
      <c r="F35" s="17">
        <f>F38</f>
        <v>-30000</v>
      </c>
      <c r="G35" s="17">
        <v>0</v>
      </c>
      <c r="H35" s="8">
        <f>F35+G35</f>
        <v>-30000</v>
      </c>
      <c r="I35" s="8">
        <f>C35+F35</f>
        <v>29500</v>
      </c>
      <c r="J35" s="8">
        <f>D35+G35</f>
        <v>0</v>
      </c>
      <c r="K35" s="8">
        <f>E35+H35</f>
        <v>29500</v>
      </c>
    </row>
    <row r="36" spans="1:11" s="19" customFormat="1" ht="15" customHeight="1">
      <c r="A36" s="18">
        <v>71035</v>
      </c>
      <c r="B36" s="19" t="s">
        <v>80</v>
      </c>
      <c r="C36" s="20">
        <v>60000</v>
      </c>
      <c r="D36" s="20">
        <v>30000</v>
      </c>
      <c r="E36" s="21">
        <f>SUM(C36:D36)</f>
        <v>90000</v>
      </c>
      <c r="F36" s="20">
        <f>SUM(F37:F38)</f>
        <v>0</v>
      </c>
      <c r="G36" s="20">
        <v>0</v>
      </c>
      <c r="H36" s="21">
        <f>F36+G36</f>
        <v>0</v>
      </c>
      <c r="I36" s="21">
        <f aca="true" t="shared" si="7" ref="I36:K38">C36+F36</f>
        <v>60000</v>
      </c>
      <c r="J36" s="21">
        <f t="shared" si="7"/>
        <v>30000</v>
      </c>
      <c r="K36" s="21">
        <f t="shared" si="7"/>
        <v>90000</v>
      </c>
    </row>
    <row r="37" spans="1:11" s="22" customFormat="1" ht="15" customHeight="1">
      <c r="A37" s="27" t="s">
        <v>20</v>
      </c>
      <c r="B37" s="22" t="s">
        <v>21</v>
      </c>
      <c r="C37" s="28">
        <v>30000</v>
      </c>
      <c r="D37" s="28">
        <v>30000</v>
      </c>
      <c r="E37" s="29">
        <f>SUM(C37:D37)</f>
        <v>60000</v>
      </c>
      <c r="F37" s="28">
        <v>30000</v>
      </c>
      <c r="G37" s="28">
        <v>0</v>
      </c>
      <c r="H37" s="29">
        <f>F37+G37</f>
        <v>30000</v>
      </c>
      <c r="I37" s="29">
        <f t="shared" si="7"/>
        <v>60000</v>
      </c>
      <c r="J37" s="29">
        <f t="shared" si="7"/>
        <v>30000</v>
      </c>
      <c r="K37" s="29">
        <f t="shared" si="7"/>
        <v>90000</v>
      </c>
    </row>
    <row r="38" spans="1:11" s="22" customFormat="1" ht="15" customHeight="1">
      <c r="A38" s="27" t="s">
        <v>76</v>
      </c>
      <c r="B38" s="22" t="s">
        <v>77</v>
      </c>
      <c r="C38" s="28">
        <v>30000</v>
      </c>
      <c r="D38" s="28">
        <v>0</v>
      </c>
      <c r="E38" s="29">
        <f>SUM(C38:D38)</f>
        <v>30000</v>
      </c>
      <c r="F38" s="28">
        <v>-30000</v>
      </c>
      <c r="G38" s="28">
        <v>0</v>
      </c>
      <c r="H38" s="29">
        <f>F38+G38</f>
        <v>-30000</v>
      </c>
      <c r="I38" s="29">
        <f t="shared" si="7"/>
        <v>0</v>
      </c>
      <c r="J38" s="29">
        <f t="shared" si="7"/>
        <v>0</v>
      </c>
      <c r="K38" s="29">
        <f t="shared" si="7"/>
        <v>0</v>
      </c>
    </row>
    <row r="39" spans="1:11" s="19" customFormat="1" ht="15" customHeight="1">
      <c r="A39" s="9" t="s">
        <v>103</v>
      </c>
      <c r="B39" s="10" t="s">
        <v>104</v>
      </c>
      <c r="C39" s="11">
        <v>17367337</v>
      </c>
      <c r="D39" s="11">
        <v>438592</v>
      </c>
      <c r="E39" s="4">
        <f>SUM(C39:D39)</f>
        <v>17805929</v>
      </c>
      <c r="F39" s="11">
        <f>F42</f>
        <v>-140000</v>
      </c>
      <c r="G39" s="11">
        <f>G42</f>
        <v>0</v>
      </c>
      <c r="H39" s="4">
        <f>F39+G39</f>
        <v>-140000</v>
      </c>
      <c r="I39" s="4">
        <f>C39+F39</f>
        <v>17227337</v>
      </c>
      <c r="J39" s="4">
        <f>D39+G39</f>
        <v>438592</v>
      </c>
      <c r="K39" s="4">
        <f>E39+H39</f>
        <v>17665929</v>
      </c>
    </row>
    <row r="40" spans="1:11" s="22" customFormat="1" ht="12.75" customHeight="1">
      <c r="A40" s="12"/>
      <c r="B40" s="13" t="s">
        <v>10</v>
      </c>
      <c r="C40" s="14"/>
      <c r="D40" s="14"/>
      <c r="E40" s="6"/>
      <c r="F40" s="14"/>
      <c r="G40" s="14"/>
      <c r="H40" s="6"/>
      <c r="I40" s="6"/>
      <c r="J40" s="6"/>
      <c r="K40" s="6"/>
    </row>
    <row r="41" spans="1:11" s="23" customFormat="1" ht="15" customHeight="1">
      <c r="A41" s="15"/>
      <c r="B41" s="16" t="s">
        <v>11</v>
      </c>
      <c r="C41" s="17">
        <v>2074020</v>
      </c>
      <c r="D41" s="17">
        <v>0</v>
      </c>
      <c r="E41" s="8">
        <f aca="true" t="shared" si="8" ref="E41:E47">SUM(C41:D41)</f>
        <v>2074020</v>
      </c>
      <c r="F41" s="17">
        <v>0</v>
      </c>
      <c r="G41" s="17">
        <f>G46</f>
        <v>0</v>
      </c>
      <c r="H41" s="8">
        <f aca="true" t="shared" si="9" ref="H41:H47">F41+G41</f>
        <v>0</v>
      </c>
      <c r="I41" s="8">
        <f aca="true" t="shared" si="10" ref="I41:K46">C41+F41</f>
        <v>2074020</v>
      </c>
      <c r="J41" s="8">
        <f t="shared" si="10"/>
        <v>0</v>
      </c>
      <c r="K41" s="8">
        <f t="shared" si="10"/>
        <v>2074020</v>
      </c>
    </row>
    <row r="42" spans="1:11" s="34" customFormat="1" ht="15" customHeight="1">
      <c r="A42" s="33">
        <v>75023</v>
      </c>
      <c r="B42" s="34" t="s">
        <v>125</v>
      </c>
      <c r="C42" s="20">
        <v>16139011</v>
      </c>
      <c r="D42" s="20">
        <v>0</v>
      </c>
      <c r="E42" s="21">
        <f t="shared" si="8"/>
        <v>16139011</v>
      </c>
      <c r="F42" s="35">
        <f>SUM(F43:F46)</f>
        <v>-140000</v>
      </c>
      <c r="G42" s="35">
        <f>G46</f>
        <v>0</v>
      </c>
      <c r="H42" s="21">
        <f t="shared" si="9"/>
        <v>-140000</v>
      </c>
      <c r="I42" s="21">
        <f t="shared" si="10"/>
        <v>15999011</v>
      </c>
      <c r="J42" s="21">
        <f t="shared" si="10"/>
        <v>0</v>
      </c>
      <c r="K42" s="21">
        <f t="shared" si="10"/>
        <v>15999011</v>
      </c>
    </row>
    <row r="43" spans="1:11" s="37" customFormat="1" ht="15" customHeight="1">
      <c r="A43" s="36" t="s">
        <v>62</v>
      </c>
      <c r="B43" s="37" t="s">
        <v>63</v>
      </c>
      <c r="C43" s="28">
        <v>8630009</v>
      </c>
      <c r="D43" s="28">
        <v>0</v>
      </c>
      <c r="E43" s="29">
        <f t="shared" si="8"/>
        <v>8630009</v>
      </c>
      <c r="F43" s="38">
        <v>-80130</v>
      </c>
      <c r="G43" s="38">
        <v>0</v>
      </c>
      <c r="H43" s="29">
        <f t="shared" si="9"/>
        <v>-80130</v>
      </c>
      <c r="I43" s="29">
        <f t="shared" si="10"/>
        <v>8549879</v>
      </c>
      <c r="J43" s="29">
        <f t="shared" si="10"/>
        <v>0</v>
      </c>
      <c r="K43" s="29">
        <f t="shared" si="10"/>
        <v>8549879</v>
      </c>
    </row>
    <row r="44" spans="1:11" s="98" customFormat="1" ht="15" customHeight="1">
      <c r="A44" s="95" t="s">
        <v>20</v>
      </c>
      <c r="B44" s="90" t="s">
        <v>21</v>
      </c>
      <c r="C44" s="96">
        <v>91380</v>
      </c>
      <c r="D44" s="96">
        <v>0</v>
      </c>
      <c r="E44" s="29">
        <f t="shared" si="8"/>
        <v>91380</v>
      </c>
      <c r="F44" s="97">
        <v>-20000</v>
      </c>
      <c r="G44" s="97">
        <v>0</v>
      </c>
      <c r="H44" s="29">
        <f t="shared" si="9"/>
        <v>-20000</v>
      </c>
      <c r="I44" s="29">
        <f t="shared" si="10"/>
        <v>71380</v>
      </c>
      <c r="J44" s="29">
        <f t="shared" si="10"/>
        <v>0</v>
      </c>
      <c r="K44" s="29">
        <f t="shared" si="10"/>
        <v>71380</v>
      </c>
    </row>
    <row r="45" spans="1:11" s="98" customFormat="1" ht="15" customHeight="1">
      <c r="A45" s="99" t="s">
        <v>16</v>
      </c>
      <c r="B45" s="98" t="s">
        <v>55</v>
      </c>
      <c r="C45" s="96">
        <v>1589619</v>
      </c>
      <c r="D45" s="96">
        <v>0</v>
      </c>
      <c r="E45" s="29">
        <f t="shared" si="8"/>
        <v>1589619</v>
      </c>
      <c r="F45" s="97">
        <v>-40000</v>
      </c>
      <c r="G45" s="97">
        <v>0</v>
      </c>
      <c r="H45" s="29">
        <f t="shared" si="9"/>
        <v>-40000</v>
      </c>
      <c r="I45" s="29">
        <f t="shared" si="10"/>
        <v>1549619</v>
      </c>
      <c r="J45" s="29">
        <f t="shared" si="10"/>
        <v>0</v>
      </c>
      <c r="K45" s="29">
        <f t="shared" si="10"/>
        <v>1549619</v>
      </c>
    </row>
    <row r="46" spans="1:11" s="37" customFormat="1" ht="15" customHeight="1">
      <c r="A46" s="36" t="s">
        <v>126</v>
      </c>
      <c r="B46" s="37" t="s">
        <v>147</v>
      </c>
      <c r="C46" s="28">
        <v>296</v>
      </c>
      <c r="D46" s="28">
        <v>0</v>
      </c>
      <c r="E46" s="29">
        <f t="shared" si="8"/>
        <v>296</v>
      </c>
      <c r="F46" s="38">
        <v>130</v>
      </c>
      <c r="G46" s="38">
        <v>0</v>
      </c>
      <c r="H46" s="29">
        <f t="shared" si="9"/>
        <v>130</v>
      </c>
      <c r="I46" s="29">
        <f t="shared" si="10"/>
        <v>426</v>
      </c>
      <c r="J46" s="29">
        <f t="shared" si="10"/>
        <v>0</v>
      </c>
      <c r="K46" s="29">
        <f t="shared" si="10"/>
        <v>426</v>
      </c>
    </row>
    <row r="47" spans="1:11" s="19" customFormat="1" ht="15" customHeight="1">
      <c r="A47" s="9" t="s">
        <v>24</v>
      </c>
      <c r="B47" s="10" t="s">
        <v>25</v>
      </c>
      <c r="C47" s="11">
        <v>841806</v>
      </c>
      <c r="D47" s="11">
        <v>0</v>
      </c>
      <c r="E47" s="4">
        <f t="shared" si="8"/>
        <v>841806</v>
      </c>
      <c r="F47" s="11">
        <f>F50</f>
        <v>49120</v>
      </c>
      <c r="G47" s="11">
        <v>0</v>
      </c>
      <c r="H47" s="4">
        <f t="shared" si="9"/>
        <v>49120</v>
      </c>
      <c r="I47" s="4">
        <f>C47+F47</f>
        <v>890926</v>
      </c>
      <c r="J47" s="4">
        <f>D47+G47</f>
        <v>0</v>
      </c>
      <c r="K47" s="4">
        <f>E47+H47</f>
        <v>890926</v>
      </c>
    </row>
    <row r="48" spans="1:11" s="22" customFormat="1" ht="12.75" customHeight="1">
      <c r="A48" s="12"/>
      <c r="B48" s="13" t="s">
        <v>10</v>
      </c>
      <c r="C48" s="14"/>
      <c r="D48" s="14"/>
      <c r="E48" s="6"/>
      <c r="F48" s="14"/>
      <c r="G48" s="14"/>
      <c r="H48" s="6"/>
      <c r="I48" s="6"/>
      <c r="J48" s="6"/>
      <c r="K48" s="6"/>
    </row>
    <row r="49" spans="1:11" s="23" customFormat="1" ht="15" customHeight="1">
      <c r="A49" s="15"/>
      <c r="B49" s="16" t="s">
        <v>11</v>
      </c>
      <c r="C49" s="17">
        <v>142889</v>
      </c>
      <c r="D49" s="17">
        <v>0</v>
      </c>
      <c r="E49" s="8">
        <f>SUM(C49:D49)</f>
        <v>142889</v>
      </c>
      <c r="F49" s="17">
        <v>0</v>
      </c>
      <c r="G49" s="17">
        <v>0</v>
      </c>
      <c r="H49" s="8">
        <f>F49+G49</f>
        <v>0</v>
      </c>
      <c r="I49" s="8">
        <f aca="true" t="shared" si="11" ref="I49:K53">C49+F49</f>
        <v>142889</v>
      </c>
      <c r="J49" s="8">
        <f t="shared" si="11"/>
        <v>0</v>
      </c>
      <c r="K49" s="8">
        <f t="shared" si="11"/>
        <v>142889</v>
      </c>
    </row>
    <row r="50" spans="1:11" s="19" customFormat="1" ht="15" customHeight="1">
      <c r="A50" s="18">
        <v>75818</v>
      </c>
      <c r="B50" s="19" t="s">
        <v>27</v>
      </c>
      <c r="C50" s="20">
        <v>800448</v>
      </c>
      <c r="D50" s="20">
        <v>0</v>
      </c>
      <c r="E50" s="21">
        <f>SUM(C50:D50)</f>
        <v>800448</v>
      </c>
      <c r="F50" s="20">
        <f>SUM(F51:F52)</f>
        <v>49120</v>
      </c>
      <c r="G50" s="20">
        <v>0</v>
      </c>
      <c r="H50" s="21">
        <f>F50+G50</f>
        <v>49120</v>
      </c>
      <c r="I50" s="21">
        <f t="shared" si="11"/>
        <v>849568</v>
      </c>
      <c r="J50" s="21">
        <f t="shared" si="11"/>
        <v>0</v>
      </c>
      <c r="K50" s="21">
        <f t="shared" si="11"/>
        <v>849568</v>
      </c>
    </row>
    <row r="51" spans="1:11" s="45" customFormat="1" ht="15" customHeight="1">
      <c r="A51" s="44" t="s">
        <v>26</v>
      </c>
      <c r="B51" s="45" t="s">
        <v>61</v>
      </c>
      <c r="C51" s="46">
        <v>338121</v>
      </c>
      <c r="D51" s="46">
        <v>0</v>
      </c>
      <c r="E51" s="47">
        <f>SUM(C51:D51)</f>
        <v>338121</v>
      </c>
      <c r="F51" s="48">
        <v>59120</v>
      </c>
      <c r="G51" s="48">
        <v>0</v>
      </c>
      <c r="H51" s="47">
        <f>F51+G51</f>
        <v>59120</v>
      </c>
      <c r="I51" s="47">
        <f t="shared" si="11"/>
        <v>397241</v>
      </c>
      <c r="J51" s="47">
        <f t="shared" si="11"/>
        <v>0</v>
      </c>
      <c r="K51" s="47">
        <f t="shared" si="11"/>
        <v>397241</v>
      </c>
    </row>
    <row r="52" spans="1:11" s="22" customFormat="1" ht="15" customHeight="1">
      <c r="A52" s="27" t="s">
        <v>26</v>
      </c>
      <c r="B52" s="22" t="s">
        <v>134</v>
      </c>
      <c r="C52" s="28">
        <v>25000</v>
      </c>
      <c r="D52" s="28">
        <v>0</v>
      </c>
      <c r="E52" s="29">
        <f>SUM(C52:D52)</f>
        <v>25000</v>
      </c>
      <c r="F52" s="28">
        <v>-10000</v>
      </c>
      <c r="G52" s="28">
        <v>0</v>
      </c>
      <c r="H52" s="29">
        <f>F52+G52</f>
        <v>-10000</v>
      </c>
      <c r="I52" s="29">
        <f t="shared" si="11"/>
        <v>15000</v>
      </c>
      <c r="J52" s="29">
        <f t="shared" si="11"/>
        <v>0</v>
      </c>
      <c r="K52" s="29">
        <f t="shared" si="11"/>
        <v>15000</v>
      </c>
    </row>
    <row r="53" spans="1:11" s="19" customFormat="1" ht="15" customHeight="1">
      <c r="A53" s="9" t="s">
        <v>32</v>
      </c>
      <c r="B53" s="10" t="s">
        <v>33</v>
      </c>
      <c r="C53" s="11">
        <v>40697913</v>
      </c>
      <c r="D53" s="11">
        <v>14050</v>
      </c>
      <c r="E53" s="4">
        <f>SUM(C53:D53)</f>
        <v>40711963</v>
      </c>
      <c r="F53" s="11">
        <f>F56+F67+F73+F75+F65</f>
        <v>449728</v>
      </c>
      <c r="G53" s="11">
        <v>0</v>
      </c>
      <c r="H53" s="4">
        <f>F53+G53</f>
        <v>449728</v>
      </c>
      <c r="I53" s="4">
        <f t="shared" si="11"/>
        <v>41147641</v>
      </c>
      <c r="J53" s="4">
        <f t="shared" si="11"/>
        <v>14050</v>
      </c>
      <c r="K53" s="4">
        <f t="shared" si="11"/>
        <v>41161691</v>
      </c>
    </row>
    <row r="54" spans="1:11" s="22" customFormat="1" ht="12.75" customHeight="1">
      <c r="A54" s="12"/>
      <c r="B54" s="13" t="s">
        <v>10</v>
      </c>
      <c r="C54" s="14"/>
      <c r="D54" s="14"/>
      <c r="E54" s="6"/>
      <c r="F54" s="14"/>
      <c r="G54" s="14"/>
      <c r="H54" s="6"/>
      <c r="I54" s="6"/>
      <c r="J54" s="6"/>
      <c r="K54" s="6"/>
    </row>
    <row r="55" spans="1:11" s="23" customFormat="1" ht="15" customHeight="1">
      <c r="A55" s="15"/>
      <c r="B55" s="16" t="s">
        <v>11</v>
      </c>
      <c r="C55" s="17">
        <v>888419</v>
      </c>
      <c r="D55" s="17">
        <v>0</v>
      </c>
      <c r="E55" s="8">
        <f>SUM(C55:D55)</f>
        <v>888419</v>
      </c>
      <c r="F55" s="17">
        <f>F72</f>
        <v>250000</v>
      </c>
      <c r="G55" s="17">
        <v>0</v>
      </c>
      <c r="H55" s="8">
        <f>F55+G55</f>
        <v>250000</v>
      </c>
      <c r="I55" s="8">
        <f aca="true" t="shared" si="12" ref="I55:K81">C55+F55</f>
        <v>1138419</v>
      </c>
      <c r="J55" s="8">
        <f t="shared" si="12"/>
        <v>0</v>
      </c>
      <c r="K55" s="8">
        <f t="shared" si="12"/>
        <v>1138419</v>
      </c>
    </row>
    <row r="56" spans="1:11" s="34" customFormat="1" ht="15" customHeight="1">
      <c r="A56" s="33">
        <v>80101</v>
      </c>
      <c r="B56" s="34" t="s">
        <v>34</v>
      </c>
      <c r="C56" s="20">
        <v>16551448</v>
      </c>
      <c r="D56" s="20">
        <v>13850</v>
      </c>
      <c r="E56" s="21">
        <f>SUM(C56:D56)</f>
        <v>16565298</v>
      </c>
      <c r="F56" s="35">
        <f>SUM(F57:F64)</f>
        <v>261989</v>
      </c>
      <c r="G56" s="35">
        <v>0</v>
      </c>
      <c r="H56" s="21">
        <f>F56+G56</f>
        <v>261989</v>
      </c>
      <c r="I56" s="21">
        <f t="shared" si="12"/>
        <v>16813437</v>
      </c>
      <c r="J56" s="21">
        <f t="shared" si="12"/>
        <v>13850</v>
      </c>
      <c r="K56" s="21">
        <f t="shared" si="12"/>
        <v>16827287</v>
      </c>
    </row>
    <row r="57" spans="1:11" s="45" customFormat="1" ht="15" customHeight="1">
      <c r="A57" s="44" t="s">
        <v>62</v>
      </c>
      <c r="B57" s="45" t="s">
        <v>63</v>
      </c>
      <c r="C57" s="46">
        <v>10714930</v>
      </c>
      <c r="D57" s="46">
        <v>0</v>
      </c>
      <c r="E57" s="47">
        <f aca="true" t="shared" si="13" ref="E57:E78">SUM(C57:D57)</f>
        <v>10714930</v>
      </c>
      <c r="F57" s="48">
        <f>-4170-6300</f>
        <v>-10470</v>
      </c>
      <c r="G57" s="48">
        <v>0</v>
      </c>
      <c r="H57" s="47">
        <f aca="true" t="shared" si="14" ref="H57:H78">F57+G57</f>
        <v>-10470</v>
      </c>
      <c r="I57" s="47">
        <f t="shared" si="12"/>
        <v>10704460</v>
      </c>
      <c r="J57" s="47">
        <f t="shared" si="12"/>
        <v>0</v>
      </c>
      <c r="K57" s="47">
        <f t="shared" si="12"/>
        <v>10704460</v>
      </c>
    </row>
    <row r="58" spans="1:11" s="67" customFormat="1" ht="15" customHeight="1">
      <c r="A58" s="44" t="s">
        <v>17</v>
      </c>
      <c r="B58" s="45" t="s">
        <v>18</v>
      </c>
      <c r="C58" s="48">
        <v>383895</v>
      </c>
      <c r="D58" s="48">
        <v>0</v>
      </c>
      <c r="E58" s="47">
        <f>SUM(C58:D58)</f>
        <v>383895</v>
      </c>
      <c r="F58" s="48">
        <f>3500+10000+1000</f>
        <v>14500</v>
      </c>
      <c r="G58" s="48">
        <v>0</v>
      </c>
      <c r="H58" s="47">
        <f>F58+G58</f>
        <v>14500</v>
      </c>
      <c r="I58" s="47">
        <f t="shared" si="12"/>
        <v>398395</v>
      </c>
      <c r="J58" s="47">
        <f t="shared" si="12"/>
        <v>0</v>
      </c>
      <c r="K58" s="47">
        <f t="shared" si="12"/>
        <v>398395</v>
      </c>
    </row>
    <row r="59" spans="1:11" s="53" customFormat="1" ht="15" customHeight="1">
      <c r="A59" s="44" t="s">
        <v>31</v>
      </c>
      <c r="B59" s="45" t="s">
        <v>56</v>
      </c>
      <c r="C59" s="48">
        <v>20337</v>
      </c>
      <c r="D59" s="48">
        <v>13850</v>
      </c>
      <c r="E59" s="47">
        <f>SUM(C59:D59)</f>
        <v>34187</v>
      </c>
      <c r="F59" s="48">
        <f>-1000-1500-1000+9000</f>
        <v>5500</v>
      </c>
      <c r="G59" s="48">
        <v>0</v>
      </c>
      <c r="H59" s="47">
        <f>F59+G59</f>
        <v>5500</v>
      </c>
      <c r="I59" s="47">
        <f aca="true" t="shared" si="15" ref="I59:K60">C59+F59</f>
        <v>25837</v>
      </c>
      <c r="J59" s="47">
        <f t="shared" si="15"/>
        <v>13850</v>
      </c>
      <c r="K59" s="47">
        <f t="shared" si="15"/>
        <v>39687</v>
      </c>
    </row>
    <row r="60" spans="1:11" s="53" customFormat="1" ht="15" customHeight="1">
      <c r="A60" s="44" t="s">
        <v>20</v>
      </c>
      <c r="B60" s="45" t="s">
        <v>21</v>
      </c>
      <c r="C60" s="48">
        <v>225605</v>
      </c>
      <c r="D60" s="48">
        <v>0</v>
      </c>
      <c r="E60" s="47">
        <f>SUM(C60:D60)</f>
        <v>225605</v>
      </c>
      <c r="F60" s="48">
        <f>38000+50000+136900</f>
        <v>224900</v>
      </c>
      <c r="G60" s="48">
        <v>0</v>
      </c>
      <c r="H60" s="47">
        <f>F60+G60</f>
        <v>224900</v>
      </c>
      <c r="I60" s="47">
        <f t="shared" si="15"/>
        <v>450505</v>
      </c>
      <c r="J60" s="47">
        <f t="shared" si="15"/>
        <v>0</v>
      </c>
      <c r="K60" s="47">
        <f t="shared" si="15"/>
        <v>450505</v>
      </c>
    </row>
    <row r="61" spans="1:11" s="67" customFormat="1" ht="15" customHeight="1">
      <c r="A61" s="44" t="s">
        <v>16</v>
      </c>
      <c r="B61" s="45" t="s">
        <v>55</v>
      </c>
      <c r="C61" s="48">
        <v>119608</v>
      </c>
      <c r="D61" s="48">
        <v>0</v>
      </c>
      <c r="E61" s="47">
        <f t="shared" si="13"/>
        <v>119608</v>
      </c>
      <c r="F61" s="48">
        <f>2349+2245+2045+8300</f>
        <v>14939</v>
      </c>
      <c r="G61" s="48">
        <v>0</v>
      </c>
      <c r="H61" s="47">
        <f t="shared" si="14"/>
        <v>14939</v>
      </c>
      <c r="I61" s="47">
        <f t="shared" si="12"/>
        <v>134547</v>
      </c>
      <c r="J61" s="47">
        <f t="shared" si="12"/>
        <v>0</v>
      </c>
      <c r="K61" s="47">
        <f t="shared" si="12"/>
        <v>134547</v>
      </c>
    </row>
    <row r="62" spans="1:11" s="53" customFormat="1" ht="15" customHeight="1">
      <c r="A62" s="44" t="s">
        <v>93</v>
      </c>
      <c r="B62" s="45" t="s">
        <v>114</v>
      </c>
      <c r="C62" s="48">
        <v>2500</v>
      </c>
      <c r="D62" s="48">
        <v>0</v>
      </c>
      <c r="E62" s="47">
        <f>SUM(C62:D62)</f>
        <v>2500</v>
      </c>
      <c r="F62" s="48">
        <v>-300</v>
      </c>
      <c r="G62" s="48">
        <v>0</v>
      </c>
      <c r="H62" s="47">
        <f>F62+G62</f>
        <v>-300</v>
      </c>
      <c r="I62" s="47">
        <f>C62+F62</f>
        <v>2200</v>
      </c>
      <c r="J62" s="47">
        <f>D62+G62</f>
        <v>0</v>
      </c>
      <c r="K62" s="47">
        <f>E62+H62</f>
        <v>2200</v>
      </c>
    </row>
    <row r="63" spans="1:11" s="22" customFormat="1" ht="15" customHeight="1">
      <c r="A63" s="27" t="s">
        <v>51</v>
      </c>
      <c r="B63" s="22" t="s">
        <v>54</v>
      </c>
      <c r="C63" s="28">
        <v>1300</v>
      </c>
      <c r="D63" s="28">
        <v>0</v>
      </c>
      <c r="E63" s="29">
        <f>SUM(C63:D63)</f>
        <v>1300</v>
      </c>
      <c r="F63" s="28">
        <v>-500</v>
      </c>
      <c r="G63" s="28">
        <v>0</v>
      </c>
      <c r="H63" s="29">
        <f t="shared" si="14"/>
        <v>-500</v>
      </c>
      <c r="I63" s="29">
        <f t="shared" si="12"/>
        <v>800</v>
      </c>
      <c r="J63" s="29">
        <f t="shared" si="12"/>
        <v>0</v>
      </c>
      <c r="K63" s="29">
        <f t="shared" si="12"/>
        <v>800</v>
      </c>
    </row>
    <row r="64" spans="1:11" s="70" customFormat="1" ht="15" customHeight="1">
      <c r="A64" s="69" t="s">
        <v>82</v>
      </c>
      <c r="B64" s="70" t="s">
        <v>83</v>
      </c>
      <c r="C64" s="71">
        <v>897290</v>
      </c>
      <c r="D64" s="71">
        <v>0</v>
      </c>
      <c r="E64" s="72">
        <f t="shared" si="13"/>
        <v>897290</v>
      </c>
      <c r="F64" s="73">
        <f>4170+9250</f>
        <v>13420</v>
      </c>
      <c r="G64" s="73">
        <v>0</v>
      </c>
      <c r="H64" s="72">
        <f t="shared" si="14"/>
        <v>13420</v>
      </c>
      <c r="I64" s="72">
        <f t="shared" si="12"/>
        <v>910710</v>
      </c>
      <c r="J64" s="72">
        <f t="shared" si="12"/>
        <v>0</v>
      </c>
      <c r="K64" s="72">
        <f t="shared" si="12"/>
        <v>910710</v>
      </c>
    </row>
    <row r="65" spans="1:11" s="53" customFormat="1" ht="15" customHeight="1">
      <c r="A65" s="44">
        <v>80104</v>
      </c>
      <c r="B65" s="45" t="s">
        <v>84</v>
      </c>
      <c r="C65" s="48">
        <v>8712492</v>
      </c>
      <c r="D65" s="48">
        <v>0</v>
      </c>
      <c r="E65" s="47">
        <f t="shared" si="13"/>
        <v>8712492</v>
      </c>
      <c r="F65" s="48">
        <f>SUM(F66:F66)</f>
        <v>-50000</v>
      </c>
      <c r="G65" s="48">
        <v>0</v>
      </c>
      <c r="H65" s="47">
        <f t="shared" si="14"/>
        <v>-50000</v>
      </c>
      <c r="I65" s="47">
        <f t="shared" si="12"/>
        <v>8662492</v>
      </c>
      <c r="J65" s="47">
        <f t="shared" si="12"/>
        <v>0</v>
      </c>
      <c r="K65" s="47">
        <f>SUM(E65+H65)</f>
        <v>8662492</v>
      </c>
    </row>
    <row r="66" spans="1:11" s="45" customFormat="1" ht="15" customHeight="1">
      <c r="A66" s="44" t="s">
        <v>112</v>
      </c>
      <c r="B66" s="45" t="s">
        <v>139</v>
      </c>
      <c r="C66" s="46">
        <v>465000</v>
      </c>
      <c r="D66" s="46">
        <v>0</v>
      </c>
      <c r="E66" s="47">
        <f t="shared" si="13"/>
        <v>465000</v>
      </c>
      <c r="F66" s="48">
        <v>-50000</v>
      </c>
      <c r="G66" s="48">
        <v>0</v>
      </c>
      <c r="H66" s="47">
        <f t="shared" si="14"/>
        <v>-50000</v>
      </c>
      <c r="I66" s="47">
        <f t="shared" si="12"/>
        <v>415000</v>
      </c>
      <c r="J66" s="47">
        <f t="shared" si="12"/>
        <v>0</v>
      </c>
      <c r="K66" s="47">
        <f t="shared" si="12"/>
        <v>415000</v>
      </c>
    </row>
    <row r="67" spans="1:11" s="53" customFormat="1" ht="15" customHeight="1">
      <c r="A67" s="62">
        <v>80110</v>
      </c>
      <c r="B67" s="63" t="s">
        <v>85</v>
      </c>
      <c r="C67" s="66">
        <v>13730961</v>
      </c>
      <c r="D67" s="66">
        <v>0</v>
      </c>
      <c r="E67" s="65">
        <f t="shared" si="13"/>
        <v>13730961</v>
      </c>
      <c r="F67" s="66">
        <f>SUM(F68:F72)</f>
        <v>269739</v>
      </c>
      <c r="G67" s="66">
        <v>0</v>
      </c>
      <c r="H67" s="65">
        <f t="shared" si="14"/>
        <v>269739</v>
      </c>
      <c r="I67" s="65">
        <f t="shared" si="12"/>
        <v>14000700</v>
      </c>
      <c r="J67" s="65">
        <f t="shared" si="12"/>
        <v>0</v>
      </c>
      <c r="K67" s="65">
        <f>SUM(E67+H67)</f>
        <v>14000700</v>
      </c>
    </row>
    <row r="68" spans="1:11" s="53" customFormat="1" ht="15" customHeight="1">
      <c r="A68" s="44" t="s">
        <v>31</v>
      </c>
      <c r="B68" s="45" t="s">
        <v>56</v>
      </c>
      <c r="C68" s="48">
        <v>25000</v>
      </c>
      <c r="D68" s="48">
        <v>0</v>
      </c>
      <c r="E68" s="47">
        <f>SUM(C68:D68)</f>
        <v>25000</v>
      </c>
      <c r="F68" s="48">
        <f>-1500+7500</f>
        <v>6000</v>
      </c>
      <c r="G68" s="48">
        <v>0</v>
      </c>
      <c r="H68" s="47">
        <f>F68+G68</f>
        <v>6000</v>
      </c>
      <c r="I68" s="47">
        <f aca="true" t="shared" si="16" ref="I68:K70">C68+F68</f>
        <v>31000</v>
      </c>
      <c r="J68" s="47">
        <f t="shared" si="16"/>
        <v>0</v>
      </c>
      <c r="K68" s="47">
        <f t="shared" si="16"/>
        <v>31000</v>
      </c>
    </row>
    <row r="69" spans="1:11" s="53" customFormat="1" ht="15" customHeight="1">
      <c r="A69" s="44" t="s">
        <v>20</v>
      </c>
      <c r="B69" s="45" t="s">
        <v>21</v>
      </c>
      <c r="C69" s="48">
        <v>232621</v>
      </c>
      <c r="D69" s="48">
        <v>0</v>
      </c>
      <c r="E69" s="47">
        <f>SUM(C69:D69)</f>
        <v>232621</v>
      </c>
      <c r="F69" s="48">
        <v>55</v>
      </c>
      <c r="G69" s="48">
        <v>0</v>
      </c>
      <c r="H69" s="47">
        <f>F69+G69</f>
        <v>55</v>
      </c>
      <c r="I69" s="47">
        <f t="shared" si="16"/>
        <v>232676</v>
      </c>
      <c r="J69" s="47">
        <f t="shared" si="16"/>
        <v>0</v>
      </c>
      <c r="K69" s="47">
        <f t="shared" si="16"/>
        <v>232676</v>
      </c>
    </row>
    <row r="70" spans="1:11" s="53" customFormat="1" ht="15" customHeight="1">
      <c r="A70" s="44" t="s">
        <v>16</v>
      </c>
      <c r="B70" s="45" t="s">
        <v>55</v>
      </c>
      <c r="C70" s="48">
        <v>119687</v>
      </c>
      <c r="D70" s="48">
        <v>0</v>
      </c>
      <c r="E70" s="47">
        <f>SUM(C70:D70)</f>
        <v>119687</v>
      </c>
      <c r="F70" s="48">
        <f>10239+2926</f>
        <v>13165</v>
      </c>
      <c r="G70" s="48">
        <v>0</v>
      </c>
      <c r="H70" s="47">
        <f>F70+G70</f>
        <v>13165</v>
      </c>
      <c r="I70" s="47">
        <f t="shared" si="16"/>
        <v>132852</v>
      </c>
      <c r="J70" s="47">
        <f t="shared" si="16"/>
        <v>0</v>
      </c>
      <c r="K70" s="47">
        <f t="shared" si="16"/>
        <v>132852</v>
      </c>
    </row>
    <row r="71" spans="1:11" s="53" customFormat="1" ht="15" customHeight="1">
      <c r="A71" s="44" t="s">
        <v>93</v>
      </c>
      <c r="B71" s="45" t="s">
        <v>114</v>
      </c>
      <c r="C71" s="48">
        <v>9020</v>
      </c>
      <c r="D71" s="48">
        <v>0</v>
      </c>
      <c r="E71" s="47">
        <f t="shared" si="13"/>
        <v>9020</v>
      </c>
      <c r="F71" s="48">
        <v>519</v>
      </c>
      <c r="G71" s="48">
        <v>0</v>
      </c>
      <c r="H71" s="47">
        <f t="shared" si="14"/>
        <v>519</v>
      </c>
      <c r="I71" s="47">
        <f t="shared" si="12"/>
        <v>9539</v>
      </c>
      <c r="J71" s="47">
        <f t="shared" si="12"/>
        <v>0</v>
      </c>
      <c r="K71" s="47">
        <f>E71+H71</f>
        <v>9539</v>
      </c>
    </row>
    <row r="72" spans="1:11" s="53" customFormat="1" ht="15" customHeight="1">
      <c r="A72" s="44" t="s">
        <v>76</v>
      </c>
      <c r="B72" s="45" t="s">
        <v>77</v>
      </c>
      <c r="C72" s="48">
        <v>710000</v>
      </c>
      <c r="D72" s="48">
        <v>0</v>
      </c>
      <c r="E72" s="47">
        <f>SUM(C72:D72)</f>
        <v>710000</v>
      </c>
      <c r="F72" s="48">
        <v>250000</v>
      </c>
      <c r="G72" s="48">
        <v>0</v>
      </c>
      <c r="H72" s="47">
        <f>F72+G72</f>
        <v>250000</v>
      </c>
      <c r="I72" s="47">
        <f>C72+F72</f>
        <v>960000</v>
      </c>
      <c r="J72" s="47">
        <f>D72+G72</f>
        <v>0</v>
      </c>
      <c r="K72" s="47">
        <f>E72+H72</f>
        <v>960000</v>
      </c>
    </row>
    <row r="73" spans="1:11" s="53" customFormat="1" ht="15" customHeight="1">
      <c r="A73" s="79">
        <v>80146</v>
      </c>
      <c r="B73" s="80" t="s">
        <v>86</v>
      </c>
      <c r="C73" s="64">
        <v>274921</v>
      </c>
      <c r="D73" s="64">
        <v>0</v>
      </c>
      <c r="E73" s="65">
        <f t="shared" si="13"/>
        <v>274921</v>
      </c>
      <c r="F73" s="64">
        <f>SUM(F74:F74)</f>
        <v>-2000</v>
      </c>
      <c r="G73" s="64">
        <v>0</v>
      </c>
      <c r="H73" s="65">
        <f t="shared" si="14"/>
        <v>-2000</v>
      </c>
      <c r="I73" s="65">
        <f t="shared" si="12"/>
        <v>272921</v>
      </c>
      <c r="J73" s="65">
        <f t="shared" si="12"/>
        <v>0</v>
      </c>
      <c r="K73" s="65">
        <f t="shared" si="12"/>
        <v>272921</v>
      </c>
    </row>
    <row r="74" spans="1:11" s="53" customFormat="1" ht="15" customHeight="1">
      <c r="A74" s="44" t="s">
        <v>16</v>
      </c>
      <c r="B74" s="45" t="s">
        <v>55</v>
      </c>
      <c r="C74" s="48">
        <v>106300</v>
      </c>
      <c r="D74" s="48">
        <v>0</v>
      </c>
      <c r="E74" s="47">
        <f t="shared" si="13"/>
        <v>106300</v>
      </c>
      <c r="F74" s="48">
        <v>-2000</v>
      </c>
      <c r="G74" s="48">
        <v>0</v>
      </c>
      <c r="H74" s="47">
        <f t="shared" si="14"/>
        <v>-2000</v>
      </c>
      <c r="I74" s="47">
        <f t="shared" si="12"/>
        <v>104300</v>
      </c>
      <c r="J74" s="47">
        <f t="shared" si="12"/>
        <v>0</v>
      </c>
      <c r="K74" s="47">
        <f t="shared" si="12"/>
        <v>104300</v>
      </c>
    </row>
    <row r="75" spans="1:11" s="53" customFormat="1" ht="15" customHeight="1">
      <c r="A75" s="62">
        <v>80195</v>
      </c>
      <c r="B75" s="63" t="s">
        <v>42</v>
      </c>
      <c r="C75" s="66">
        <v>630459</v>
      </c>
      <c r="D75" s="66">
        <v>200</v>
      </c>
      <c r="E75" s="65">
        <f t="shared" si="13"/>
        <v>630659</v>
      </c>
      <c r="F75" s="66">
        <f>SUM(F76:F80)</f>
        <v>-30000</v>
      </c>
      <c r="G75" s="66">
        <v>0</v>
      </c>
      <c r="H75" s="65">
        <f t="shared" si="14"/>
        <v>-30000</v>
      </c>
      <c r="I75" s="65">
        <f t="shared" si="12"/>
        <v>600459</v>
      </c>
      <c r="J75" s="65">
        <f t="shared" si="12"/>
        <v>200</v>
      </c>
      <c r="K75" s="65">
        <f>SUM(E75+H75)</f>
        <v>600659</v>
      </c>
    </row>
    <row r="76" spans="1:11" s="53" customFormat="1" ht="15" customHeight="1">
      <c r="A76" s="44" t="s">
        <v>28</v>
      </c>
      <c r="B76" s="45" t="s">
        <v>81</v>
      </c>
      <c r="C76" s="48">
        <v>23508</v>
      </c>
      <c r="D76" s="48">
        <v>0</v>
      </c>
      <c r="E76" s="47">
        <f t="shared" si="13"/>
        <v>23508</v>
      </c>
      <c r="F76" s="48">
        <v>-16</v>
      </c>
      <c r="G76" s="48">
        <v>0</v>
      </c>
      <c r="H76" s="47">
        <f t="shared" si="14"/>
        <v>-16</v>
      </c>
      <c r="I76" s="47">
        <f t="shared" si="12"/>
        <v>23492</v>
      </c>
      <c r="J76" s="47">
        <f t="shared" si="12"/>
        <v>0</v>
      </c>
      <c r="K76" s="47">
        <f>E76+H76</f>
        <v>23492</v>
      </c>
    </row>
    <row r="77" spans="1:11" s="53" customFormat="1" ht="15" customHeight="1">
      <c r="A77" s="44" t="s">
        <v>29</v>
      </c>
      <c r="B77" s="45" t="s">
        <v>36</v>
      </c>
      <c r="C77" s="48">
        <v>3446</v>
      </c>
      <c r="D77" s="48">
        <v>0</v>
      </c>
      <c r="E77" s="47">
        <f t="shared" si="13"/>
        <v>3446</v>
      </c>
      <c r="F77" s="48">
        <v>16</v>
      </c>
      <c r="G77" s="48">
        <v>0</v>
      </c>
      <c r="H77" s="47">
        <f t="shared" si="14"/>
        <v>16</v>
      </c>
      <c r="I77" s="47">
        <f t="shared" si="12"/>
        <v>3462</v>
      </c>
      <c r="J77" s="47">
        <f t="shared" si="12"/>
        <v>0</v>
      </c>
      <c r="K77" s="47">
        <f>E77+H77</f>
        <v>3462</v>
      </c>
    </row>
    <row r="78" spans="1:11" s="53" customFormat="1" ht="15" customHeight="1">
      <c r="A78" s="44" t="s">
        <v>30</v>
      </c>
      <c r="B78" s="45" t="s">
        <v>37</v>
      </c>
      <c r="C78" s="48">
        <v>149505</v>
      </c>
      <c r="D78" s="48">
        <v>0</v>
      </c>
      <c r="E78" s="47">
        <f t="shared" si="13"/>
        <v>149505</v>
      </c>
      <c r="F78" s="48">
        <v>-14900</v>
      </c>
      <c r="G78" s="48">
        <v>0</v>
      </c>
      <c r="H78" s="47">
        <f t="shared" si="14"/>
        <v>-14900</v>
      </c>
      <c r="I78" s="47">
        <f t="shared" si="12"/>
        <v>134605</v>
      </c>
      <c r="J78" s="47">
        <f t="shared" si="12"/>
        <v>0</v>
      </c>
      <c r="K78" s="47">
        <f>E78+H78</f>
        <v>134605</v>
      </c>
    </row>
    <row r="79" spans="1:11" s="53" customFormat="1" ht="15" customHeight="1">
      <c r="A79" s="44" t="s">
        <v>17</v>
      </c>
      <c r="B79" s="45" t="s">
        <v>18</v>
      </c>
      <c r="C79" s="48">
        <v>20000</v>
      </c>
      <c r="D79" s="48">
        <v>0</v>
      </c>
      <c r="E79" s="47">
        <f>SUM(C79:D79)</f>
        <v>20000</v>
      </c>
      <c r="F79" s="48">
        <v>-8000</v>
      </c>
      <c r="G79" s="48">
        <v>0</v>
      </c>
      <c r="H79" s="47">
        <f>F79+G79</f>
        <v>-8000</v>
      </c>
      <c r="I79" s="47">
        <f>C79+F79</f>
        <v>12000</v>
      </c>
      <c r="J79" s="47">
        <f>D79+G79</f>
        <v>0</v>
      </c>
      <c r="K79" s="47">
        <f>E79+H79</f>
        <v>12000</v>
      </c>
    </row>
    <row r="80" spans="1:11" s="53" customFormat="1" ht="15" customHeight="1">
      <c r="A80" s="44" t="s">
        <v>16</v>
      </c>
      <c r="B80" s="45" t="s">
        <v>55</v>
      </c>
      <c r="C80" s="48">
        <v>17000</v>
      </c>
      <c r="D80" s="48">
        <v>200</v>
      </c>
      <c r="E80" s="47">
        <f>SUM(C80:D80)</f>
        <v>17200</v>
      </c>
      <c r="F80" s="48">
        <v>-7100</v>
      </c>
      <c r="G80" s="48">
        <v>0</v>
      </c>
      <c r="H80" s="47">
        <f>F80+G80</f>
        <v>-7100</v>
      </c>
      <c r="I80" s="47">
        <f>C80+F80</f>
        <v>9900</v>
      </c>
      <c r="J80" s="47">
        <f>D80+G80</f>
        <v>200</v>
      </c>
      <c r="K80" s="47">
        <f>E80+H80</f>
        <v>10100</v>
      </c>
    </row>
    <row r="81" spans="1:11" s="19" customFormat="1" ht="15" customHeight="1">
      <c r="A81" s="9" t="s">
        <v>22</v>
      </c>
      <c r="B81" s="10" t="s">
        <v>23</v>
      </c>
      <c r="C81" s="11">
        <v>1129333</v>
      </c>
      <c r="D81" s="11">
        <v>0</v>
      </c>
      <c r="E81" s="4">
        <f>SUM(C81:D81)</f>
        <v>1129333</v>
      </c>
      <c r="F81" s="11">
        <f>F84</f>
        <v>50000</v>
      </c>
      <c r="G81" s="11">
        <v>0</v>
      </c>
      <c r="H81" s="4">
        <f>F81+G81</f>
        <v>50000</v>
      </c>
      <c r="I81" s="4">
        <f t="shared" si="12"/>
        <v>1179333</v>
      </c>
      <c r="J81" s="4">
        <f t="shared" si="12"/>
        <v>0</v>
      </c>
      <c r="K81" s="4">
        <f t="shared" si="12"/>
        <v>1179333</v>
      </c>
    </row>
    <row r="82" spans="1:11" s="22" customFormat="1" ht="15" customHeight="1">
      <c r="A82" s="12"/>
      <c r="B82" s="13" t="s">
        <v>10</v>
      </c>
      <c r="C82" s="14"/>
      <c r="D82" s="14"/>
      <c r="E82" s="6"/>
      <c r="F82" s="14"/>
      <c r="G82" s="14"/>
      <c r="H82" s="6"/>
      <c r="I82" s="6"/>
      <c r="J82" s="6"/>
      <c r="K82" s="6"/>
    </row>
    <row r="83" spans="1:11" s="23" customFormat="1" ht="15" customHeight="1">
      <c r="A83" s="15"/>
      <c r="B83" s="16" t="s">
        <v>11</v>
      </c>
      <c r="C83" s="17">
        <v>80000</v>
      </c>
      <c r="D83" s="17">
        <v>0</v>
      </c>
      <c r="E83" s="8">
        <f>SUM(C83:D83)</f>
        <v>80000</v>
      </c>
      <c r="F83" s="17">
        <f>F86</f>
        <v>60000</v>
      </c>
      <c r="G83" s="17">
        <v>0</v>
      </c>
      <c r="H83" s="8">
        <f>F83+G83</f>
        <v>60000</v>
      </c>
      <c r="I83" s="8">
        <f>C83+F83</f>
        <v>140000</v>
      </c>
      <c r="J83" s="8">
        <f>D83+G83</f>
        <v>0</v>
      </c>
      <c r="K83" s="8">
        <f>E83+H83</f>
        <v>140000</v>
      </c>
    </row>
    <row r="84" spans="1:11" s="19" customFormat="1" ht="15" customHeight="1">
      <c r="A84" s="18">
        <v>85149</v>
      </c>
      <c r="B84" s="19" t="s">
        <v>100</v>
      </c>
      <c r="C84" s="20">
        <v>130000</v>
      </c>
      <c r="D84" s="20">
        <v>0</v>
      </c>
      <c r="E84" s="21">
        <f>SUM(C84:D84)</f>
        <v>130000</v>
      </c>
      <c r="F84" s="20">
        <f>SUM(F85:F86)</f>
        <v>50000</v>
      </c>
      <c r="G84" s="20">
        <v>0</v>
      </c>
      <c r="H84" s="21">
        <f>F84+G84</f>
        <v>50000</v>
      </c>
      <c r="I84" s="21">
        <f aca="true" t="shared" si="17" ref="I84:K86">C84+F84</f>
        <v>180000</v>
      </c>
      <c r="J84" s="21">
        <f t="shared" si="17"/>
        <v>0</v>
      </c>
      <c r="K84" s="21">
        <f t="shared" si="17"/>
        <v>180000</v>
      </c>
    </row>
    <row r="85" spans="1:11" s="22" customFormat="1" ht="15" customHeight="1">
      <c r="A85" s="27" t="s">
        <v>17</v>
      </c>
      <c r="B85" s="22" t="s">
        <v>18</v>
      </c>
      <c r="C85" s="28">
        <v>10000</v>
      </c>
      <c r="D85" s="28">
        <v>0</v>
      </c>
      <c r="E85" s="29">
        <f>SUM(C85:D85)</f>
        <v>10000</v>
      </c>
      <c r="F85" s="28">
        <v>-10000</v>
      </c>
      <c r="G85" s="28">
        <v>0</v>
      </c>
      <c r="H85" s="29">
        <f>F85+G85</f>
        <v>-10000</v>
      </c>
      <c r="I85" s="29">
        <f t="shared" si="17"/>
        <v>0</v>
      </c>
      <c r="J85" s="29">
        <f t="shared" si="17"/>
        <v>0</v>
      </c>
      <c r="K85" s="29">
        <f t="shared" si="17"/>
        <v>0</v>
      </c>
    </row>
    <row r="86" spans="1:11" s="22" customFormat="1" ht="15" customHeight="1">
      <c r="A86" s="27" t="s">
        <v>101</v>
      </c>
      <c r="B86" s="22" t="s">
        <v>148</v>
      </c>
      <c r="C86" s="28">
        <v>80000</v>
      </c>
      <c r="D86" s="28">
        <v>0</v>
      </c>
      <c r="E86" s="29">
        <f>SUM(C86:D86)</f>
        <v>80000</v>
      </c>
      <c r="F86" s="28">
        <f>10000+50000</f>
        <v>60000</v>
      </c>
      <c r="G86" s="28">
        <v>0</v>
      </c>
      <c r="H86" s="29">
        <f>F86+G86</f>
        <v>60000</v>
      </c>
      <c r="I86" s="29">
        <f t="shared" si="17"/>
        <v>140000</v>
      </c>
      <c r="J86" s="29">
        <f t="shared" si="17"/>
        <v>0</v>
      </c>
      <c r="K86" s="29">
        <f t="shared" si="17"/>
        <v>140000</v>
      </c>
    </row>
    <row r="87" spans="1:11" s="19" customFormat="1" ht="15" customHeight="1">
      <c r="A87" s="9" t="s">
        <v>66</v>
      </c>
      <c r="B87" s="10" t="s">
        <v>94</v>
      </c>
      <c r="C87" s="11">
        <v>9713445</v>
      </c>
      <c r="D87" s="11">
        <v>17139444</v>
      </c>
      <c r="E87" s="4">
        <f>SUM(C87:D87)</f>
        <v>26852889</v>
      </c>
      <c r="F87" s="11">
        <f>F95+F90+F92</f>
        <v>74000</v>
      </c>
      <c r="G87" s="11">
        <v>0</v>
      </c>
      <c r="H87" s="4">
        <f>F87+G87</f>
        <v>74000</v>
      </c>
      <c r="I87" s="4">
        <f>C87+F87</f>
        <v>9787445</v>
      </c>
      <c r="J87" s="4">
        <f>D87+G87</f>
        <v>17139444</v>
      </c>
      <c r="K87" s="4">
        <f>E87+H87</f>
        <v>26926889</v>
      </c>
    </row>
    <row r="88" spans="1:11" s="22" customFormat="1" ht="15" customHeight="1">
      <c r="A88" s="12"/>
      <c r="B88" s="13" t="s">
        <v>10</v>
      </c>
      <c r="C88" s="14"/>
      <c r="D88" s="14"/>
      <c r="E88" s="6"/>
      <c r="F88" s="14"/>
      <c r="G88" s="14"/>
      <c r="H88" s="6"/>
      <c r="I88" s="6"/>
      <c r="J88" s="6"/>
      <c r="K88" s="6"/>
    </row>
    <row r="89" spans="1:11" s="23" customFormat="1" ht="15" customHeight="1">
      <c r="A89" s="15"/>
      <c r="B89" s="16" t="s">
        <v>11</v>
      </c>
      <c r="C89" s="17">
        <v>32300</v>
      </c>
      <c r="D89" s="17">
        <v>0</v>
      </c>
      <c r="E89" s="8">
        <f aca="true" t="shared" si="18" ref="E89:E104">SUM(C89:D89)</f>
        <v>32300</v>
      </c>
      <c r="F89" s="17">
        <f>F104</f>
        <v>50000</v>
      </c>
      <c r="G89" s="17">
        <v>0</v>
      </c>
      <c r="H89" s="8">
        <f aca="true" t="shared" si="19" ref="H89:H104">F89+G89</f>
        <v>50000</v>
      </c>
      <c r="I89" s="8">
        <f>C89+F89</f>
        <v>82300</v>
      </c>
      <c r="J89" s="8">
        <f>D89+G89</f>
        <v>0</v>
      </c>
      <c r="K89" s="8">
        <f>E89+H89</f>
        <v>82300</v>
      </c>
    </row>
    <row r="90" spans="1:11" s="19" customFormat="1" ht="15" customHeight="1">
      <c r="A90" s="33">
        <v>85212</v>
      </c>
      <c r="B90" s="34" t="s">
        <v>141</v>
      </c>
      <c r="C90" s="35">
        <v>0</v>
      </c>
      <c r="D90" s="35">
        <v>12301199</v>
      </c>
      <c r="E90" s="21">
        <f>SUM(C90:D90)</f>
        <v>12301199</v>
      </c>
      <c r="F90" s="35">
        <f>SUM(F91:F91)</f>
        <v>22000</v>
      </c>
      <c r="G90" s="35">
        <f>SUM(G91:G102)</f>
        <v>0</v>
      </c>
      <c r="H90" s="21">
        <f>F90+G90</f>
        <v>22000</v>
      </c>
      <c r="I90" s="21">
        <f aca="true" t="shared" si="20" ref="I90:J93">C90+F90</f>
        <v>22000</v>
      </c>
      <c r="J90" s="21">
        <f t="shared" si="20"/>
        <v>12301199</v>
      </c>
      <c r="K90" s="21">
        <f>SUM(E90+H90)</f>
        <v>12323199</v>
      </c>
    </row>
    <row r="91" spans="1:11" s="22" customFormat="1" ht="15" customHeight="1">
      <c r="A91" s="36" t="s">
        <v>140</v>
      </c>
      <c r="B91" s="37" t="s">
        <v>142</v>
      </c>
      <c r="C91" s="38">
        <v>0</v>
      </c>
      <c r="D91" s="38">
        <v>0</v>
      </c>
      <c r="E91" s="29">
        <f>SUM(C91:D91)</f>
        <v>0</v>
      </c>
      <c r="F91" s="38">
        <v>22000</v>
      </c>
      <c r="G91" s="38">
        <v>0</v>
      </c>
      <c r="H91" s="29">
        <f>F91+G91</f>
        <v>22000</v>
      </c>
      <c r="I91" s="29">
        <f t="shared" si="20"/>
        <v>22000</v>
      </c>
      <c r="J91" s="29">
        <f t="shared" si="20"/>
        <v>0</v>
      </c>
      <c r="K91" s="29">
        <f>E91+H91</f>
        <v>22000</v>
      </c>
    </row>
    <row r="92" spans="1:11" s="19" customFormat="1" ht="15" customHeight="1">
      <c r="A92" s="33">
        <v>85214</v>
      </c>
      <c r="B92" s="34" t="s">
        <v>143</v>
      </c>
      <c r="C92" s="35">
        <v>3278080</v>
      </c>
      <c r="D92" s="35">
        <v>2525805</v>
      </c>
      <c r="E92" s="21">
        <f>SUM(C92:D92)</f>
        <v>5803885</v>
      </c>
      <c r="F92" s="35">
        <f>SUM(F93:F93)</f>
        <v>2000</v>
      </c>
      <c r="G92" s="35">
        <f>SUM(G93:G104)</f>
        <v>0</v>
      </c>
      <c r="H92" s="21">
        <f>F92+G92</f>
        <v>2000</v>
      </c>
      <c r="I92" s="21">
        <f t="shared" si="20"/>
        <v>3280080</v>
      </c>
      <c r="J92" s="21">
        <f t="shared" si="20"/>
        <v>2525805</v>
      </c>
      <c r="K92" s="21">
        <f>SUM(E92+H92)</f>
        <v>5805885</v>
      </c>
    </row>
    <row r="93" spans="1:11" s="22" customFormat="1" ht="15" customHeight="1">
      <c r="A93" s="36" t="s">
        <v>140</v>
      </c>
      <c r="B93" s="37" t="s">
        <v>142</v>
      </c>
      <c r="C93" s="38">
        <v>2000</v>
      </c>
      <c r="D93" s="38">
        <v>0</v>
      </c>
      <c r="E93" s="29">
        <f>SUM(C93:D93)</f>
        <v>2000</v>
      </c>
      <c r="F93" s="38">
        <v>2000</v>
      </c>
      <c r="G93" s="38">
        <v>0</v>
      </c>
      <c r="H93" s="29">
        <f>F93+G93</f>
        <v>2000</v>
      </c>
      <c r="I93" s="29">
        <f t="shared" si="20"/>
        <v>4000</v>
      </c>
      <c r="J93" s="29">
        <f t="shared" si="20"/>
        <v>0</v>
      </c>
      <c r="K93" s="29">
        <f>E93+H93</f>
        <v>4000</v>
      </c>
    </row>
    <row r="94" spans="1:11" s="124" customFormat="1" ht="32.25" customHeight="1">
      <c r="A94" s="86"/>
      <c r="B94" s="87"/>
      <c r="C94" s="88"/>
      <c r="D94" s="88"/>
      <c r="E94" s="43"/>
      <c r="F94" s="88"/>
      <c r="G94" s="88"/>
      <c r="H94" s="43"/>
      <c r="I94" s="43"/>
      <c r="J94" s="43"/>
      <c r="K94" s="43"/>
    </row>
    <row r="95" spans="1:11" s="19" customFormat="1" ht="15" customHeight="1">
      <c r="A95" s="33">
        <v>85219</v>
      </c>
      <c r="B95" s="34" t="s">
        <v>130</v>
      </c>
      <c r="C95" s="35">
        <v>1328565</v>
      </c>
      <c r="D95" s="35">
        <v>1173050</v>
      </c>
      <c r="E95" s="21">
        <f t="shared" si="18"/>
        <v>2501615</v>
      </c>
      <c r="F95" s="35">
        <f>SUM(F96:F104)</f>
        <v>50000</v>
      </c>
      <c r="G95" s="35">
        <f>SUM(G96:G104)</f>
        <v>0</v>
      </c>
      <c r="H95" s="21">
        <f t="shared" si="19"/>
        <v>50000</v>
      </c>
      <c r="I95" s="21">
        <f aca="true" t="shared" si="21" ref="I95:K104">C95+F95</f>
        <v>1378565</v>
      </c>
      <c r="J95" s="21">
        <f t="shared" si="21"/>
        <v>1173050</v>
      </c>
      <c r="K95" s="21">
        <f>SUM(E95+H95)</f>
        <v>2551615</v>
      </c>
    </row>
    <row r="96" spans="1:11" s="22" customFormat="1" ht="15" customHeight="1">
      <c r="A96" s="36" t="s">
        <v>128</v>
      </c>
      <c r="B96" s="37" t="s">
        <v>129</v>
      </c>
      <c r="C96" s="38">
        <v>5000</v>
      </c>
      <c r="D96" s="38">
        <v>2000</v>
      </c>
      <c r="E96" s="29">
        <f t="shared" si="18"/>
        <v>7000</v>
      </c>
      <c r="F96" s="38">
        <v>2687</v>
      </c>
      <c r="G96" s="38">
        <v>0</v>
      </c>
      <c r="H96" s="29">
        <f t="shared" si="19"/>
        <v>2687</v>
      </c>
      <c r="I96" s="29">
        <f t="shared" si="21"/>
        <v>7687</v>
      </c>
      <c r="J96" s="29">
        <f t="shared" si="21"/>
        <v>2000</v>
      </c>
      <c r="K96" s="29">
        <f t="shared" si="21"/>
        <v>9687</v>
      </c>
    </row>
    <row r="97" spans="1:11" s="22" customFormat="1" ht="15" customHeight="1">
      <c r="A97" s="27" t="s">
        <v>28</v>
      </c>
      <c r="B97" s="22" t="s">
        <v>35</v>
      </c>
      <c r="C97" s="28">
        <v>157800</v>
      </c>
      <c r="D97" s="28">
        <v>163200</v>
      </c>
      <c r="E97" s="29">
        <f t="shared" si="18"/>
        <v>321000</v>
      </c>
      <c r="F97" s="28">
        <v>-3410</v>
      </c>
      <c r="G97" s="28">
        <v>0</v>
      </c>
      <c r="H97" s="29">
        <f t="shared" si="19"/>
        <v>-3410</v>
      </c>
      <c r="I97" s="29">
        <f t="shared" si="21"/>
        <v>154390</v>
      </c>
      <c r="J97" s="29">
        <f t="shared" si="21"/>
        <v>163200</v>
      </c>
      <c r="K97" s="29">
        <f t="shared" si="21"/>
        <v>317590</v>
      </c>
    </row>
    <row r="98" spans="1:11" s="22" customFormat="1" ht="15" customHeight="1">
      <c r="A98" s="27" t="s">
        <v>29</v>
      </c>
      <c r="B98" s="22" t="s">
        <v>36</v>
      </c>
      <c r="C98" s="28">
        <v>22000</v>
      </c>
      <c r="D98" s="28">
        <v>22550</v>
      </c>
      <c r="E98" s="29">
        <f t="shared" si="18"/>
        <v>44550</v>
      </c>
      <c r="F98" s="28">
        <v>-2550</v>
      </c>
      <c r="G98" s="28">
        <v>0</v>
      </c>
      <c r="H98" s="29">
        <f t="shared" si="19"/>
        <v>-2550</v>
      </c>
      <c r="I98" s="29">
        <f t="shared" si="21"/>
        <v>19450</v>
      </c>
      <c r="J98" s="29">
        <f t="shared" si="21"/>
        <v>22550</v>
      </c>
      <c r="K98" s="29">
        <f t="shared" si="21"/>
        <v>42000</v>
      </c>
    </row>
    <row r="99" spans="1:11" s="22" customFormat="1" ht="15" customHeight="1">
      <c r="A99" s="27" t="s">
        <v>30</v>
      </c>
      <c r="B99" s="22" t="s">
        <v>37</v>
      </c>
      <c r="C99" s="28">
        <v>3600</v>
      </c>
      <c r="D99" s="28">
        <v>0</v>
      </c>
      <c r="E99" s="29">
        <f t="shared" si="18"/>
        <v>3600</v>
      </c>
      <c r="F99" s="28">
        <v>300</v>
      </c>
      <c r="G99" s="28">
        <v>0</v>
      </c>
      <c r="H99" s="29">
        <f t="shared" si="19"/>
        <v>300</v>
      </c>
      <c r="I99" s="29">
        <f t="shared" si="21"/>
        <v>3900</v>
      </c>
      <c r="J99" s="29">
        <f t="shared" si="21"/>
        <v>0</v>
      </c>
      <c r="K99" s="29">
        <f t="shared" si="21"/>
        <v>3900</v>
      </c>
    </row>
    <row r="100" spans="1:11" s="22" customFormat="1" ht="15" customHeight="1">
      <c r="A100" s="27" t="s">
        <v>17</v>
      </c>
      <c r="B100" s="22" t="s">
        <v>18</v>
      </c>
      <c r="C100" s="28">
        <v>49583</v>
      </c>
      <c r="D100" s="28">
        <v>7750</v>
      </c>
      <c r="E100" s="29">
        <f t="shared" si="18"/>
        <v>57333</v>
      </c>
      <c r="F100" s="28">
        <v>4000</v>
      </c>
      <c r="G100" s="28">
        <v>0</v>
      </c>
      <c r="H100" s="29">
        <f t="shared" si="19"/>
        <v>4000</v>
      </c>
      <c r="I100" s="29">
        <f t="shared" si="21"/>
        <v>53583</v>
      </c>
      <c r="J100" s="29">
        <f t="shared" si="21"/>
        <v>7750</v>
      </c>
      <c r="K100" s="29">
        <f t="shared" si="21"/>
        <v>61333</v>
      </c>
    </row>
    <row r="101" spans="1:11" s="22" customFormat="1" ht="15" customHeight="1">
      <c r="A101" s="27" t="s">
        <v>20</v>
      </c>
      <c r="B101" s="22" t="s">
        <v>21</v>
      </c>
      <c r="C101" s="28">
        <v>2500</v>
      </c>
      <c r="D101" s="28">
        <v>0</v>
      </c>
      <c r="E101" s="29">
        <f t="shared" si="18"/>
        <v>2500</v>
      </c>
      <c r="F101" s="28">
        <v>-200</v>
      </c>
      <c r="G101" s="28">
        <v>0</v>
      </c>
      <c r="H101" s="29">
        <f t="shared" si="19"/>
        <v>-200</v>
      </c>
      <c r="I101" s="29">
        <f t="shared" si="21"/>
        <v>2300</v>
      </c>
      <c r="J101" s="29">
        <f t="shared" si="21"/>
        <v>0</v>
      </c>
      <c r="K101" s="29">
        <f t="shared" si="21"/>
        <v>2300</v>
      </c>
    </row>
    <row r="102" spans="1:11" s="22" customFormat="1" ht="15" customHeight="1">
      <c r="A102" s="27" t="s">
        <v>16</v>
      </c>
      <c r="B102" s="22" t="s">
        <v>55</v>
      </c>
      <c r="C102" s="28">
        <v>79000</v>
      </c>
      <c r="D102" s="28">
        <v>8000</v>
      </c>
      <c r="E102" s="29">
        <f t="shared" si="18"/>
        <v>87000</v>
      </c>
      <c r="F102" s="28">
        <v>-4000</v>
      </c>
      <c r="G102" s="28">
        <v>0</v>
      </c>
      <c r="H102" s="29">
        <f t="shared" si="19"/>
        <v>-4000</v>
      </c>
      <c r="I102" s="29">
        <f t="shared" si="21"/>
        <v>75000</v>
      </c>
      <c r="J102" s="29">
        <f t="shared" si="21"/>
        <v>8000</v>
      </c>
      <c r="K102" s="29">
        <f t="shared" si="21"/>
        <v>83000</v>
      </c>
    </row>
    <row r="103" spans="1:11" s="22" customFormat="1" ht="15" customHeight="1">
      <c r="A103" s="27" t="s">
        <v>82</v>
      </c>
      <c r="B103" s="22" t="s">
        <v>83</v>
      </c>
      <c r="C103" s="28">
        <v>25000</v>
      </c>
      <c r="D103" s="28">
        <v>25000</v>
      </c>
      <c r="E103" s="29">
        <f t="shared" si="18"/>
        <v>50000</v>
      </c>
      <c r="F103" s="28">
        <v>3173</v>
      </c>
      <c r="G103" s="28">
        <v>0</v>
      </c>
      <c r="H103" s="29">
        <f t="shared" si="19"/>
        <v>3173</v>
      </c>
      <c r="I103" s="29">
        <f t="shared" si="21"/>
        <v>28173</v>
      </c>
      <c r="J103" s="29">
        <f t="shared" si="21"/>
        <v>25000</v>
      </c>
      <c r="K103" s="29">
        <f t="shared" si="21"/>
        <v>53173</v>
      </c>
    </row>
    <row r="104" spans="1:11" s="23" customFormat="1" ht="15" customHeight="1">
      <c r="A104" s="24" t="s">
        <v>109</v>
      </c>
      <c r="B104" s="23" t="s">
        <v>131</v>
      </c>
      <c r="C104" s="25">
        <v>25300</v>
      </c>
      <c r="D104" s="25">
        <v>0</v>
      </c>
      <c r="E104" s="26">
        <f t="shared" si="18"/>
        <v>25300</v>
      </c>
      <c r="F104" s="25">
        <v>50000</v>
      </c>
      <c r="G104" s="25">
        <v>0</v>
      </c>
      <c r="H104" s="26">
        <f t="shared" si="19"/>
        <v>50000</v>
      </c>
      <c r="I104" s="26">
        <f t="shared" si="21"/>
        <v>75300</v>
      </c>
      <c r="J104" s="26">
        <f t="shared" si="21"/>
        <v>0</v>
      </c>
      <c r="K104" s="26">
        <f t="shared" si="21"/>
        <v>75300</v>
      </c>
    </row>
    <row r="105" spans="1:11" s="19" customFormat="1" ht="15" customHeight="1">
      <c r="A105" s="9" t="s">
        <v>127</v>
      </c>
      <c r="B105" s="10" t="s">
        <v>68</v>
      </c>
      <c r="C105" s="11">
        <v>695364</v>
      </c>
      <c r="D105" s="11">
        <v>0</v>
      </c>
      <c r="E105" s="4">
        <f>SUM(C105:D105)</f>
        <v>695364</v>
      </c>
      <c r="F105" s="11">
        <f>F108</f>
        <v>22250</v>
      </c>
      <c r="G105" s="11">
        <v>0</v>
      </c>
      <c r="H105" s="4">
        <f>F105+G105</f>
        <v>22250</v>
      </c>
      <c r="I105" s="4">
        <f>C105+F105</f>
        <v>717614</v>
      </c>
      <c r="J105" s="4">
        <f>D105+G105</f>
        <v>0</v>
      </c>
      <c r="K105" s="4">
        <f>E105+H105</f>
        <v>717614</v>
      </c>
    </row>
    <row r="106" spans="1:11" s="22" customFormat="1" ht="15" customHeight="1">
      <c r="A106" s="12"/>
      <c r="B106" s="13" t="s">
        <v>10</v>
      </c>
      <c r="C106" s="14"/>
      <c r="D106" s="14"/>
      <c r="E106" s="6"/>
      <c r="F106" s="14"/>
      <c r="G106" s="14"/>
      <c r="H106" s="6"/>
      <c r="I106" s="6"/>
      <c r="J106" s="6"/>
      <c r="K106" s="6"/>
    </row>
    <row r="107" spans="1:11" s="23" customFormat="1" ht="15" customHeight="1">
      <c r="A107" s="15"/>
      <c r="B107" s="16" t="s">
        <v>11</v>
      </c>
      <c r="C107" s="17">
        <v>7000</v>
      </c>
      <c r="D107" s="17">
        <v>0</v>
      </c>
      <c r="E107" s="8">
        <f aca="true" t="shared" si="22" ref="E107:E113">SUM(C107:D107)</f>
        <v>7000</v>
      </c>
      <c r="F107" s="17">
        <v>0</v>
      </c>
      <c r="G107" s="17">
        <v>0</v>
      </c>
      <c r="H107" s="8">
        <f aca="true" t="shared" si="23" ref="H107:H113">F107+G107</f>
        <v>0</v>
      </c>
      <c r="I107" s="8">
        <f aca="true" t="shared" si="24" ref="I107:I122">C107+F107</f>
        <v>7000</v>
      </c>
      <c r="J107" s="8">
        <f aca="true" t="shared" si="25" ref="J107:J122">D107+G107</f>
        <v>0</v>
      </c>
      <c r="K107" s="8">
        <f aca="true" t="shared" si="26" ref="K107:K122">E107+H107</f>
        <v>7000</v>
      </c>
    </row>
    <row r="108" spans="1:11" s="19" customFormat="1" ht="15" customHeight="1">
      <c r="A108" s="18">
        <v>85305</v>
      </c>
      <c r="B108" s="19" t="s">
        <v>67</v>
      </c>
      <c r="C108" s="20">
        <v>665364</v>
      </c>
      <c r="D108" s="20">
        <v>0</v>
      </c>
      <c r="E108" s="21">
        <f t="shared" si="22"/>
        <v>665364</v>
      </c>
      <c r="F108" s="20">
        <f>SUM(F109:F113)</f>
        <v>22250</v>
      </c>
      <c r="G108" s="20">
        <v>0</v>
      </c>
      <c r="H108" s="21">
        <f t="shared" si="23"/>
        <v>22250</v>
      </c>
      <c r="I108" s="21">
        <f t="shared" si="24"/>
        <v>687614</v>
      </c>
      <c r="J108" s="21">
        <f t="shared" si="25"/>
        <v>0</v>
      </c>
      <c r="K108" s="21">
        <f t="shared" si="26"/>
        <v>687614</v>
      </c>
    </row>
    <row r="109" spans="1:11" s="22" customFormat="1" ht="15" customHeight="1">
      <c r="A109" s="27" t="s">
        <v>48</v>
      </c>
      <c r="B109" s="22" t="s">
        <v>71</v>
      </c>
      <c r="C109" s="28">
        <v>32000</v>
      </c>
      <c r="D109" s="28">
        <v>0</v>
      </c>
      <c r="E109" s="29">
        <f t="shared" si="22"/>
        <v>32000</v>
      </c>
      <c r="F109" s="28">
        <v>-2096</v>
      </c>
      <c r="G109" s="28">
        <v>0</v>
      </c>
      <c r="H109" s="29">
        <f t="shared" si="23"/>
        <v>-2096</v>
      </c>
      <c r="I109" s="29">
        <f t="shared" si="24"/>
        <v>29904</v>
      </c>
      <c r="J109" s="29">
        <f t="shared" si="25"/>
        <v>0</v>
      </c>
      <c r="K109" s="29">
        <f t="shared" si="26"/>
        <v>29904</v>
      </c>
    </row>
    <row r="110" spans="1:11" s="22" customFormat="1" ht="15" customHeight="1">
      <c r="A110" s="27" t="s">
        <v>17</v>
      </c>
      <c r="B110" s="22" t="s">
        <v>18</v>
      </c>
      <c r="C110" s="28">
        <v>20250</v>
      </c>
      <c r="D110" s="28">
        <v>0</v>
      </c>
      <c r="E110" s="29">
        <f t="shared" si="22"/>
        <v>20250</v>
      </c>
      <c r="F110" s="28">
        <v>1879</v>
      </c>
      <c r="G110" s="28">
        <v>0</v>
      </c>
      <c r="H110" s="29">
        <f t="shared" si="23"/>
        <v>1879</v>
      </c>
      <c r="I110" s="29">
        <f t="shared" si="24"/>
        <v>22129</v>
      </c>
      <c r="J110" s="29">
        <f t="shared" si="25"/>
        <v>0</v>
      </c>
      <c r="K110" s="29">
        <f t="shared" si="26"/>
        <v>22129</v>
      </c>
    </row>
    <row r="111" spans="1:11" s="22" customFormat="1" ht="15" customHeight="1">
      <c r="A111" s="27" t="s">
        <v>69</v>
      </c>
      <c r="B111" s="22" t="s">
        <v>72</v>
      </c>
      <c r="C111" s="28">
        <v>29000</v>
      </c>
      <c r="D111" s="28">
        <v>0</v>
      </c>
      <c r="E111" s="29">
        <f t="shared" si="22"/>
        <v>29000</v>
      </c>
      <c r="F111" s="28">
        <v>6000</v>
      </c>
      <c r="G111" s="28">
        <v>0</v>
      </c>
      <c r="H111" s="29">
        <f t="shared" si="23"/>
        <v>6000</v>
      </c>
      <c r="I111" s="29">
        <f t="shared" si="24"/>
        <v>35000</v>
      </c>
      <c r="J111" s="29">
        <f t="shared" si="25"/>
        <v>0</v>
      </c>
      <c r="K111" s="29">
        <f t="shared" si="26"/>
        <v>35000</v>
      </c>
    </row>
    <row r="112" spans="1:11" s="22" customFormat="1" ht="15" customHeight="1">
      <c r="A112" s="27" t="s">
        <v>20</v>
      </c>
      <c r="B112" s="22" t="s">
        <v>21</v>
      </c>
      <c r="C112" s="28">
        <v>31000</v>
      </c>
      <c r="D112" s="28">
        <v>0</v>
      </c>
      <c r="E112" s="29">
        <f t="shared" si="22"/>
        <v>31000</v>
      </c>
      <c r="F112" s="28">
        <v>16250</v>
      </c>
      <c r="G112" s="28">
        <v>0</v>
      </c>
      <c r="H112" s="29">
        <f t="shared" si="23"/>
        <v>16250</v>
      </c>
      <c r="I112" s="29">
        <f t="shared" si="24"/>
        <v>47250</v>
      </c>
      <c r="J112" s="29">
        <f t="shared" si="25"/>
        <v>0</v>
      </c>
      <c r="K112" s="29">
        <f t="shared" si="26"/>
        <v>47250</v>
      </c>
    </row>
    <row r="113" spans="1:11" s="22" customFormat="1" ht="15" customHeight="1">
      <c r="A113" s="27" t="s">
        <v>70</v>
      </c>
      <c r="B113" s="22" t="s">
        <v>73</v>
      </c>
      <c r="C113" s="28">
        <v>6396</v>
      </c>
      <c r="D113" s="28">
        <v>0</v>
      </c>
      <c r="E113" s="29">
        <f t="shared" si="22"/>
        <v>6396</v>
      </c>
      <c r="F113" s="28">
        <v>217</v>
      </c>
      <c r="G113" s="28">
        <v>0</v>
      </c>
      <c r="H113" s="29">
        <f t="shared" si="23"/>
        <v>217</v>
      </c>
      <c r="I113" s="29">
        <f t="shared" si="24"/>
        <v>6613</v>
      </c>
      <c r="J113" s="29">
        <f t="shared" si="25"/>
        <v>0</v>
      </c>
      <c r="K113" s="29">
        <f t="shared" si="26"/>
        <v>6613</v>
      </c>
    </row>
    <row r="114" spans="1:11" s="19" customFormat="1" ht="15" customHeight="1">
      <c r="A114" s="9" t="s">
        <v>87</v>
      </c>
      <c r="B114" s="10" t="s">
        <v>88</v>
      </c>
      <c r="C114" s="11">
        <v>3133987</v>
      </c>
      <c r="D114" s="11">
        <v>480628</v>
      </c>
      <c r="E114" s="4">
        <f>SUM(C114:D114)</f>
        <v>3614615</v>
      </c>
      <c r="F114" s="11">
        <f>F117+F123</f>
        <v>-8469</v>
      </c>
      <c r="G114" s="11">
        <v>0</v>
      </c>
      <c r="H114" s="4">
        <f>F114+G114</f>
        <v>-8469</v>
      </c>
      <c r="I114" s="4">
        <f>C114+F114</f>
        <v>3125518</v>
      </c>
      <c r="J114" s="4">
        <f>D114+G114</f>
        <v>480628</v>
      </c>
      <c r="K114" s="4">
        <f>E114+H114</f>
        <v>3606146</v>
      </c>
    </row>
    <row r="115" spans="1:11" s="22" customFormat="1" ht="15" customHeight="1">
      <c r="A115" s="12"/>
      <c r="B115" s="13" t="s">
        <v>10</v>
      </c>
      <c r="C115" s="14"/>
      <c r="D115" s="14"/>
      <c r="E115" s="6"/>
      <c r="F115" s="14"/>
      <c r="G115" s="14"/>
      <c r="H115" s="6"/>
      <c r="I115" s="6"/>
      <c r="J115" s="6"/>
      <c r="K115" s="6"/>
    </row>
    <row r="116" spans="1:11" s="23" customFormat="1" ht="15" customHeight="1">
      <c r="A116" s="15"/>
      <c r="B116" s="16" t="s">
        <v>11</v>
      </c>
      <c r="C116" s="17">
        <v>0</v>
      </c>
      <c r="D116" s="17">
        <v>0</v>
      </c>
      <c r="E116" s="8">
        <f aca="true" t="shared" si="27" ref="E116:E122">SUM(C116:D116)</f>
        <v>0</v>
      </c>
      <c r="F116" s="17">
        <v>0</v>
      </c>
      <c r="G116" s="17">
        <v>0</v>
      </c>
      <c r="H116" s="8">
        <f aca="true" t="shared" si="28" ref="H116:H122">F116+G116</f>
        <v>0</v>
      </c>
      <c r="I116" s="8">
        <f>C116+F116</f>
        <v>0</v>
      </c>
      <c r="J116" s="8">
        <f>D116+G116</f>
        <v>0</v>
      </c>
      <c r="K116" s="8">
        <f>E116+H116</f>
        <v>0</v>
      </c>
    </row>
    <row r="117" spans="1:11" s="34" customFormat="1" ht="15" customHeight="1">
      <c r="A117" s="33">
        <v>85401</v>
      </c>
      <c r="B117" s="34" t="s">
        <v>89</v>
      </c>
      <c r="C117" s="20">
        <v>3018024</v>
      </c>
      <c r="D117" s="20">
        <v>0</v>
      </c>
      <c r="E117" s="21">
        <f t="shared" si="27"/>
        <v>3018024</v>
      </c>
      <c r="F117" s="35">
        <f>SUM(F118:F122)</f>
        <v>-2950</v>
      </c>
      <c r="G117" s="35">
        <v>0</v>
      </c>
      <c r="H117" s="21">
        <f t="shared" si="28"/>
        <v>-2950</v>
      </c>
      <c r="I117" s="21">
        <f t="shared" si="24"/>
        <v>3015074</v>
      </c>
      <c r="J117" s="21">
        <f t="shared" si="25"/>
        <v>0</v>
      </c>
      <c r="K117" s="21">
        <f t="shared" si="26"/>
        <v>3015074</v>
      </c>
    </row>
    <row r="118" spans="1:11" s="45" customFormat="1" ht="15" customHeight="1">
      <c r="A118" s="44" t="s">
        <v>62</v>
      </c>
      <c r="B118" s="45" t="s">
        <v>63</v>
      </c>
      <c r="C118" s="46">
        <v>1460346</v>
      </c>
      <c r="D118" s="46">
        <v>0</v>
      </c>
      <c r="E118" s="47">
        <f t="shared" si="27"/>
        <v>1460346</v>
      </c>
      <c r="F118" s="48">
        <v>-2650</v>
      </c>
      <c r="G118" s="48">
        <v>0</v>
      </c>
      <c r="H118" s="47">
        <f t="shared" si="28"/>
        <v>-2650</v>
      </c>
      <c r="I118" s="47">
        <f t="shared" si="24"/>
        <v>1457696</v>
      </c>
      <c r="J118" s="47">
        <f t="shared" si="25"/>
        <v>0</v>
      </c>
      <c r="K118" s="47">
        <f t="shared" si="26"/>
        <v>1457696</v>
      </c>
    </row>
    <row r="119" spans="1:11" s="67" customFormat="1" ht="15" customHeight="1">
      <c r="A119" s="44" t="s">
        <v>28</v>
      </c>
      <c r="B119" s="45" t="s">
        <v>81</v>
      </c>
      <c r="C119" s="48">
        <v>288345</v>
      </c>
      <c r="D119" s="48">
        <v>0</v>
      </c>
      <c r="E119" s="47">
        <f t="shared" si="27"/>
        <v>288345</v>
      </c>
      <c r="F119" s="48">
        <f>-2000</f>
        <v>-2000</v>
      </c>
      <c r="G119" s="48">
        <v>0</v>
      </c>
      <c r="H119" s="47">
        <f t="shared" si="28"/>
        <v>-2000</v>
      </c>
      <c r="I119" s="47">
        <f t="shared" si="24"/>
        <v>286345</v>
      </c>
      <c r="J119" s="47">
        <f t="shared" si="25"/>
        <v>0</v>
      </c>
      <c r="K119" s="47">
        <f t="shared" si="26"/>
        <v>286345</v>
      </c>
    </row>
    <row r="120" spans="1:11" s="67" customFormat="1" ht="15" customHeight="1">
      <c r="A120" s="44" t="s">
        <v>17</v>
      </c>
      <c r="B120" s="45" t="s">
        <v>18</v>
      </c>
      <c r="C120" s="48">
        <v>40296</v>
      </c>
      <c r="D120" s="48">
        <v>0</v>
      </c>
      <c r="E120" s="47">
        <f t="shared" si="27"/>
        <v>40296</v>
      </c>
      <c r="F120" s="48">
        <v>1000</v>
      </c>
      <c r="G120" s="48">
        <v>0</v>
      </c>
      <c r="H120" s="47">
        <f t="shared" si="28"/>
        <v>1000</v>
      </c>
      <c r="I120" s="47">
        <f t="shared" si="24"/>
        <v>41296</v>
      </c>
      <c r="J120" s="47">
        <f t="shared" si="25"/>
        <v>0</v>
      </c>
      <c r="K120" s="47">
        <f t="shared" si="26"/>
        <v>41296</v>
      </c>
    </row>
    <row r="121" spans="1:11" s="22" customFormat="1" ht="15" customHeight="1">
      <c r="A121" s="27" t="s">
        <v>69</v>
      </c>
      <c r="B121" s="22" t="s">
        <v>72</v>
      </c>
      <c r="C121" s="28">
        <v>988991</v>
      </c>
      <c r="D121" s="28">
        <v>0</v>
      </c>
      <c r="E121" s="29">
        <f t="shared" si="27"/>
        <v>988991</v>
      </c>
      <c r="F121" s="28">
        <v>-1000</v>
      </c>
      <c r="G121" s="28">
        <v>0</v>
      </c>
      <c r="H121" s="29">
        <f t="shared" si="28"/>
        <v>-1000</v>
      </c>
      <c r="I121" s="29">
        <f>C121+F121</f>
        <v>987991</v>
      </c>
      <c r="J121" s="29">
        <f>D121+G121</f>
        <v>0</v>
      </c>
      <c r="K121" s="29">
        <f>E121+H121</f>
        <v>987991</v>
      </c>
    </row>
    <row r="122" spans="1:11" s="67" customFormat="1" ht="15" customHeight="1">
      <c r="A122" s="44" t="s">
        <v>82</v>
      </c>
      <c r="B122" s="45" t="s">
        <v>83</v>
      </c>
      <c r="C122" s="48">
        <v>78812</v>
      </c>
      <c r="D122" s="48">
        <v>0</v>
      </c>
      <c r="E122" s="47">
        <f t="shared" si="27"/>
        <v>78812</v>
      </c>
      <c r="F122" s="48">
        <f>2650-950</f>
        <v>1700</v>
      </c>
      <c r="G122" s="48">
        <v>0</v>
      </c>
      <c r="H122" s="47">
        <f t="shared" si="28"/>
        <v>1700</v>
      </c>
      <c r="I122" s="47">
        <f t="shared" si="24"/>
        <v>80512</v>
      </c>
      <c r="J122" s="47">
        <f t="shared" si="25"/>
        <v>0</v>
      </c>
      <c r="K122" s="47">
        <f t="shared" si="26"/>
        <v>80512</v>
      </c>
    </row>
    <row r="123" spans="1:11" s="34" customFormat="1" ht="15" customHeight="1">
      <c r="A123" s="33">
        <v>85412</v>
      </c>
      <c r="B123" s="34" t="s">
        <v>115</v>
      </c>
      <c r="C123" s="20">
        <v>115963</v>
      </c>
      <c r="D123" s="20">
        <v>0</v>
      </c>
      <c r="E123" s="21">
        <f>SUM(C123:D123)</f>
        <v>115963</v>
      </c>
      <c r="F123" s="35">
        <f>SUM(F124:F125)</f>
        <v>-5519</v>
      </c>
      <c r="G123" s="35">
        <v>0</v>
      </c>
      <c r="H123" s="21">
        <f>F123+G123</f>
        <v>-5519</v>
      </c>
      <c r="I123" s="21">
        <f aca="true" t="shared" si="29" ref="I123:K126">C123+F123</f>
        <v>110444</v>
      </c>
      <c r="J123" s="21">
        <f t="shared" si="29"/>
        <v>0</v>
      </c>
      <c r="K123" s="21">
        <f t="shared" si="29"/>
        <v>110444</v>
      </c>
    </row>
    <row r="124" spans="1:11" s="22" customFormat="1" ht="15" customHeight="1">
      <c r="A124" s="27" t="s">
        <v>69</v>
      </c>
      <c r="B124" s="22" t="s">
        <v>116</v>
      </c>
      <c r="C124" s="28">
        <v>42963</v>
      </c>
      <c r="D124" s="28">
        <v>0</v>
      </c>
      <c r="E124" s="29">
        <f>SUM(C124:D124)</f>
        <v>42963</v>
      </c>
      <c r="F124" s="28">
        <f>-519+1305</f>
        <v>786</v>
      </c>
      <c r="G124" s="28">
        <v>0</v>
      </c>
      <c r="H124" s="29">
        <f>F124+G124</f>
        <v>786</v>
      </c>
      <c r="I124" s="29">
        <f t="shared" si="29"/>
        <v>43749</v>
      </c>
      <c r="J124" s="29">
        <f t="shared" si="29"/>
        <v>0</v>
      </c>
      <c r="K124" s="29">
        <f t="shared" si="29"/>
        <v>43749</v>
      </c>
    </row>
    <row r="125" spans="1:11" s="23" customFormat="1" ht="15" customHeight="1">
      <c r="A125" s="24" t="s">
        <v>16</v>
      </c>
      <c r="B125" s="23" t="s">
        <v>55</v>
      </c>
      <c r="C125" s="25">
        <v>73000</v>
      </c>
      <c r="D125" s="25">
        <v>0</v>
      </c>
      <c r="E125" s="26">
        <f>SUM(C125:D125)</f>
        <v>73000</v>
      </c>
      <c r="F125" s="25">
        <f>-5000-1305</f>
        <v>-6305</v>
      </c>
      <c r="G125" s="25">
        <v>0</v>
      </c>
      <c r="H125" s="26">
        <f>F125+G125</f>
        <v>-6305</v>
      </c>
      <c r="I125" s="26">
        <f t="shared" si="29"/>
        <v>66695</v>
      </c>
      <c r="J125" s="26">
        <f t="shared" si="29"/>
        <v>0</v>
      </c>
      <c r="K125" s="26">
        <f t="shared" si="29"/>
        <v>66695</v>
      </c>
    </row>
    <row r="126" spans="1:11" s="53" customFormat="1" ht="15" customHeight="1">
      <c r="A126" s="49" t="s">
        <v>74</v>
      </c>
      <c r="B126" s="50" t="s">
        <v>75</v>
      </c>
      <c r="C126" s="51">
        <v>11473633</v>
      </c>
      <c r="D126" s="51">
        <v>250000</v>
      </c>
      <c r="E126" s="52">
        <f>SUM(C126:D126)</f>
        <v>11723633</v>
      </c>
      <c r="F126" s="51">
        <f>F129+F132</f>
        <v>8700</v>
      </c>
      <c r="G126" s="51">
        <v>0</v>
      </c>
      <c r="H126" s="52">
        <f>F126+G126</f>
        <v>8700</v>
      </c>
      <c r="I126" s="52">
        <f t="shared" si="29"/>
        <v>11482333</v>
      </c>
      <c r="J126" s="52">
        <f t="shared" si="29"/>
        <v>250000</v>
      </c>
      <c r="K126" s="52">
        <f t="shared" si="29"/>
        <v>11732333</v>
      </c>
    </row>
    <row r="127" spans="1:11" s="53" customFormat="1" ht="12" customHeight="1">
      <c r="A127" s="54"/>
      <c r="B127" s="55" t="s">
        <v>10</v>
      </c>
      <c r="C127" s="56"/>
      <c r="D127" s="56"/>
      <c r="E127" s="57"/>
      <c r="F127" s="56"/>
      <c r="G127" s="56"/>
      <c r="H127" s="57"/>
      <c r="I127" s="57"/>
      <c r="J127" s="57"/>
      <c r="K127" s="57"/>
    </row>
    <row r="128" spans="1:11" s="53" customFormat="1" ht="15" customHeight="1">
      <c r="A128" s="58"/>
      <c r="B128" s="59" t="s">
        <v>11</v>
      </c>
      <c r="C128" s="60">
        <v>5055246</v>
      </c>
      <c r="D128" s="60">
        <v>250000</v>
      </c>
      <c r="E128" s="61">
        <f aca="true" t="shared" si="30" ref="E128:E139">SUM(C128:D128)</f>
        <v>5305246</v>
      </c>
      <c r="F128" s="60">
        <f>F137+F138</f>
        <v>18700</v>
      </c>
      <c r="G128" s="60">
        <v>0</v>
      </c>
      <c r="H128" s="61">
        <f aca="true" t="shared" si="31" ref="H128:H137">F128+G128</f>
        <v>18700</v>
      </c>
      <c r="I128" s="61">
        <f aca="true" t="shared" si="32" ref="I128:K137">C128+F128</f>
        <v>5073946</v>
      </c>
      <c r="J128" s="61">
        <f t="shared" si="32"/>
        <v>250000</v>
      </c>
      <c r="K128" s="61">
        <f t="shared" si="32"/>
        <v>5323946</v>
      </c>
    </row>
    <row r="129" spans="1:11" s="19" customFormat="1" ht="15" customHeight="1">
      <c r="A129" s="18">
        <v>90013</v>
      </c>
      <c r="B129" s="19" t="s">
        <v>144</v>
      </c>
      <c r="C129" s="20">
        <v>202240</v>
      </c>
      <c r="D129" s="20">
        <v>0</v>
      </c>
      <c r="E129" s="21">
        <f t="shared" si="30"/>
        <v>202240</v>
      </c>
      <c r="F129" s="20">
        <f>SUM(F130:F131)</f>
        <v>0</v>
      </c>
      <c r="G129" s="20">
        <v>0</v>
      </c>
      <c r="H129" s="21">
        <f t="shared" si="31"/>
        <v>0</v>
      </c>
      <c r="I129" s="21">
        <f t="shared" si="32"/>
        <v>202240</v>
      </c>
      <c r="J129" s="21">
        <f t="shared" si="32"/>
        <v>0</v>
      </c>
      <c r="K129" s="21">
        <f t="shared" si="32"/>
        <v>202240</v>
      </c>
    </row>
    <row r="130" spans="1:11" s="22" customFormat="1" ht="15" customHeight="1">
      <c r="A130" s="27" t="s">
        <v>17</v>
      </c>
      <c r="B130" s="22" t="s">
        <v>18</v>
      </c>
      <c r="C130" s="28">
        <v>0</v>
      </c>
      <c r="D130" s="28">
        <v>0</v>
      </c>
      <c r="E130" s="29">
        <f t="shared" si="30"/>
        <v>0</v>
      </c>
      <c r="F130" s="28">
        <v>1000</v>
      </c>
      <c r="G130" s="28">
        <v>0</v>
      </c>
      <c r="H130" s="29">
        <f>F130+G130</f>
        <v>1000</v>
      </c>
      <c r="I130" s="29">
        <f>C130+F130</f>
        <v>1000</v>
      </c>
      <c r="J130" s="29">
        <f>D130+G130</f>
        <v>0</v>
      </c>
      <c r="K130" s="29">
        <f>E130+H130</f>
        <v>1000</v>
      </c>
    </row>
    <row r="131" spans="1:11" s="23" customFormat="1" ht="15" customHeight="1">
      <c r="A131" s="24" t="s">
        <v>16</v>
      </c>
      <c r="B131" s="23" t="s">
        <v>55</v>
      </c>
      <c r="C131" s="25">
        <v>152240</v>
      </c>
      <c r="D131" s="25">
        <v>0</v>
      </c>
      <c r="E131" s="26">
        <f t="shared" si="30"/>
        <v>152240</v>
      </c>
      <c r="F131" s="25">
        <v>-1000</v>
      </c>
      <c r="G131" s="25">
        <v>0</v>
      </c>
      <c r="H131" s="26">
        <f t="shared" si="31"/>
        <v>-1000</v>
      </c>
      <c r="I131" s="26">
        <f t="shared" si="32"/>
        <v>151240</v>
      </c>
      <c r="J131" s="26">
        <f t="shared" si="32"/>
        <v>0</v>
      </c>
      <c r="K131" s="26">
        <f t="shared" si="32"/>
        <v>151240</v>
      </c>
    </row>
    <row r="132" spans="1:11" s="53" customFormat="1" ht="15" customHeight="1">
      <c r="A132" s="44">
        <v>90095</v>
      </c>
      <c r="B132" s="45" t="s">
        <v>42</v>
      </c>
      <c r="C132" s="46">
        <v>6587736</v>
      </c>
      <c r="D132" s="46">
        <v>250000</v>
      </c>
      <c r="E132" s="47">
        <f t="shared" si="30"/>
        <v>6837736</v>
      </c>
      <c r="F132" s="48">
        <f>SUM(F133:F138)</f>
        <v>8700</v>
      </c>
      <c r="G132" s="48">
        <f>SUM(G136:G138)</f>
        <v>0</v>
      </c>
      <c r="H132" s="47">
        <f t="shared" si="31"/>
        <v>8700</v>
      </c>
      <c r="I132" s="47">
        <f t="shared" si="32"/>
        <v>6596436</v>
      </c>
      <c r="J132" s="47">
        <f t="shared" si="32"/>
        <v>250000</v>
      </c>
      <c r="K132" s="47">
        <f t="shared" si="32"/>
        <v>6846436</v>
      </c>
    </row>
    <row r="133" spans="1:11" ht="15" customHeight="1">
      <c r="A133" s="36" t="s">
        <v>30</v>
      </c>
      <c r="B133" s="37" t="s">
        <v>37</v>
      </c>
      <c r="C133" s="38">
        <v>69530</v>
      </c>
      <c r="D133" s="38">
        <v>0</v>
      </c>
      <c r="E133" s="29">
        <f t="shared" si="30"/>
        <v>69530</v>
      </c>
      <c r="F133" s="38">
        <v>400</v>
      </c>
      <c r="G133" s="38">
        <v>0</v>
      </c>
      <c r="H133" s="29">
        <f>F133+G133</f>
        <v>400</v>
      </c>
      <c r="I133" s="29">
        <f t="shared" si="32"/>
        <v>69930</v>
      </c>
      <c r="J133" s="29">
        <f t="shared" si="32"/>
        <v>0</v>
      </c>
      <c r="K133" s="29">
        <f t="shared" si="32"/>
        <v>69930</v>
      </c>
    </row>
    <row r="134" spans="1:11" ht="15" customHeight="1">
      <c r="A134" s="36" t="s">
        <v>16</v>
      </c>
      <c r="B134" s="37" t="s">
        <v>55</v>
      </c>
      <c r="C134" s="38">
        <v>1188384</v>
      </c>
      <c r="D134" s="38">
        <v>0</v>
      </c>
      <c r="E134" s="29">
        <f t="shared" si="30"/>
        <v>1188384</v>
      </c>
      <c r="F134" s="38">
        <f>-11930-400</f>
        <v>-12330</v>
      </c>
      <c r="G134" s="38">
        <v>0</v>
      </c>
      <c r="H134" s="29">
        <f>F134+G134</f>
        <v>-12330</v>
      </c>
      <c r="I134" s="29">
        <f>C134+F134</f>
        <v>1176054</v>
      </c>
      <c r="J134" s="29">
        <f>D134+G134</f>
        <v>0</v>
      </c>
      <c r="K134" s="29">
        <f>E134+H134</f>
        <v>1176054</v>
      </c>
    </row>
    <row r="135" spans="1:11" ht="15" customHeight="1">
      <c r="A135" s="36" t="s">
        <v>51</v>
      </c>
      <c r="B135" s="37" t="s">
        <v>79</v>
      </c>
      <c r="C135" s="38">
        <v>196570</v>
      </c>
      <c r="D135" s="38">
        <v>0</v>
      </c>
      <c r="E135" s="29">
        <f t="shared" si="30"/>
        <v>196570</v>
      </c>
      <c r="F135" s="38">
        <v>430</v>
      </c>
      <c r="G135" s="38">
        <v>0</v>
      </c>
      <c r="H135" s="29">
        <f>F135+G135</f>
        <v>430</v>
      </c>
      <c r="I135" s="29">
        <f t="shared" si="32"/>
        <v>197000</v>
      </c>
      <c r="J135" s="29">
        <f t="shared" si="32"/>
        <v>0</v>
      </c>
      <c r="K135" s="29">
        <f t="shared" si="32"/>
        <v>197000</v>
      </c>
    </row>
    <row r="136" spans="1:11" s="53" customFormat="1" ht="15" customHeight="1">
      <c r="A136" s="44" t="s">
        <v>64</v>
      </c>
      <c r="B136" s="45" t="s">
        <v>65</v>
      </c>
      <c r="C136" s="46">
        <v>63500</v>
      </c>
      <c r="D136" s="46">
        <v>0</v>
      </c>
      <c r="E136" s="47">
        <f t="shared" si="30"/>
        <v>63500</v>
      </c>
      <c r="F136" s="48">
        <v>1500</v>
      </c>
      <c r="G136" s="48">
        <v>0</v>
      </c>
      <c r="H136" s="47">
        <f t="shared" si="31"/>
        <v>1500</v>
      </c>
      <c r="I136" s="47">
        <f t="shared" si="32"/>
        <v>65000</v>
      </c>
      <c r="J136" s="47">
        <f t="shared" si="32"/>
        <v>0</v>
      </c>
      <c r="K136" s="47">
        <f t="shared" si="32"/>
        <v>65000</v>
      </c>
    </row>
    <row r="137" spans="1:11" s="53" customFormat="1" ht="15" customHeight="1">
      <c r="A137" s="44" t="s">
        <v>76</v>
      </c>
      <c r="B137" s="45" t="s">
        <v>78</v>
      </c>
      <c r="C137" s="46">
        <v>4020246</v>
      </c>
      <c r="D137" s="46">
        <v>0</v>
      </c>
      <c r="E137" s="47">
        <f t="shared" si="30"/>
        <v>4020246</v>
      </c>
      <c r="F137" s="48">
        <f>10000+8700+400000</f>
        <v>418700</v>
      </c>
      <c r="G137" s="48">
        <v>0</v>
      </c>
      <c r="H137" s="47">
        <f t="shared" si="31"/>
        <v>418700</v>
      </c>
      <c r="I137" s="47">
        <f t="shared" si="32"/>
        <v>4438946</v>
      </c>
      <c r="J137" s="47">
        <f t="shared" si="32"/>
        <v>0</v>
      </c>
      <c r="K137" s="47">
        <f t="shared" si="32"/>
        <v>4438946</v>
      </c>
    </row>
    <row r="138" spans="1:11" s="53" customFormat="1" ht="15" customHeight="1">
      <c r="A138" s="44" t="s">
        <v>137</v>
      </c>
      <c r="B138" s="45" t="s">
        <v>149</v>
      </c>
      <c r="C138" s="46">
        <v>400000</v>
      </c>
      <c r="D138" s="46">
        <v>0</v>
      </c>
      <c r="E138" s="47">
        <f t="shared" si="30"/>
        <v>400000</v>
      </c>
      <c r="F138" s="48">
        <v>-400000</v>
      </c>
      <c r="G138" s="48">
        <v>0</v>
      </c>
      <c r="H138" s="47">
        <f>F138+G138</f>
        <v>-400000</v>
      </c>
      <c r="I138" s="47">
        <f aca="true" t="shared" si="33" ref="I138:K139">C138+F138</f>
        <v>0</v>
      </c>
      <c r="J138" s="47">
        <f t="shared" si="33"/>
        <v>0</v>
      </c>
      <c r="K138" s="47">
        <f t="shared" si="33"/>
        <v>0</v>
      </c>
    </row>
    <row r="139" spans="1:11" s="30" customFormat="1" ht="15" customHeight="1">
      <c r="A139" s="9" t="s">
        <v>38</v>
      </c>
      <c r="B139" s="10" t="s">
        <v>39</v>
      </c>
      <c r="C139" s="11">
        <v>1787120</v>
      </c>
      <c r="D139" s="11">
        <v>156000</v>
      </c>
      <c r="E139" s="4">
        <f t="shared" si="30"/>
        <v>1943120</v>
      </c>
      <c r="F139" s="11">
        <f>F142</f>
        <v>-8700</v>
      </c>
      <c r="G139" s="11">
        <v>0</v>
      </c>
      <c r="H139" s="4">
        <f>F139+G139</f>
        <v>-8700</v>
      </c>
      <c r="I139" s="4">
        <f t="shared" si="33"/>
        <v>1778420</v>
      </c>
      <c r="J139" s="4">
        <f t="shared" si="33"/>
        <v>156000</v>
      </c>
      <c r="K139" s="4">
        <f t="shared" si="33"/>
        <v>1934420</v>
      </c>
    </row>
    <row r="140" spans="1:11" s="31" customFormat="1" ht="12.75" customHeight="1">
      <c r="A140" s="12"/>
      <c r="B140" s="13" t="s">
        <v>10</v>
      </c>
      <c r="C140" s="14"/>
      <c r="D140" s="14"/>
      <c r="E140" s="6"/>
      <c r="F140" s="14"/>
      <c r="G140" s="14"/>
      <c r="H140" s="6"/>
      <c r="I140" s="6"/>
      <c r="J140" s="6"/>
      <c r="K140" s="6"/>
    </row>
    <row r="141" spans="1:11" s="32" customFormat="1" ht="15" customHeight="1">
      <c r="A141" s="15"/>
      <c r="B141" s="16" t="s">
        <v>11</v>
      </c>
      <c r="C141" s="17">
        <v>450000</v>
      </c>
      <c r="D141" s="17">
        <v>150000</v>
      </c>
      <c r="E141" s="8">
        <f aca="true" t="shared" si="34" ref="E141:E148">SUM(C141:D141)</f>
        <v>600000</v>
      </c>
      <c r="F141" s="17">
        <v>0</v>
      </c>
      <c r="G141" s="17">
        <v>0</v>
      </c>
      <c r="H141" s="8">
        <f aca="true" t="shared" si="35" ref="H141:H148">F141+G141</f>
        <v>0</v>
      </c>
      <c r="I141" s="8">
        <f aca="true" t="shared" si="36" ref="I141:K142">C141+F141</f>
        <v>450000</v>
      </c>
      <c r="J141" s="8">
        <f t="shared" si="36"/>
        <v>150000</v>
      </c>
      <c r="K141" s="8">
        <f t="shared" si="36"/>
        <v>600000</v>
      </c>
    </row>
    <row r="142" spans="1:11" s="34" customFormat="1" ht="15" customHeight="1">
      <c r="A142" s="33">
        <v>92195</v>
      </c>
      <c r="B142" s="34" t="s">
        <v>42</v>
      </c>
      <c r="C142" s="20">
        <v>445120</v>
      </c>
      <c r="D142" s="20">
        <v>156000</v>
      </c>
      <c r="E142" s="21">
        <f t="shared" si="34"/>
        <v>601120</v>
      </c>
      <c r="F142" s="35">
        <f>SUM(F143:F147)</f>
        <v>-8700</v>
      </c>
      <c r="G142" s="35">
        <f>SUM(G145:G147)</f>
        <v>0</v>
      </c>
      <c r="H142" s="21">
        <f t="shared" si="35"/>
        <v>-8700</v>
      </c>
      <c r="I142" s="21">
        <f t="shared" si="36"/>
        <v>436420</v>
      </c>
      <c r="J142" s="21">
        <f t="shared" si="36"/>
        <v>156000</v>
      </c>
      <c r="K142" s="21">
        <f t="shared" si="36"/>
        <v>592420</v>
      </c>
    </row>
    <row r="143" spans="1:11" s="37" customFormat="1" ht="15" customHeight="1">
      <c r="A143" s="36" t="s">
        <v>151</v>
      </c>
      <c r="B143" s="37" t="s">
        <v>153</v>
      </c>
      <c r="C143" s="28">
        <v>18700</v>
      </c>
      <c r="D143" s="28">
        <v>0</v>
      </c>
      <c r="E143" s="29">
        <f t="shared" si="34"/>
        <v>18700</v>
      </c>
      <c r="F143" s="38">
        <v>-6600</v>
      </c>
      <c r="G143" s="38">
        <v>0</v>
      </c>
      <c r="H143" s="29">
        <f t="shared" si="35"/>
        <v>-6600</v>
      </c>
      <c r="I143" s="29">
        <f aca="true" t="shared" si="37" ref="I143:K144">C143+F143</f>
        <v>12100</v>
      </c>
      <c r="J143" s="29">
        <f t="shared" si="37"/>
        <v>0</v>
      </c>
      <c r="K143" s="29">
        <f t="shared" si="37"/>
        <v>12100</v>
      </c>
    </row>
    <row r="144" spans="1:11" s="37" customFormat="1" ht="15" customHeight="1">
      <c r="A144" s="36" t="s">
        <v>99</v>
      </c>
      <c r="B144" s="37" t="s">
        <v>152</v>
      </c>
      <c r="C144" s="28">
        <v>15000</v>
      </c>
      <c r="D144" s="28">
        <v>0</v>
      </c>
      <c r="E144" s="29">
        <f t="shared" si="34"/>
        <v>15000</v>
      </c>
      <c r="F144" s="38">
        <v>-12000</v>
      </c>
      <c r="G144" s="38">
        <v>0</v>
      </c>
      <c r="H144" s="29">
        <f t="shared" si="35"/>
        <v>-12000</v>
      </c>
      <c r="I144" s="29">
        <f t="shared" si="37"/>
        <v>3000</v>
      </c>
      <c r="J144" s="29">
        <f t="shared" si="37"/>
        <v>0</v>
      </c>
      <c r="K144" s="29">
        <f t="shared" si="37"/>
        <v>3000</v>
      </c>
    </row>
    <row r="145" spans="1:11" s="37" customFormat="1" ht="15" customHeight="1">
      <c r="A145" s="36" t="s">
        <v>102</v>
      </c>
      <c r="B145" s="37" t="s">
        <v>150</v>
      </c>
      <c r="C145" s="28">
        <v>0</v>
      </c>
      <c r="D145" s="28">
        <v>0</v>
      </c>
      <c r="E145" s="29">
        <f t="shared" si="34"/>
        <v>0</v>
      </c>
      <c r="F145" s="38">
        <v>1200</v>
      </c>
      <c r="G145" s="38">
        <v>0</v>
      </c>
      <c r="H145" s="29">
        <f t="shared" si="35"/>
        <v>1200</v>
      </c>
      <c r="I145" s="29">
        <f aca="true" t="shared" si="38" ref="I145:K148">C145+F145</f>
        <v>1200</v>
      </c>
      <c r="J145" s="29">
        <f t="shared" si="38"/>
        <v>0</v>
      </c>
      <c r="K145" s="29">
        <f t="shared" si="38"/>
        <v>1200</v>
      </c>
    </row>
    <row r="146" spans="1:11" s="37" customFormat="1" ht="15" customHeight="1">
      <c r="A146" s="36" t="s">
        <v>17</v>
      </c>
      <c r="B146" s="37" t="s">
        <v>18</v>
      </c>
      <c r="C146" s="28">
        <v>15400</v>
      </c>
      <c r="D146" s="28">
        <v>0</v>
      </c>
      <c r="E146" s="29">
        <f t="shared" si="34"/>
        <v>15400</v>
      </c>
      <c r="F146" s="38">
        <v>-1200</v>
      </c>
      <c r="G146" s="38">
        <v>0</v>
      </c>
      <c r="H146" s="29">
        <f t="shared" si="35"/>
        <v>-1200</v>
      </c>
      <c r="I146" s="29">
        <f t="shared" si="38"/>
        <v>14200</v>
      </c>
      <c r="J146" s="29">
        <f t="shared" si="38"/>
        <v>0</v>
      </c>
      <c r="K146" s="29">
        <f t="shared" si="38"/>
        <v>14200</v>
      </c>
    </row>
    <row r="147" spans="1:11" s="37" customFormat="1" ht="15" customHeight="1">
      <c r="A147" s="36" t="s">
        <v>16</v>
      </c>
      <c r="B147" s="37" t="s">
        <v>55</v>
      </c>
      <c r="C147" s="28">
        <v>112070</v>
      </c>
      <c r="D147" s="28">
        <v>0</v>
      </c>
      <c r="E147" s="29">
        <f t="shared" si="34"/>
        <v>112070</v>
      </c>
      <c r="F147" s="38">
        <f>9900</f>
        <v>9900</v>
      </c>
      <c r="G147" s="38">
        <v>0</v>
      </c>
      <c r="H147" s="29">
        <f t="shared" si="35"/>
        <v>9900</v>
      </c>
      <c r="I147" s="29">
        <f t="shared" si="38"/>
        <v>121970</v>
      </c>
      <c r="J147" s="29">
        <f t="shared" si="38"/>
        <v>0</v>
      </c>
      <c r="K147" s="29">
        <f t="shared" si="38"/>
        <v>121970</v>
      </c>
    </row>
    <row r="148" spans="1:11" ht="15" customHeight="1">
      <c r="A148" s="9" t="s">
        <v>96</v>
      </c>
      <c r="B148" s="10" t="s">
        <v>97</v>
      </c>
      <c r="C148" s="11">
        <v>5390365</v>
      </c>
      <c r="D148" s="11">
        <v>0</v>
      </c>
      <c r="E148" s="4">
        <f t="shared" si="34"/>
        <v>5390365</v>
      </c>
      <c r="F148" s="11">
        <f>F151+F154</f>
        <v>60641</v>
      </c>
      <c r="G148" s="11">
        <v>0</v>
      </c>
      <c r="H148" s="4">
        <f t="shared" si="35"/>
        <v>60641</v>
      </c>
      <c r="I148" s="4">
        <f t="shared" si="38"/>
        <v>5451006</v>
      </c>
      <c r="J148" s="4">
        <f t="shared" si="38"/>
        <v>0</v>
      </c>
      <c r="K148" s="4">
        <f t="shared" si="38"/>
        <v>5451006</v>
      </c>
    </row>
    <row r="149" spans="1:11" ht="12.75" customHeight="1">
      <c r="A149" s="12"/>
      <c r="B149" s="13" t="s">
        <v>10</v>
      </c>
      <c r="C149" s="14"/>
      <c r="D149" s="14"/>
      <c r="E149" s="6"/>
      <c r="F149" s="14"/>
      <c r="G149" s="14"/>
      <c r="H149" s="6"/>
      <c r="I149" s="6"/>
      <c r="J149" s="6"/>
      <c r="K149" s="6"/>
    </row>
    <row r="150" spans="1:11" ht="15" customHeight="1">
      <c r="A150" s="15"/>
      <c r="B150" s="16" t="s">
        <v>11</v>
      </c>
      <c r="C150" s="17">
        <v>243600</v>
      </c>
      <c r="D150" s="17">
        <v>0</v>
      </c>
      <c r="E150" s="8">
        <f aca="true" t="shared" si="39" ref="E150:E157">SUM(C150:D150)</f>
        <v>243600</v>
      </c>
      <c r="F150" s="17">
        <v>0</v>
      </c>
      <c r="G150" s="17">
        <v>0</v>
      </c>
      <c r="H150" s="8">
        <f aca="true" t="shared" si="40" ref="H150:H157">F150+G150</f>
        <v>0</v>
      </c>
      <c r="I150" s="8">
        <f>C150+F150</f>
        <v>243600</v>
      </c>
      <c r="J150" s="8">
        <f>D150+G150</f>
        <v>0</v>
      </c>
      <c r="K150" s="8">
        <f>E150+H150</f>
        <v>243600</v>
      </c>
    </row>
    <row r="151" spans="1:11" s="31" customFormat="1" ht="15" customHeight="1">
      <c r="A151" s="33">
        <v>92604</v>
      </c>
      <c r="B151" s="34" t="s">
        <v>98</v>
      </c>
      <c r="C151" s="35">
        <v>4071206</v>
      </c>
      <c r="D151" s="35">
        <v>0</v>
      </c>
      <c r="E151" s="21">
        <f t="shared" si="39"/>
        <v>4071206</v>
      </c>
      <c r="F151" s="35">
        <f>SUM(F152:F153)</f>
        <v>30641</v>
      </c>
      <c r="G151" s="35">
        <f>SUM(G153:G153)</f>
        <v>0</v>
      </c>
      <c r="H151" s="21">
        <f t="shared" si="40"/>
        <v>30641</v>
      </c>
      <c r="I151" s="21">
        <f aca="true" t="shared" si="41" ref="I151:J153">C151+F151</f>
        <v>4101847</v>
      </c>
      <c r="J151" s="21">
        <f t="shared" si="41"/>
        <v>0</v>
      </c>
      <c r="K151" s="21">
        <f>SUM(E151+H151)</f>
        <v>4101847</v>
      </c>
    </row>
    <row r="152" spans="1:11" s="107" customFormat="1" ht="15" customHeight="1">
      <c r="A152" s="103" t="s">
        <v>17</v>
      </c>
      <c r="B152" s="104" t="s">
        <v>18</v>
      </c>
      <c r="C152" s="97">
        <v>399724</v>
      </c>
      <c r="D152" s="97">
        <v>0</v>
      </c>
      <c r="E152" s="29">
        <f t="shared" si="39"/>
        <v>399724</v>
      </c>
      <c r="F152" s="97">
        <v>30000</v>
      </c>
      <c r="G152" s="97">
        <v>0</v>
      </c>
      <c r="H152" s="29">
        <f t="shared" si="40"/>
        <v>30000</v>
      </c>
      <c r="I152" s="29">
        <f t="shared" si="41"/>
        <v>429724</v>
      </c>
      <c r="J152" s="29">
        <f t="shared" si="41"/>
        <v>0</v>
      </c>
      <c r="K152" s="29">
        <f>E152+H152</f>
        <v>429724</v>
      </c>
    </row>
    <row r="153" spans="1:11" s="31" customFormat="1" ht="15" customHeight="1">
      <c r="A153" s="36" t="s">
        <v>16</v>
      </c>
      <c r="B153" s="37" t="s">
        <v>55</v>
      </c>
      <c r="C153" s="38">
        <v>238000</v>
      </c>
      <c r="D153" s="38">
        <v>0</v>
      </c>
      <c r="E153" s="29">
        <f t="shared" si="39"/>
        <v>238000</v>
      </c>
      <c r="F153" s="38">
        <v>641</v>
      </c>
      <c r="G153" s="38">
        <v>0</v>
      </c>
      <c r="H153" s="29">
        <f t="shared" si="40"/>
        <v>641</v>
      </c>
      <c r="I153" s="29">
        <f t="shared" si="41"/>
        <v>238641</v>
      </c>
      <c r="J153" s="29">
        <f t="shared" si="41"/>
        <v>0</v>
      </c>
      <c r="K153" s="29">
        <f>E153+H153</f>
        <v>238641</v>
      </c>
    </row>
    <row r="154" spans="1:11" s="89" customFormat="1" ht="15" customHeight="1">
      <c r="A154" s="92">
        <v>92605</v>
      </c>
      <c r="B154" s="93" t="s">
        <v>161</v>
      </c>
      <c r="C154" s="94">
        <v>1076000</v>
      </c>
      <c r="D154" s="94">
        <v>0</v>
      </c>
      <c r="E154" s="21">
        <f t="shared" si="39"/>
        <v>1076000</v>
      </c>
      <c r="F154" s="94">
        <f>SUM(F155:F157)</f>
        <v>30000</v>
      </c>
      <c r="G154" s="94">
        <f>SUM(G155:G157)</f>
        <v>0</v>
      </c>
      <c r="H154" s="21">
        <f t="shared" si="40"/>
        <v>30000</v>
      </c>
      <c r="I154" s="21">
        <f aca="true" t="shared" si="42" ref="I154:J157">C154+F154</f>
        <v>1106000</v>
      </c>
      <c r="J154" s="21">
        <f t="shared" si="42"/>
        <v>0</v>
      </c>
      <c r="K154" s="21">
        <f>SUM(E154+H154)</f>
        <v>1106000</v>
      </c>
    </row>
    <row r="155" spans="1:11" s="89" customFormat="1" ht="15" customHeight="1">
      <c r="A155" s="103" t="s">
        <v>99</v>
      </c>
      <c r="B155" s="104" t="s">
        <v>155</v>
      </c>
      <c r="C155" s="97">
        <v>494853</v>
      </c>
      <c r="D155" s="97">
        <v>0</v>
      </c>
      <c r="E155" s="29">
        <f t="shared" si="39"/>
        <v>494853</v>
      </c>
      <c r="F155" s="97">
        <v>25000</v>
      </c>
      <c r="G155" s="97">
        <v>0</v>
      </c>
      <c r="H155" s="29">
        <f t="shared" si="40"/>
        <v>25000</v>
      </c>
      <c r="I155" s="29">
        <f t="shared" si="42"/>
        <v>519853</v>
      </c>
      <c r="J155" s="29">
        <f t="shared" si="42"/>
        <v>0</v>
      </c>
      <c r="K155" s="29">
        <f>E155+H155</f>
        <v>519853</v>
      </c>
    </row>
    <row r="156" spans="1:11" s="89" customFormat="1" ht="15" customHeight="1">
      <c r="A156" s="95" t="s">
        <v>28</v>
      </c>
      <c r="B156" s="90" t="s">
        <v>35</v>
      </c>
      <c r="C156" s="101">
        <v>22000</v>
      </c>
      <c r="D156" s="101"/>
      <c r="E156" s="29">
        <f t="shared" si="39"/>
        <v>22000</v>
      </c>
      <c r="F156" s="101">
        <v>4000</v>
      </c>
      <c r="G156" s="101"/>
      <c r="H156" s="29">
        <f t="shared" si="40"/>
        <v>4000</v>
      </c>
      <c r="I156" s="29">
        <f t="shared" si="42"/>
        <v>26000</v>
      </c>
      <c r="J156" s="29">
        <f t="shared" si="42"/>
        <v>0</v>
      </c>
      <c r="K156" s="29">
        <f>E156+H156</f>
        <v>26000</v>
      </c>
    </row>
    <row r="157" spans="1:11" s="89" customFormat="1" ht="15" customHeight="1">
      <c r="A157" s="106" t="s">
        <v>29</v>
      </c>
      <c r="B157" s="91" t="s">
        <v>36</v>
      </c>
      <c r="C157" s="102">
        <v>3029</v>
      </c>
      <c r="D157" s="102"/>
      <c r="E157" s="26">
        <f t="shared" si="39"/>
        <v>3029</v>
      </c>
      <c r="F157" s="102">
        <v>1000</v>
      </c>
      <c r="G157" s="102"/>
      <c r="H157" s="26">
        <f t="shared" si="40"/>
        <v>1000</v>
      </c>
      <c r="I157" s="26">
        <f t="shared" si="42"/>
        <v>4029</v>
      </c>
      <c r="J157" s="26">
        <f t="shared" si="42"/>
        <v>0</v>
      </c>
      <c r="K157" s="26">
        <f>E157+H157</f>
        <v>4029</v>
      </c>
    </row>
    <row r="158" spans="1:11" s="39" customFormat="1" ht="27" customHeight="1">
      <c r="A158" s="130" t="s">
        <v>43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2"/>
    </row>
    <row r="159" spans="1:11" s="30" customFormat="1" ht="15" customHeight="1">
      <c r="A159" s="9" t="s">
        <v>44</v>
      </c>
      <c r="B159" s="10" t="s">
        <v>14</v>
      </c>
      <c r="C159" s="11">
        <v>56034550</v>
      </c>
      <c r="D159" s="11">
        <v>10914990</v>
      </c>
      <c r="E159" s="4">
        <f>SUM(C159:D159)</f>
        <v>66949540</v>
      </c>
      <c r="F159" s="11">
        <f>F162+F168+F173+F183+F212+F222+F227+F256</f>
        <v>97680</v>
      </c>
      <c r="G159" s="11">
        <f>G162+G168+G173+G178+G183+G212+G222+G227+G256</f>
        <v>179806</v>
      </c>
      <c r="H159" s="4">
        <f>F159+G159</f>
        <v>277486</v>
      </c>
      <c r="I159" s="4">
        <f>C159+F159</f>
        <v>56132230</v>
      </c>
      <c r="J159" s="4">
        <f>D159+G159</f>
        <v>11094796</v>
      </c>
      <c r="K159" s="4">
        <f>E159+H159</f>
        <v>67227026</v>
      </c>
    </row>
    <row r="160" spans="1:11" s="31" customFormat="1" ht="15" customHeight="1">
      <c r="A160" s="12"/>
      <c r="B160" s="13" t="s">
        <v>15</v>
      </c>
      <c r="C160" s="14"/>
      <c r="D160" s="14"/>
      <c r="E160" s="14"/>
      <c r="F160" s="14"/>
      <c r="G160" s="14">
        <f>G163+G169+G174+G179+G184+G213+G223+G228+G257</f>
        <v>0</v>
      </c>
      <c r="H160" s="6"/>
      <c r="I160" s="6"/>
      <c r="J160" s="6"/>
      <c r="K160" s="6"/>
    </row>
    <row r="161" spans="1:11" s="32" customFormat="1" ht="15" customHeight="1">
      <c r="A161" s="15"/>
      <c r="B161" s="16" t="s">
        <v>11</v>
      </c>
      <c r="C161" s="17">
        <v>4410668</v>
      </c>
      <c r="D161" s="17">
        <v>2062000</v>
      </c>
      <c r="E161" s="8">
        <f>SUM(C161:D161)</f>
        <v>6472668</v>
      </c>
      <c r="F161" s="17">
        <f>F164+F170+F175+F185+F214+F224+F229+F258</f>
        <v>0</v>
      </c>
      <c r="G161" s="17">
        <f>G164+G170+G175+G180+G185+G214+G224+G229+G258</f>
        <v>50000</v>
      </c>
      <c r="H161" s="8">
        <f>F161+G161</f>
        <v>50000</v>
      </c>
      <c r="I161" s="8">
        <f aca="true" t="shared" si="43" ref="I161:K162">C161+F161</f>
        <v>4410668</v>
      </c>
      <c r="J161" s="8">
        <f t="shared" si="43"/>
        <v>2112000</v>
      </c>
      <c r="K161" s="8">
        <f t="shared" si="43"/>
        <v>6522668</v>
      </c>
    </row>
    <row r="162" spans="1:11" s="53" customFormat="1" ht="15" customHeight="1">
      <c r="A162" s="49" t="s">
        <v>106</v>
      </c>
      <c r="B162" s="50" t="s">
        <v>107</v>
      </c>
      <c r="C162" s="51">
        <v>8503521</v>
      </c>
      <c r="D162" s="51">
        <v>2035000</v>
      </c>
      <c r="E162" s="52">
        <f>SUM(C162:D162)</f>
        <v>10538521</v>
      </c>
      <c r="F162" s="51">
        <f>F165</f>
        <v>0</v>
      </c>
      <c r="G162" s="51">
        <f>G165</f>
        <v>0</v>
      </c>
      <c r="H162" s="52">
        <f>F162+G162</f>
        <v>0</v>
      </c>
      <c r="I162" s="52">
        <f t="shared" si="43"/>
        <v>8503521</v>
      </c>
      <c r="J162" s="52">
        <f t="shared" si="43"/>
        <v>2035000</v>
      </c>
      <c r="K162" s="52">
        <f t="shared" si="43"/>
        <v>10538521</v>
      </c>
    </row>
    <row r="163" spans="1:11" s="53" customFormat="1" ht="15" customHeight="1">
      <c r="A163" s="54"/>
      <c r="B163" s="55" t="s">
        <v>10</v>
      </c>
      <c r="C163" s="56"/>
      <c r="D163" s="56"/>
      <c r="E163" s="57"/>
      <c r="F163" s="56"/>
      <c r="G163" s="56"/>
      <c r="H163" s="57"/>
      <c r="I163" s="57"/>
      <c r="J163" s="57"/>
      <c r="K163" s="57"/>
    </row>
    <row r="164" spans="1:11" s="53" customFormat="1" ht="15" customHeight="1">
      <c r="A164" s="58"/>
      <c r="B164" s="59" t="s">
        <v>11</v>
      </c>
      <c r="C164" s="60">
        <v>2924000</v>
      </c>
      <c r="D164" s="60">
        <v>2035000</v>
      </c>
      <c r="E164" s="61">
        <f>SUM(C164:D164)</f>
        <v>4959000</v>
      </c>
      <c r="F164" s="60">
        <f>F166+F167</f>
        <v>0</v>
      </c>
      <c r="G164" s="60">
        <v>0</v>
      </c>
      <c r="H164" s="61">
        <f>F164+G164</f>
        <v>0</v>
      </c>
      <c r="I164" s="61">
        <f aca="true" t="shared" si="44" ref="I164:K167">C164+F164</f>
        <v>2924000</v>
      </c>
      <c r="J164" s="61">
        <f t="shared" si="44"/>
        <v>2035000</v>
      </c>
      <c r="K164" s="61">
        <f t="shared" si="44"/>
        <v>4959000</v>
      </c>
    </row>
    <row r="165" spans="1:11" s="53" customFormat="1" ht="15" customHeight="1">
      <c r="A165" s="79">
        <v>60015</v>
      </c>
      <c r="B165" s="80" t="s">
        <v>136</v>
      </c>
      <c r="C165" s="64">
        <v>8502521</v>
      </c>
      <c r="D165" s="64">
        <v>2035000</v>
      </c>
      <c r="E165" s="65">
        <f>SUM(C165:D165)</f>
        <v>10537521</v>
      </c>
      <c r="F165" s="64">
        <f>SUM(F166:F167)</f>
        <v>0</v>
      </c>
      <c r="G165" s="64">
        <f>SUM(G166:G167)</f>
        <v>0</v>
      </c>
      <c r="H165" s="65">
        <f>F165+G165</f>
        <v>0</v>
      </c>
      <c r="I165" s="65">
        <f t="shared" si="44"/>
        <v>8502521</v>
      </c>
      <c r="J165" s="65">
        <f t="shared" si="44"/>
        <v>2035000</v>
      </c>
      <c r="K165" s="65">
        <f t="shared" si="44"/>
        <v>10537521</v>
      </c>
    </row>
    <row r="166" spans="1:11" s="53" customFormat="1" ht="15" customHeight="1">
      <c r="A166" s="68" t="s">
        <v>76</v>
      </c>
      <c r="B166" s="67" t="s">
        <v>77</v>
      </c>
      <c r="C166" s="46">
        <v>2160000</v>
      </c>
      <c r="D166" s="46">
        <v>0</v>
      </c>
      <c r="E166" s="47">
        <f>SUM(C166:D166)</f>
        <v>2160000</v>
      </c>
      <c r="F166" s="46">
        <v>-100000</v>
      </c>
      <c r="G166" s="46">
        <v>0</v>
      </c>
      <c r="H166" s="47">
        <f>F166+G166</f>
        <v>-100000</v>
      </c>
      <c r="I166" s="47">
        <f t="shared" si="44"/>
        <v>2060000</v>
      </c>
      <c r="J166" s="47">
        <f t="shared" si="44"/>
        <v>0</v>
      </c>
      <c r="K166" s="47">
        <f t="shared" si="44"/>
        <v>2060000</v>
      </c>
    </row>
    <row r="167" spans="1:11" s="53" customFormat="1" ht="15" customHeight="1">
      <c r="A167" s="68" t="s">
        <v>137</v>
      </c>
      <c r="B167" s="67" t="s">
        <v>149</v>
      </c>
      <c r="C167" s="46">
        <v>662000</v>
      </c>
      <c r="D167" s="46">
        <v>0</v>
      </c>
      <c r="E167" s="47">
        <f>SUM(C167:D167)</f>
        <v>662000</v>
      </c>
      <c r="F167" s="46">
        <v>100000</v>
      </c>
      <c r="G167" s="46">
        <v>0</v>
      </c>
      <c r="H167" s="47">
        <f>F167+G167</f>
        <v>100000</v>
      </c>
      <c r="I167" s="47">
        <f t="shared" si="44"/>
        <v>762000</v>
      </c>
      <c r="J167" s="47">
        <f t="shared" si="44"/>
        <v>0</v>
      </c>
      <c r="K167" s="47">
        <f t="shared" si="44"/>
        <v>762000</v>
      </c>
    </row>
    <row r="168" spans="1:11" s="30" customFormat="1" ht="15" customHeight="1">
      <c r="A168" s="9" t="s">
        <v>58</v>
      </c>
      <c r="B168" s="10" t="s">
        <v>59</v>
      </c>
      <c r="C168" s="11">
        <v>99120</v>
      </c>
      <c r="D168" s="11">
        <v>113699</v>
      </c>
      <c r="E168" s="4">
        <f>SUM(C168:D168)</f>
        <v>212819</v>
      </c>
      <c r="F168" s="11">
        <f>F171</f>
        <v>-59120</v>
      </c>
      <c r="G168" s="11">
        <f>G171</f>
        <v>0</v>
      </c>
      <c r="H168" s="4">
        <f>F168+G168</f>
        <v>-59120</v>
      </c>
      <c r="I168" s="4">
        <f>C168+F168</f>
        <v>40000</v>
      </c>
      <c r="J168" s="4">
        <f>D168+G168</f>
        <v>113699</v>
      </c>
      <c r="K168" s="4">
        <f>E168+H168</f>
        <v>153699</v>
      </c>
    </row>
    <row r="169" spans="1:11" s="31" customFormat="1" ht="15" customHeight="1">
      <c r="A169" s="12"/>
      <c r="B169" s="13" t="s">
        <v>10</v>
      </c>
      <c r="C169" s="14"/>
      <c r="D169" s="14"/>
      <c r="E169" s="6"/>
      <c r="F169" s="14"/>
      <c r="G169" s="14"/>
      <c r="H169" s="6"/>
      <c r="I169" s="6"/>
      <c r="J169" s="6"/>
      <c r="K169" s="6"/>
    </row>
    <row r="170" spans="1:11" s="32" customFormat="1" ht="15" customHeight="1">
      <c r="A170" s="15"/>
      <c r="B170" s="16" t="s">
        <v>11</v>
      </c>
      <c r="C170" s="17">
        <v>0</v>
      </c>
      <c r="D170" s="17">
        <v>0</v>
      </c>
      <c r="E170" s="8">
        <f>SUM(C170:D170)</f>
        <v>0</v>
      </c>
      <c r="F170" s="17">
        <v>0</v>
      </c>
      <c r="G170" s="17">
        <v>0</v>
      </c>
      <c r="H170" s="8">
        <f>F170+G170</f>
        <v>0</v>
      </c>
      <c r="I170" s="8">
        <f aca="true" t="shared" si="45" ref="I170:K172">C170+F170</f>
        <v>0</v>
      </c>
      <c r="J170" s="8">
        <f t="shared" si="45"/>
        <v>0</v>
      </c>
      <c r="K170" s="8">
        <f t="shared" si="45"/>
        <v>0</v>
      </c>
    </row>
    <row r="171" spans="1:11" s="34" customFormat="1" ht="15" customHeight="1">
      <c r="A171" s="33">
        <v>70005</v>
      </c>
      <c r="B171" s="34" t="s">
        <v>60</v>
      </c>
      <c r="C171" s="20">
        <v>99120</v>
      </c>
      <c r="D171" s="20">
        <v>113699</v>
      </c>
      <c r="E171" s="21">
        <f>SUM(C171:D171)</f>
        <v>212819</v>
      </c>
      <c r="F171" s="35">
        <f>SUM(F172)</f>
        <v>-59120</v>
      </c>
      <c r="G171" s="35">
        <f>SUM(G172:G172)</f>
        <v>0</v>
      </c>
      <c r="H171" s="21">
        <f>F171+G171</f>
        <v>-59120</v>
      </c>
      <c r="I171" s="21">
        <f t="shared" si="45"/>
        <v>40000</v>
      </c>
      <c r="J171" s="21">
        <f t="shared" si="45"/>
        <v>113699</v>
      </c>
      <c r="K171" s="21">
        <f t="shared" si="45"/>
        <v>153699</v>
      </c>
    </row>
    <row r="172" spans="1:11" s="37" customFormat="1" ht="15" customHeight="1">
      <c r="A172" s="36" t="s">
        <v>64</v>
      </c>
      <c r="B172" s="37" t="s">
        <v>65</v>
      </c>
      <c r="C172" s="28">
        <v>79120</v>
      </c>
      <c r="D172" s="28">
        <v>9014</v>
      </c>
      <c r="E172" s="29">
        <f>SUM(C172:D172)</f>
        <v>88134</v>
      </c>
      <c r="F172" s="38">
        <v>-59120</v>
      </c>
      <c r="G172" s="38">
        <v>0</v>
      </c>
      <c r="H172" s="29">
        <f>SUM(F172:G172)</f>
        <v>-59120</v>
      </c>
      <c r="I172" s="29">
        <f>C172+F172</f>
        <v>20000</v>
      </c>
      <c r="J172" s="29">
        <f t="shared" si="45"/>
        <v>9014</v>
      </c>
      <c r="K172" s="29">
        <f t="shared" si="45"/>
        <v>29014</v>
      </c>
    </row>
    <row r="173" spans="1:11" s="30" customFormat="1" ht="15" customHeight="1">
      <c r="A173" s="9" t="s">
        <v>103</v>
      </c>
      <c r="B173" s="10" t="s">
        <v>104</v>
      </c>
      <c r="C173" s="11">
        <v>1164437</v>
      </c>
      <c r="D173" s="11">
        <v>191742</v>
      </c>
      <c r="E173" s="4">
        <f>SUM(C173:D173)</f>
        <v>1356179</v>
      </c>
      <c r="F173" s="11">
        <f>F176</f>
        <v>100000</v>
      </c>
      <c r="G173" s="11">
        <v>0</v>
      </c>
      <c r="H173" s="4">
        <f>F173+G173</f>
        <v>100000</v>
      </c>
      <c r="I173" s="4">
        <f>C173+F173</f>
        <v>1264437</v>
      </c>
      <c r="J173" s="4">
        <f>D173+G173</f>
        <v>191742</v>
      </c>
      <c r="K173" s="4">
        <f>E173+H173</f>
        <v>1456179</v>
      </c>
    </row>
    <row r="174" spans="1:11" s="31" customFormat="1" ht="15" customHeight="1">
      <c r="A174" s="12"/>
      <c r="B174" s="13" t="s">
        <v>10</v>
      </c>
      <c r="C174" s="14"/>
      <c r="D174" s="14"/>
      <c r="E174" s="6"/>
      <c r="F174" s="14"/>
      <c r="G174" s="14"/>
      <c r="H174" s="6"/>
      <c r="I174" s="6"/>
      <c r="J174" s="6"/>
      <c r="K174" s="6"/>
    </row>
    <row r="175" spans="1:11" s="32" customFormat="1" ht="15" customHeight="1">
      <c r="A175" s="15"/>
      <c r="B175" s="16" t="s">
        <v>11</v>
      </c>
      <c r="C175" s="17">
        <v>0</v>
      </c>
      <c r="D175" s="17">
        <v>0</v>
      </c>
      <c r="E175" s="8">
        <f>SUM(C175:D175)</f>
        <v>0</v>
      </c>
      <c r="F175" s="17">
        <v>0</v>
      </c>
      <c r="G175" s="17">
        <v>0</v>
      </c>
      <c r="H175" s="8">
        <f>F175+G175</f>
        <v>0</v>
      </c>
      <c r="I175" s="8">
        <f aca="true" t="shared" si="46" ref="I175:K178">C175+F175</f>
        <v>0</v>
      </c>
      <c r="J175" s="8">
        <f t="shared" si="46"/>
        <v>0</v>
      </c>
      <c r="K175" s="8">
        <f t="shared" si="46"/>
        <v>0</v>
      </c>
    </row>
    <row r="176" spans="1:11" s="34" customFormat="1" ht="15" customHeight="1">
      <c r="A176" s="33">
        <v>75020</v>
      </c>
      <c r="B176" s="34" t="s">
        <v>105</v>
      </c>
      <c r="C176" s="20">
        <v>1164437</v>
      </c>
      <c r="D176" s="20">
        <v>0</v>
      </c>
      <c r="E176" s="21">
        <f>SUM(C176:D176)</f>
        <v>1164437</v>
      </c>
      <c r="F176" s="35">
        <f>SUM(F177:F177)</f>
        <v>100000</v>
      </c>
      <c r="G176" s="35">
        <v>0</v>
      </c>
      <c r="H176" s="21">
        <f>F176+G176</f>
        <v>100000</v>
      </c>
      <c r="I176" s="21">
        <f t="shared" si="46"/>
        <v>1264437</v>
      </c>
      <c r="J176" s="21">
        <f t="shared" si="46"/>
        <v>0</v>
      </c>
      <c r="K176" s="21">
        <f t="shared" si="46"/>
        <v>1264437</v>
      </c>
    </row>
    <row r="177" spans="1:11" s="37" customFormat="1" ht="15" customHeight="1">
      <c r="A177" s="36" t="s">
        <v>17</v>
      </c>
      <c r="B177" s="37" t="s">
        <v>18</v>
      </c>
      <c r="C177" s="28">
        <v>500000</v>
      </c>
      <c r="D177" s="28">
        <v>0</v>
      </c>
      <c r="E177" s="29">
        <f>SUM(C177:D177)</f>
        <v>500000</v>
      </c>
      <c r="F177" s="38">
        <v>100000</v>
      </c>
      <c r="G177" s="38">
        <v>0</v>
      </c>
      <c r="H177" s="29">
        <f>F177+G177</f>
        <v>100000</v>
      </c>
      <c r="I177" s="29">
        <f t="shared" si="46"/>
        <v>600000</v>
      </c>
      <c r="J177" s="29">
        <f t="shared" si="46"/>
        <v>0</v>
      </c>
      <c r="K177" s="29">
        <f t="shared" si="46"/>
        <v>600000</v>
      </c>
    </row>
    <row r="178" spans="1:11" s="105" customFormat="1" ht="15" customHeight="1">
      <c r="A178" s="108" t="s">
        <v>156</v>
      </c>
      <c r="B178" s="109" t="s">
        <v>157</v>
      </c>
      <c r="C178" s="110">
        <v>402400</v>
      </c>
      <c r="D178" s="110">
        <v>4904359</v>
      </c>
      <c r="E178" s="52">
        <f>SUM(C178:D178)</f>
        <v>5306759</v>
      </c>
      <c r="F178" s="110">
        <f>F181</f>
        <v>0</v>
      </c>
      <c r="G178" s="110">
        <f>G181</f>
        <v>50000</v>
      </c>
      <c r="H178" s="52">
        <f>F178+G178</f>
        <v>50000</v>
      </c>
      <c r="I178" s="52">
        <f t="shared" si="46"/>
        <v>402400</v>
      </c>
      <c r="J178" s="52">
        <f t="shared" si="46"/>
        <v>4954359</v>
      </c>
      <c r="K178" s="52">
        <f t="shared" si="46"/>
        <v>5356759</v>
      </c>
    </row>
    <row r="179" spans="1:11" s="105" customFormat="1" ht="15" customHeight="1">
      <c r="A179" s="111"/>
      <c r="B179" s="112" t="s">
        <v>10</v>
      </c>
      <c r="C179" s="113"/>
      <c r="D179" s="113"/>
      <c r="E179" s="57"/>
      <c r="F179" s="113"/>
      <c r="G179" s="113"/>
      <c r="H179" s="57"/>
      <c r="I179" s="57"/>
      <c r="J179" s="57"/>
      <c r="K179" s="57"/>
    </row>
    <row r="180" spans="1:11" s="105" customFormat="1" ht="15" customHeight="1">
      <c r="A180" s="114"/>
      <c r="B180" s="115" t="s">
        <v>11</v>
      </c>
      <c r="C180" s="116">
        <v>195000</v>
      </c>
      <c r="D180" s="116">
        <v>0</v>
      </c>
      <c r="E180" s="61">
        <f>SUM(C180:D180)</f>
        <v>195000</v>
      </c>
      <c r="F180" s="116">
        <f>F182</f>
        <v>0</v>
      </c>
      <c r="G180" s="116">
        <f>G182</f>
        <v>50000</v>
      </c>
      <c r="H180" s="61">
        <f>F180+G180</f>
        <v>50000</v>
      </c>
      <c r="I180" s="61">
        <f aca="true" t="shared" si="47" ref="I180:K182">C180+F180</f>
        <v>195000</v>
      </c>
      <c r="J180" s="61">
        <f t="shared" si="47"/>
        <v>50000</v>
      </c>
      <c r="K180" s="61">
        <f t="shared" si="47"/>
        <v>245000</v>
      </c>
    </row>
    <row r="181" spans="1:11" s="105" customFormat="1" ht="15" customHeight="1">
      <c r="A181" s="117">
        <v>75411</v>
      </c>
      <c r="B181" s="118" t="s">
        <v>158</v>
      </c>
      <c r="C181" s="119">
        <v>100000</v>
      </c>
      <c r="D181" s="119">
        <v>4904359</v>
      </c>
      <c r="E181" s="65">
        <f>SUM(C181:D181)</f>
        <v>5004359</v>
      </c>
      <c r="F181" s="119">
        <f>SUM(F182:F182)</f>
        <v>0</v>
      </c>
      <c r="G181" s="119">
        <f>SUM(G182:G182)</f>
        <v>50000</v>
      </c>
      <c r="H181" s="65">
        <f>F181+G181</f>
        <v>50000</v>
      </c>
      <c r="I181" s="65">
        <f t="shared" si="47"/>
        <v>100000</v>
      </c>
      <c r="J181" s="65">
        <f t="shared" si="47"/>
        <v>4954359</v>
      </c>
      <c r="K181" s="65">
        <f t="shared" si="47"/>
        <v>5054359</v>
      </c>
    </row>
    <row r="182" spans="1:11" s="105" customFormat="1" ht="15" customHeight="1">
      <c r="A182" s="120" t="s">
        <v>109</v>
      </c>
      <c r="B182" s="121" t="s">
        <v>131</v>
      </c>
      <c r="C182" s="122">
        <v>0</v>
      </c>
      <c r="D182" s="122">
        <v>0</v>
      </c>
      <c r="E182" s="72">
        <f>SUM(C182:D182)</f>
        <v>0</v>
      </c>
      <c r="F182" s="122"/>
      <c r="G182" s="122">
        <v>50000</v>
      </c>
      <c r="H182" s="72">
        <f>F182+G182</f>
        <v>50000</v>
      </c>
      <c r="I182" s="72">
        <f t="shared" si="47"/>
        <v>0</v>
      </c>
      <c r="J182" s="72">
        <f t="shared" si="47"/>
        <v>50000</v>
      </c>
      <c r="K182" s="72">
        <f t="shared" si="47"/>
        <v>50000</v>
      </c>
    </row>
    <row r="183" spans="1:11" s="19" customFormat="1" ht="15" customHeight="1">
      <c r="A183" s="9" t="s">
        <v>32</v>
      </c>
      <c r="B183" s="10" t="s">
        <v>33</v>
      </c>
      <c r="C183" s="11">
        <v>31445516</v>
      </c>
      <c r="D183" s="11">
        <v>0</v>
      </c>
      <c r="E183" s="4">
        <f>SUM(C183:D183)</f>
        <v>31445516</v>
      </c>
      <c r="F183" s="11">
        <f>F186+F189+F193+F196+F198+F202+F210</f>
        <v>101700</v>
      </c>
      <c r="G183" s="11">
        <v>0</v>
      </c>
      <c r="H183" s="4">
        <f>F183+G183</f>
        <v>101700</v>
      </c>
      <c r="I183" s="4">
        <f>C183+F183</f>
        <v>31547216</v>
      </c>
      <c r="J183" s="4">
        <f>D183+G183</f>
        <v>0</v>
      </c>
      <c r="K183" s="4">
        <f>E183+H183</f>
        <v>31547216</v>
      </c>
    </row>
    <row r="184" spans="1:11" s="22" customFormat="1" ht="15" customHeight="1">
      <c r="A184" s="12"/>
      <c r="B184" s="13" t="s">
        <v>10</v>
      </c>
      <c r="C184" s="14"/>
      <c r="D184" s="14"/>
      <c r="E184" s="6"/>
      <c r="F184" s="14"/>
      <c r="G184" s="14"/>
      <c r="H184" s="6"/>
      <c r="I184" s="6"/>
      <c r="J184" s="6"/>
      <c r="K184" s="6"/>
    </row>
    <row r="185" spans="1:11" s="23" customFormat="1" ht="15" customHeight="1">
      <c r="A185" s="15"/>
      <c r="B185" s="16" t="s">
        <v>11</v>
      </c>
      <c r="C185" s="17">
        <v>662668</v>
      </c>
      <c r="D185" s="17">
        <v>0</v>
      </c>
      <c r="E185" s="8">
        <f aca="true" t="shared" si="48" ref="E185:E192">SUM(C185:D185)</f>
        <v>662668</v>
      </c>
      <c r="F185" s="17">
        <v>0</v>
      </c>
      <c r="G185" s="17">
        <v>0</v>
      </c>
      <c r="H185" s="8">
        <f aca="true" t="shared" si="49" ref="H185:H192">F185+G185</f>
        <v>0</v>
      </c>
      <c r="I185" s="8">
        <f>C185+F185</f>
        <v>662668</v>
      </c>
      <c r="J185" s="8">
        <f>D185+G185</f>
        <v>0</v>
      </c>
      <c r="K185" s="8">
        <f>E185+H185</f>
        <v>662668</v>
      </c>
    </row>
    <row r="186" spans="1:11" s="74" customFormat="1" ht="15" customHeight="1">
      <c r="A186" s="62">
        <v>80102</v>
      </c>
      <c r="B186" s="63" t="s">
        <v>138</v>
      </c>
      <c r="C186" s="66">
        <v>1764000</v>
      </c>
      <c r="D186" s="66">
        <v>0</v>
      </c>
      <c r="E186" s="65">
        <f t="shared" si="48"/>
        <v>1764000</v>
      </c>
      <c r="F186" s="66">
        <f>SUM(F187:F187)</f>
        <v>1500</v>
      </c>
      <c r="G186" s="66">
        <v>0</v>
      </c>
      <c r="H186" s="65">
        <f t="shared" si="49"/>
        <v>1500</v>
      </c>
      <c r="I186" s="65">
        <f>C186+F186</f>
        <v>1765500</v>
      </c>
      <c r="J186" s="65">
        <f>D186+G186</f>
        <v>0</v>
      </c>
      <c r="K186" s="65">
        <f>SUM(E186+H186)</f>
        <v>1765500</v>
      </c>
    </row>
    <row r="187" spans="1:11" s="45" customFormat="1" ht="15" customHeight="1">
      <c r="A187" s="44" t="s">
        <v>31</v>
      </c>
      <c r="B187" s="45" t="s">
        <v>91</v>
      </c>
      <c r="C187" s="46">
        <v>3000</v>
      </c>
      <c r="D187" s="46">
        <v>0</v>
      </c>
      <c r="E187" s="47">
        <f t="shared" si="48"/>
        <v>3000</v>
      </c>
      <c r="F187" s="48">
        <v>1500</v>
      </c>
      <c r="G187" s="48">
        <v>0</v>
      </c>
      <c r="H187" s="47">
        <f t="shared" si="49"/>
        <v>1500</v>
      </c>
      <c r="I187" s="47">
        <f>C187+F187</f>
        <v>4500</v>
      </c>
      <c r="J187" s="47">
        <f>D187+G187</f>
        <v>0</v>
      </c>
      <c r="K187" s="47">
        <f>E187+H187</f>
        <v>4500</v>
      </c>
    </row>
    <row r="188" spans="1:11" s="127" customFormat="1" ht="15" customHeight="1">
      <c r="A188" s="125"/>
      <c r="B188" s="126"/>
      <c r="C188" s="83"/>
      <c r="D188" s="83"/>
      <c r="E188" s="84"/>
      <c r="F188" s="123"/>
      <c r="G188" s="123"/>
      <c r="H188" s="84"/>
      <c r="I188" s="84"/>
      <c r="J188" s="84"/>
      <c r="K188" s="84"/>
    </row>
    <row r="189" spans="1:11" s="74" customFormat="1" ht="15" customHeight="1">
      <c r="A189" s="62">
        <v>80111</v>
      </c>
      <c r="B189" s="63" t="s">
        <v>120</v>
      </c>
      <c r="C189" s="66">
        <v>1276000</v>
      </c>
      <c r="D189" s="66">
        <v>0</v>
      </c>
      <c r="E189" s="65">
        <f t="shared" si="48"/>
        <v>1276000</v>
      </c>
      <c r="F189" s="66">
        <f>SUM(F190:F192)</f>
        <v>69500</v>
      </c>
      <c r="G189" s="66">
        <v>0</v>
      </c>
      <c r="H189" s="65">
        <f t="shared" si="49"/>
        <v>69500</v>
      </c>
      <c r="I189" s="65">
        <f aca="true" t="shared" si="50" ref="I189:J192">C189+F189</f>
        <v>1345500</v>
      </c>
      <c r="J189" s="65">
        <f t="shared" si="50"/>
        <v>0</v>
      </c>
      <c r="K189" s="65">
        <f>SUM(E189+H189)</f>
        <v>1345500</v>
      </c>
    </row>
    <row r="190" spans="1:11" s="45" customFormat="1" ht="15" customHeight="1">
      <c r="A190" s="44" t="s">
        <v>62</v>
      </c>
      <c r="B190" s="45" t="s">
        <v>63</v>
      </c>
      <c r="C190" s="46">
        <v>939944</v>
      </c>
      <c r="D190" s="46">
        <v>0</v>
      </c>
      <c r="E190" s="47">
        <f t="shared" si="48"/>
        <v>939944</v>
      </c>
      <c r="F190" s="48">
        <v>59500</v>
      </c>
      <c r="G190" s="48">
        <v>0</v>
      </c>
      <c r="H190" s="47">
        <f t="shared" si="49"/>
        <v>59500</v>
      </c>
      <c r="I190" s="47">
        <f t="shared" si="50"/>
        <v>999444</v>
      </c>
      <c r="J190" s="47">
        <f t="shared" si="50"/>
        <v>0</v>
      </c>
      <c r="K190" s="47">
        <f>E190+H190</f>
        <v>999444</v>
      </c>
    </row>
    <row r="191" spans="1:11" s="75" customFormat="1" ht="15" customHeight="1">
      <c r="A191" s="44" t="s">
        <v>28</v>
      </c>
      <c r="B191" s="45" t="s">
        <v>81</v>
      </c>
      <c r="C191" s="48">
        <v>167000</v>
      </c>
      <c r="D191" s="48">
        <v>0</v>
      </c>
      <c r="E191" s="47">
        <f t="shared" si="48"/>
        <v>167000</v>
      </c>
      <c r="F191" s="48">
        <v>8000</v>
      </c>
      <c r="G191" s="48">
        <v>0</v>
      </c>
      <c r="H191" s="47">
        <f t="shared" si="49"/>
        <v>8000</v>
      </c>
      <c r="I191" s="47">
        <f t="shared" si="50"/>
        <v>175000</v>
      </c>
      <c r="J191" s="47">
        <f t="shared" si="50"/>
        <v>0</v>
      </c>
      <c r="K191" s="47">
        <f>E191+H191</f>
        <v>175000</v>
      </c>
    </row>
    <row r="192" spans="1:11" s="78" customFormat="1" ht="15" customHeight="1">
      <c r="A192" s="76" t="s">
        <v>29</v>
      </c>
      <c r="B192" s="77" t="s">
        <v>36</v>
      </c>
      <c r="C192" s="73">
        <v>22000</v>
      </c>
      <c r="D192" s="73">
        <v>0</v>
      </c>
      <c r="E192" s="72">
        <f t="shared" si="48"/>
        <v>22000</v>
      </c>
      <c r="F192" s="73">
        <v>2000</v>
      </c>
      <c r="G192" s="73">
        <v>0</v>
      </c>
      <c r="H192" s="72">
        <f t="shared" si="49"/>
        <v>2000</v>
      </c>
      <c r="I192" s="72">
        <f t="shared" si="50"/>
        <v>24000</v>
      </c>
      <c r="J192" s="72">
        <f t="shared" si="50"/>
        <v>0</v>
      </c>
      <c r="K192" s="72">
        <f>E192+H192</f>
        <v>24000</v>
      </c>
    </row>
    <row r="193" spans="1:11" ht="15" customHeight="1">
      <c r="A193" s="33">
        <v>80120</v>
      </c>
      <c r="B193" s="34" t="s">
        <v>90</v>
      </c>
      <c r="C193" s="35">
        <v>11250425</v>
      </c>
      <c r="D193" s="35">
        <v>0</v>
      </c>
      <c r="E193" s="21">
        <f aca="true" t="shared" si="51" ref="E193:E201">SUM(C193:D193)</f>
        <v>11250425</v>
      </c>
      <c r="F193" s="35">
        <f>SUM(F194:F195)</f>
        <v>19000</v>
      </c>
      <c r="G193" s="35">
        <v>0</v>
      </c>
      <c r="H193" s="21">
        <f aca="true" t="shared" si="52" ref="H193:H201">F193+G193</f>
        <v>19000</v>
      </c>
      <c r="I193" s="21">
        <f aca="true" t="shared" si="53" ref="I193:J197">C193+F193</f>
        <v>11269425</v>
      </c>
      <c r="J193" s="21">
        <f t="shared" si="53"/>
        <v>0</v>
      </c>
      <c r="K193" s="21">
        <f>SUM(E193+H193)</f>
        <v>11269425</v>
      </c>
    </row>
    <row r="194" spans="1:11" ht="15" customHeight="1">
      <c r="A194" s="36" t="s">
        <v>31</v>
      </c>
      <c r="B194" s="37" t="s">
        <v>91</v>
      </c>
      <c r="C194" s="38">
        <v>82624</v>
      </c>
      <c r="D194" s="38">
        <v>0</v>
      </c>
      <c r="E194" s="29">
        <f t="shared" si="51"/>
        <v>82624</v>
      </c>
      <c r="F194" s="38">
        <v>9000</v>
      </c>
      <c r="G194" s="38">
        <v>0</v>
      </c>
      <c r="H194" s="29">
        <f t="shared" si="52"/>
        <v>9000</v>
      </c>
      <c r="I194" s="29">
        <f t="shared" si="53"/>
        <v>91624</v>
      </c>
      <c r="J194" s="29">
        <f t="shared" si="53"/>
        <v>0</v>
      </c>
      <c r="K194" s="29">
        <f>E194+H194</f>
        <v>91624</v>
      </c>
    </row>
    <row r="195" spans="1:11" ht="15" customHeight="1">
      <c r="A195" s="36" t="s">
        <v>20</v>
      </c>
      <c r="B195" s="37" t="s">
        <v>21</v>
      </c>
      <c r="C195" s="38">
        <v>308932</v>
      </c>
      <c r="D195" s="38">
        <v>0</v>
      </c>
      <c r="E195" s="29">
        <f t="shared" si="51"/>
        <v>308932</v>
      </c>
      <c r="F195" s="38">
        <v>10000</v>
      </c>
      <c r="G195" s="38">
        <v>0</v>
      </c>
      <c r="H195" s="29">
        <f t="shared" si="52"/>
        <v>10000</v>
      </c>
      <c r="I195" s="29">
        <f t="shared" si="53"/>
        <v>318932</v>
      </c>
      <c r="J195" s="29">
        <f t="shared" si="53"/>
        <v>0</v>
      </c>
      <c r="K195" s="29">
        <f>E195+H195</f>
        <v>318932</v>
      </c>
    </row>
    <row r="196" spans="1:11" ht="15" customHeight="1">
      <c r="A196" s="33">
        <v>80123</v>
      </c>
      <c r="B196" s="34" t="s">
        <v>111</v>
      </c>
      <c r="C196" s="35">
        <v>1229166</v>
      </c>
      <c r="D196" s="35">
        <v>0</v>
      </c>
      <c r="E196" s="21">
        <f t="shared" si="51"/>
        <v>1229166</v>
      </c>
      <c r="F196" s="35">
        <f>SUM(F197:F197)</f>
        <v>-39600</v>
      </c>
      <c r="G196" s="35">
        <v>0</v>
      </c>
      <c r="H196" s="21">
        <f t="shared" si="52"/>
        <v>-39600</v>
      </c>
      <c r="I196" s="21">
        <f t="shared" si="53"/>
        <v>1189566</v>
      </c>
      <c r="J196" s="21">
        <f t="shared" si="53"/>
        <v>0</v>
      </c>
      <c r="K196" s="21">
        <f>SUM(E196+H196)</f>
        <v>1189566</v>
      </c>
    </row>
    <row r="197" spans="1:11" ht="15" customHeight="1">
      <c r="A197" s="36" t="s">
        <v>112</v>
      </c>
      <c r="B197" s="37" t="s">
        <v>113</v>
      </c>
      <c r="C197" s="38">
        <v>66000</v>
      </c>
      <c r="D197" s="38">
        <v>0</v>
      </c>
      <c r="E197" s="29">
        <f t="shared" si="51"/>
        <v>66000</v>
      </c>
      <c r="F197" s="38">
        <v>-39600</v>
      </c>
      <c r="G197" s="38">
        <v>0</v>
      </c>
      <c r="H197" s="29">
        <f t="shared" si="52"/>
        <v>-39600</v>
      </c>
      <c r="I197" s="29">
        <f t="shared" si="53"/>
        <v>26400</v>
      </c>
      <c r="J197" s="29">
        <f t="shared" si="53"/>
        <v>0</v>
      </c>
      <c r="K197" s="29">
        <f>E197+H197</f>
        <v>26400</v>
      </c>
    </row>
    <row r="198" spans="1:11" s="34" customFormat="1" ht="15" customHeight="1">
      <c r="A198" s="33">
        <v>80130</v>
      </c>
      <c r="B198" s="34" t="s">
        <v>92</v>
      </c>
      <c r="C198" s="20">
        <v>14527252</v>
      </c>
      <c r="D198" s="20">
        <v>0</v>
      </c>
      <c r="E198" s="21">
        <f t="shared" si="51"/>
        <v>14527252</v>
      </c>
      <c r="F198" s="35">
        <f>SUM(F199:F201)</f>
        <v>37100</v>
      </c>
      <c r="G198" s="35">
        <f>SUM(G201:G201)</f>
        <v>0</v>
      </c>
      <c r="H198" s="21">
        <f t="shared" si="52"/>
        <v>37100</v>
      </c>
      <c r="I198" s="21">
        <f>C198+F198</f>
        <v>14564352</v>
      </c>
      <c r="J198" s="21">
        <f>D198+G198</f>
        <v>0</v>
      </c>
      <c r="K198" s="21">
        <f>E198+H198</f>
        <v>14564352</v>
      </c>
    </row>
    <row r="199" spans="1:11" ht="15" customHeight="1">
      <c r="A199" s="36" t="s">
        <v>17</v>
      </c>
      <c r="B199" s="37" t="s">
        <v>18</v>
      </c>
      <c r="C199" s="38">
        <v>268979</v>
      </c>
      <c r="D199" s="38">
        <v>0</v>
      </c>
      <c r="E199" s="29">
        <f t="shared" si="51"/>
        <v>268979</v>
      </c>
      <c r="F199" s="38">
        <v>2500</v>
      </c>
      <c r="G199" s="38">
        <v>0</v>
      </c>
      <c r="H199" s="29">
        <f t="shared" si="52"/>
        <v>2500</v>
      </c>
      <c r="I199" s="29">
        <f aca="true" t="shared" si="54" ref="I199:K200">C199+F199</f>
        <v>271479</v>
      </c>
      <c r="J199" s="29">
        <f t="shared" si="54"/>
        <v>0</v>
      </c>
      <c r="K199" s="29">
        <f t="shared" si="54"/>
        <v>271479</v>
      </c>
    </row>
    <row r="200" spans="1:11" ht="15" customHeight="1">
      <c r="A200" s="36" t="s">
        <v>31</v>
      </c>
      <c r="B200" s="37" t="s">
        <v>91</v>
      </c>
      <c r="C200" s="38">
        <v>95894</v>
      </c>
      <c r="D200" s="38">
        <v>0</v>
      </c>
      <c r="E200" s="29">
        <f t="shared" si="51"/>
        <v>95894</v>
      </c>
      <c r="F200" s="38">
        <v>13000</v>
      </c>
      <c r="G200" s="38">
        <v>0</v>
      </c>
      <c r="H200" s="29">
        <f t="shared" si="52"/>
        <v>13000</v>
      </c>
      <c r="I200" s="29">
        <f t="shared" si="54"/>
        <v>108894</v>
      </c>
      <c r="J200" s="29">
        <f t="shared" si="54"/>
        <v>0</v>
      </c>
      <c r="K200" s="29">
        <f t="shared" si="54"/>
        <v>108894</v>
      </c>
    </row>
    <row r="201" spans="1:11" s="37" customFormat="1" ht="15" customHeight="1">
      <c r="A201" s="36" t="s">
        <v>20</v>
      </c>
      <c r="B201" s="37" t="s">
        <v>21</v>
      </c>
      <c r="C201" s="28">
        <v>251000</v>
      </c>
      <c r="D201" s="28">
        <v>0</v>
      </c>
      <c r="E201" s="29">
        <f t="shared" si="51"/>
        <v>251000</v>
      </c>
      <c r="F201" s="38">
        <v>21600</v>
      </c>
      <c r="G201" s="38">
        <v>0</v>
      </c>
      <c r="H201" s="29">
        <f t="shared" si="52"/>
        <v>21600</v>
      </c>
      <c r="I201" s="29">
        <f>C201+F201</f>
        <v>272600</v>
      </c>
      <c r="J201" s="29">
        <f>D201+G201</f>
        <v>0</v>
      </c>
      <c r="K201" s="29">
        <f>E201+H201</f>
        <v>272600</v>
      </c>
    </row>
    <row r="202" spans="1:11" s="53" customFormat="1" ht="15" customHeight="1">
      <c r="A202" s="62">
        <v>80140</v>
      </c>
      <c r="B202" s="63" t="s">
        <v>117</v>
      </c>
      <c r="C202" s="66">
        <v>1027515</v>
      </c>
      <c r="D202" s="66">
        <v>0</v>
      </c>
      <c r="E202" s="65">
        <f aca="true" t="shared" si="55" ref="E202:E208">SUM(C202:D202)</f>
        <v>1027515</v>
      </c>
      <c r="F202" s="66">
        <f>SUM(F203:F209)</f>
        <v>24200</v>
      </c>
      <c r="G202" s="66">
        <v>0</v>
      </c>
      <c r="H202" s="65">
        <f aca="true" t="shared" si="56" ref="H202:H208">F202+G202</f>
        <v>24200</v>
      </c>
      <c r="I202" s="65">
        <f aca="true" t="shared" si="57" ref="I202:I211">C202+F202</f>
        <v>1051715</v>
      </c>
      <c r="J202" s="65">
        <f aca="true" t="shared" si="58" ref="J202:J211">D202+G202</f>
        <v>0</v>
      </c>
      <c r="K202" s="65">
        <f>SUM(E202+H202)</f>
        <v>1051715</v>
      </c>
    </row>
    <row r="203" spans="1:11" s="37" customFormat="1" ht="15" customHeight="1">
      <c r="A203" s="36" t="s">
        <v>62</v>
      </c>
      <c r="B203" s="37" t="s">
        <v>63</v>
      </c>
      <c r="C203" s="28">
        <v>581117</v>
      </c>
      <c r="D203" s="28">
        <v>0</v>
      </c>
      <c r="E203" s="29">
        <f>SUM(C203:D203)</f>
        <v>581117</v>
      </c>
      <c r="F203" s="38">
        <v>10</v>
      </c>
      <c r="G203" s="38">
        <v>0</v>
      </c>
      <c r="H203" s="29">
        <f>F203+G203</f>
        <v>10</v>
      </c>
      <c r="I203" s="29">
        <f t="shared" si="57"/>
        <v>581127</v>
      </c>
      <c r="J203" s="29">
        <f t="shared" si="58"/>
        <v>0</v>
      </c>
      <c r="K203" s="29">
        <f aca="true" t="shared" si="59" ref="K203:K209">E203+H203</f>
        <v>581127</v>
      </c>
    </row>
    <row r="204" spans="1:11" s="53" customFormat="1" ht="15" customHeight="1">
      <c r="A204" s="44" t="s">
        <v>29</v>
      </c>
      <c r="B204" s="45" t="s">
        <v>36</v>
      </c>
      <c r="C204" s="48">
        <v>15048</v>
      </c>
      <c r="D204" s="48">
        <v>0</v>
      </c>
      <c r="E204" s="47">
        <f t="shared" si="55"/>
        <v>15048</v>
      </c>
      <c r="F204" s="48">
        <v>500</v>
      </c>
      <c r="G204" s="48">
        <v>0</v>
      </c>
      <c r="H204" s="47">
        <f t="shared" si="56"/>
        <v>500</v>
      </c>
      <c r="I204" s="47">
        <f t="shared" si="57"/>
        <v>15548</v>
      </c>
      <c r="J204" s="47">
        <f t="shared" si="58"/>
        <v>0</v>
      </c>
      <c r="K204" s="47">
        <f t="shared" si="59"/>
        <v>15548</v>
      </c>
    </row>
    <row r="205" spans="1:11" ht="15" customHeight="1">
      <c r="A205" s="36" t="s">
        <v>17</v>
      </c>
      <c r="B205" s="37" t="s">
        <v>18</v>
      </c>
      <c r="C205" s="38">
        <v>103500</v>
      </c>
      <c r="D205" s="38">
        <v>0</v>
      </c>
      <c r="E205" s="29">
        <f t="shared" si="55"/>
        <v>103500</v>
      </c>
      <c r="F205" s="38">
        <v>7700</v>
      </c>
      <c r="G205" s="38">
        <v>0</v>
      </c>
      <c r="H205" s="29">
        <f t="shared" si="56"/>
        <v>7700</v>
      </c>
      <c r="I205" s="29">
        <f t="shared" si="57"/>
        <v>111200</v>
      </c>
      <c r="J205" s="29">
        <f t="shared" si="58"/>
        <v>0</v>
      </c>
      <c r="K205" s="29">
        <f t="shared" si="59"/>
        <v>111200</v>
      </c>
    </row>
    <row r="206" spans="1:11" ht="15" customHeight="1">
      <c r="A206" s="36" t="s">
        <v>31</v>
      </c>
      <c r="B206" s="37" t="s">
        <v>91</v>
      </c>
      <c r="C206" s="38">
        <v>34867</v>
      </c>
      <c r="D206" s="38">
        <v>0</v>
      </c>
      <c r="E206" s="29">
        <f t="shared" si="55"/>
        <v>34867</v>
      </c>
      <c r="F206" s="38">
        <v>10000</v>
      </c>
      <c r="G206" s="38">
        <v>0</v>
      </c>
      <c r="H206" s="29">
        <f t="shared" si="56"/>
        <v>10000</v>
      </c>
      <c r="I206" s="29">
        <f t="shared" si="57"/>
        <v>44867</v>
      </c>
      <c r="J206" s="29">
        <f t="shared" si="58"/>
        <v>0</v>
      </c>
      <c r="K206" s="29">
        <f t="shared" si="59"/>
        <v>44867</v>
      </c>
    </row>
    <row r="207" spans="1:11" ht="15" customHeight="1">
      <c r="A207" s="36" t="s">
        <v>49</v>
      </c>
      <c r="B207" s="37" t="s">
        <v>21</v>
      </c>
      <c r="C207" s="38">
        <v>24800</v>
      </c>
      <c r="D207" s="38">
        <v>0</v>
      </c>
      <c r="E207" s="29">
        <f t="shared" si="55"/>
        <v>24800</v>
      </c>
      <c r="F207" s="38">
        <v>4000</v>
      </c>
      <c r="G207" s="38">
        <v>0</v>
      </c>
      <c r="H207" s="29">
        <f t="shared" si="56"/>
        <v>4000</v>
      </c>
      <c r="I207" s="29">
        <f t="shared" si="57"/>
        <v>28800</v>
      </c>
      <c r="J207" s="29">
        <f t="shared" si="58"/>
        <v>0</v>
      </c>
      <c r="K207" s="29">
        <f t="shared" si="59"/>
        <v>28800</v>
      </c>
    </row>
    <row r="208" spans="1:11" s="22" customFormat="1" ht="15" customHeight="1">
      <c r="A208" s="27" t="s">
        <v>16</v>
      </c>
      <c r="B208" s="22" t="s">
        <v>55</v>
      </c>
      <c r="C208" s="28">
        <v>12700</v>
      </c>
      <c r="D208" s="29">
        <v>0</v>
      </c>
      <c r="E208" s="29">
        <f t="shared" si="55"/>
        <v>12700</v>
      </c>
      <c r="F208" s="28">
        <v>2000</v>
      </c>
      <c r="G208" s="28">
        <v>0</v>
      </c>
      <c r="H208" s="29">
        <f t="shared" si="56"/>
        <v>2000</v>
      </c>
      <c r="I208" s="29">
        <f t="shared" si="57"/>
        <v>14700</v>
      </c>
      <c r="J208" s="29">
        <f t="shared" si="58"/>
        <v>0</v>
      </c>
      <c r="K208" s="29">
        <f t="shared" si="59"/>
        <v>14700</v>
      </c>
    </row>
    <row r="209" spans="1:11" s="22" customFormat="1" ht="15" customHeight="1">
      <c r="A209" s="27" t="s">
        <v>70</v>
      </c>
      <c r="B209" s="22" t="s">
        <v>73</v>
      </c>
      <c r="C209" s="28">
        <v>10</v>
      </c>
      <c r="D209" s="29">
        <v>0</v>
      </c>
      <c r="E209" s="29">
        <f>SUM(C209:D209)</f>
        <v>10</v>
      </c>
      <c r="F209" s="28">
        <v>-10</v>
      </c>
      <c r="G209" s="28">
        <v>0</v>
      </c>
      <c r="H209" s="29">
        <f>F209+G209</f>
        <v>-10</v>
      </c>
      <c r="I209" s="29">
        <f t="shared" si="57"/>
        <v>0</v>
      </c>
      <c r="J209" s="29">
        <f t="shared" si="58"/>
        <v>0</v>
      </c>
      <c r="K209" s="29">
        <f t="shared" si="59"/>
        <v>0</v>
      </c>
    </row>
    <row r="210" spans="1:11" s="53" customFormat="1" ht="15" customHeight="1">
      <c r="A210" s="62">
        <v>80195</v>
      </c>
      <c r="B210" s="63" t="s">
        <v>42</v>
      </c>
      <c r="C210" s="66">
        <v>170700</v>
      </c>
      <c r="D210" s="66">
        <v>0</v>
      </c>
      <c r="E210" s="65">
        <f>SUM(C210:D210)</f>
        <v>170700</v>
      </c>
      <c r="F210" s="66">
        <f>SUM(F211:F211)</f>
        <v>-10000</v>
      </c>
      <c r="G210" s="66">
        <v>0</v>
      </c>
      <c r="H210" s="65">
        <f>F210+G210</f>
        <v>-10000</v>
      </c>
      <c r="I210" s="65">
        <f t="shared" si="57"/>
        <v>160700</v>
      </c>
      <c r="J210" s="65">
        <f t="shared" si="58"/>
        <v>0</v>
      </c>
      <c r="K210" s="65">
        <f>SUM(E210+H210)</f>
        <v>160700</v>
      </c>
    </row>
    <row r="211" spans="1:11" s="53" customFormat="1" ht="15" customHeight="1">
      <c r="A211" s="44" t="s">
        <v>16</v>
      </c>
      <c r="B211" s="45" t="s">
        <v>55</v>
      </c>
      <c r="C211" s="48">
        <v>10000</v>
      </c>
      <c r="D211" s="48">
        <v>0</v>
      </c>
      <c r="E211" s="47">
        <f>SUM(C211:D211)</f>
        <v>10000</v>
      </c>
      <c r="F211" s="48">
        <v>-10000</v>
      </c>
      <c r="G211" s="48">
        <v>0</v>
      </c>
      <c r="H211" s="47">
        <f>F211+G211</f>
        <v>-10000</v>
      </c>
      <c r="I211" s="47">
        <f t="shared" si="57"/>
        <v>0</v>
      </c>
      <c r="J211" s="47">
        <f t="shared" si="58"/>
        <v>0</v>
      </c>
      <c r="K211" s="47">
        <f>E211+H211</f>
        <v>0</v>
      </c>
    </row>
    <row r="212" spans="1:11" s="19" customFormat="1" ht="15" customHeight="1">
      <c r="A212" s="9" t="s">
        <v>66</v>
      </c>
      <c r="B212" s="10" t="s">
        <v>94</v>
      </c>
      <c r="C212" s="11">
        <v>7383471</v>
      </c>
      <c r="D212" s="11">
        <v>1826048</v>
      </c>
      <c r="E212" s="4">
        <f>SUM(C212:D212)</f>
        <v>9209519</v>
      </c>
      <c r="F212" s="11">
        <f>F215+F220</f>
        <v>-51000</v>
      </c>
      <c r="G212" s="11">
        <f>G215+G225</f>
        <v>0</v>
      </c>
      <c r="H212" s="4">
        <f>F212+G212</f>
        <v>-51000</v>
      </c>
      <c r="I212" s="4">
        <f>C212+F212</f>
        <v>7332471</v>
      </c>
      <c r="J212" s="4">
        <f>D212+G212</f>
        <v>1826048</v>
      </c>
      <c r="K212" s="4">
        <f>E212+H212</f>
        <v>9158519</v>
      </c>
    </row>
    <row r="213" spans="1:11" s="22" customFormat="1" ht="15" customHeight="1">
      <c r="A213" s="12"/>
      <c r="B213" s="13" t="s">
        <v>10</v>
      </c>
      <c r="C213" s="14"/>
      <c r="D213" s="14"/>
      <c r="E213" s="6"/>
      <c r="F213" s="14"/>
      <c r="G213" s="14"/>
      <c r="H213" s="6"/>
      <c r="I213" s="6"/>
      <c r="J213" s="6"/>
      <c r="K213" s="6"/>
    </row>
    <row r="214" spans="1:11" s="23" customFormat="1" ht="15" customHeight="1">
      <c r="A214" s="15"/>
      <c r="B214" s="16" t="s">
        <v>11</v>
      </c>
      <c r="C214" s="17">
        <v>529000</v>
      </c>
      <c r="D214" s="17">
        <v>0</v>
      </c>
      <c r="E214" s="8">
        <f aca="true" t="shared" si="60" ref="E214:E222">SUM(C214:D214)</f>
        <v>529000</v>
      </c>
      <c r="F214" s="17">
        <v>0</v>
      </c>
      <c r="G214" s="17">
        <v>0</v>
      </c>
      <c r="H214" s="8">
        <f aca="true" t="shared" si="61" ref="H214:H222">F214+G214</f>
        <v>0</v>
      </c>
      <c r="I214" s="8">
        <f>C214+F214</f>
        <v>529000</v>
      </c>
      <c r="J214" s="8">
        <f>D214+G214</f>
        <v>0</v>
      </c>
      <c r="K214" s="8">
        <f>E214+H214</f>
        <v>529000</v>
      </c>
    </row>
    <row r="215" spans="1:11" s="34" customFormat="1" ht="15" customHeight="1">
      <c r="A215" s="33">
        <v>85201</v>
      </c>
      <c r="B215" s="34" t="s">
        <v>133</v>
      </c>
      <c r="C215" s="20">
        <v>4018892</v>
      </c>
      <c r="D215" s="20">
        <v>0</v>
      </c>
      <c r="E215" s="21">
        <f t="shared" si="60"/>
        <v>4018892</v>
      </c>
      <c r="F215" s="35">
        <f>SUM(F216:F218)</f>
        <v>4000</v>
      </c>
      <c r="G215" s="35">
        <v>0</v>
      </c>
      <c r="H215" s="21">
        <f t="shared" si="61"/>
        <v>4000</v>
      </c>
      <c r="I215" s="21">
        <f aca="true" t="shared" si="62" ref="I215:K218">C215+F215</f>
        <v>4022892</v>
      </c>
      <c r="J215" s="21">
        <f t="shared" si="62"/>
        <v>0</v>
      </c>
      <c r="K215" s="21">
        <f t="shared" si="62"/>
        <v>4022892</v>
      </c>
    </row>
    <row r="216" spans="1:11" ht="15" customHeight="1">
      <c r="A216" s="36" t="s">
        <v>17</v>
      </c>
      <c r="B216" s="37" t="s">
        <v>18</v>
      </c>
      <c r="C216" s="38">
        <v>75780</v>
      </c>
      <c r="D216" s="38">
        <v>0</v>
      </c>
      <c r="E216" s="29">
        <f t="shared" si="60"/>
        <v>75780</v>
      </c>
      <c r="F216" s="38">
        <v>-900</v>
      </c>
      <c r="G216" s="38">
        <v>0</v>
      </c>
      <c r="H216" s="29">
        <f t="shared" si="61"/>
        <v>-900</v>
      </c>
      <c r="I216" s="29">
        <f t="shared" si="62"/>
        <v>74880</v>
      </c>
      <c r="J216" s="29">
        <f t="shared" si="62"/>
        <v>0</v>
      </c>
      <c r="K216" s="29">
        <f t="shared" si="62"/>
        <v>74880</v>
      </c>
    </row>
    <row r="217" spans="1:11" ht="15" customHeight="1">
      <c r="A217" s="36" t="s">
        <v>49</v>
      </c>
      <c r="B217" s="37" t="s">
        <v>21</v>
      </c>
      <c r="C217" s="38">
        <v>96980</v>
      </c>
      <c r="D217" s="38">
        <v>0</v>
      </c>
      <c r="E217" s="29">
        <f t="shared" si="60"/>
        <v>96980</v>
      </c>
      <c r="F217" s="38">
        <v>1700</v>
      </c>
      <c r="G217" s="38">
        <v>0</v>
      </c>
      <c r="H217" s="29">
        <f t="shared" si="61"/>
        <v>1700</v>
      </c>
      <c r="I217" s="29">
        <f>C217+F217</f>
        <v>98680</v>
      </c>
      <c r="J217" s="29">
        <f>D217+G217</f>
        <v>0</v>
      </c>
      <c r="K217" s="29">
        <f t="shared" si="62"/>
        <v>98680</v>
      </c>
    </row>
    <row r="218" spans="1:11" s="22" customFormat="1" ht="15" customHeight="1">
      <c r="A218" s="27" t="s">
        <v>16</v>
      </c>
      <c r="B218" s="22" t="s">
        <v>55</v>
      </c>
      <c r="C218" s="28">
        <v>550900</v>
      </c>
      <c r="D218" s="29">
        <v>0</v>
      </c>
      <c r="E218" s="29">
        <f t="shared" si="60"/>
        <v>550900</v>
      </c>
      <c r="F218" s="28">
        <v>3200</v>
      </c>
      <c r="G218" s="28">
        <v>0</v>
      </c>
      <c r="H218" s="29">
        <f t="shared" si="61"/>
        <v>3200</v>
      </c>
      <c r="I218" s="29">
        <f>C218+F218</f>
        <v>554100</v>
      </c>
      <c r="J218" s="29">
        <f>D218+G218</f>
        <v>0</v>
      </c>
      <c r="K218" s="29">
        <f t="shared" si="62"/>
        <v>554100</v>
      </c>
    </row>
    <row r="219" spans="1:11" s="124" customFormat="1" ht="15" customHeight="1">
      <c r="A219" s="128"/>
      <c r="C219" s="129"/>
      <c r="D219" s="43"/>
      <c r="E219" s="43"/>
      <c r="F219" s="129"/>
      <c r="G219" s="129"/>
      <c r="H219" s="43"/>
      <c r="I219" s="43"/>
      <c r="J219" s="43"/>
      <c r="K219" s="43"/>
    </row>
    <row r="220" spans="1:11" s="34" customFormat="1" ht="15" customHeight="1">
      <c r="A220" s="33">
        <v>85295</v>
      </c>
      <c r="B220" s="34" t="s">
        <v>42</v>
      </c>
      <c r="C220" s="20">
        <v>328533</v>
      </c>
      <c r="D220" s="20">
        <v>0</v>
      </c>
      <c r="E220" s="21">
        <f t="shared" si="60"/>
        <v>328533</v>
      </c>
      <c r="F220" s="35">
        <f>SUM(F221:F221)</f>
        <v>-55000</v>
      </c>
      <c r="G220" s="35">
        <f>SUM(G221)</f>
        <v>0</v>
      </c>
      <c r="H220" s="21">
        <f t="shared" si="61"/>
        <v>-55000</v>
      </c>
      <c r="I220" s="21">
        <f aca="true" t="shared" si="63" ref="I220:K222">C220+F220</f>
        <v>273533</v>
      </c>
      <c r="J220" s="21">
        <f t="shared" si="63"/>
        <v>0</v>
      </c>
      <c r="K220" s="21">
        <f t="shared" si="63"/>
        <v>273533</v>
      </c>
    </row>
    <row r="221" spans="1:11" s="37" customFormat="1" ht="15" customHeight="1">
      <c r="A221" s="36" t="s">
        <v>16</v>
      </c>
      <c r="B221" s="37" t="s">
        <v>55</v>
      </c>
      <c r="C221" s="28">
        <v>313499</v>
      </c>
      <c r="D221" s="28">
        <v>0</v>
      </c>
      <c r="E221" s="29">
        <f t="shared" si="60"/>
        <v>313499</v>
      </c>
      <c r="F221" s="38">
        <v>-55000</v>
      </c>
      <c r="G221" s="38">
        <v>0</v>
      </c>
      <c r="H221" s="29">
        <f t="shared" si="61"/>
        <v>-55000</v>
      </c>
      <c r="I221" s="29">
        <f t="shared" si="63"/>
        <v>258499</v>
      </c>
      <c r="J221" s="29">
        <f t="shared" si="63"/>
        <v>0</v>
      </c>
      <c r="K221" s="29">
        <f t="shared" si="63"/>
        <v>258499</v>
      </c>
    </row>
    <row r="222" spans="1:11" s="19" customFormat="1" ht="15" customHeight="1">
      <c r="A222" s="9" t="s">
        <v>127</v>
      </c>
      <c r="B222" s="10" t="s">
        <v>68</v>
      </c>
      <c r="C222" s="11">
        <v>77000</v>
      </c>
      <c r="D222" s="11">
        <v>132203</v>
      </c>
      <c r="E222" s="4">
        <f t="shared" si="60"/>
        <v>209203</v>
      </c>
      <c r="F222" s="11">
        <f>F225</f>
        <v>5000</v>
      </c>
      <c r="G222" s="11">
        <v>0</v>
      </c>
      <c r="H222" s="4">
        <f t="shared" si="61"/>
        <v>5000</v>
      </c>
      <c r="I222" s="4">
        <f t="shared" si="63"/>
        <v>82000</v>
      </c>
      <c r="J222" s="4">
        <f t="shared" si="63"/>
        <v>132203</v>
      </c>
      <c r="K222" s="4">
        <f t="shared" si="63"/>
        <v>214203</v>
      </c>
    </row>
    <row r="223" spans="1:11" s="22" customFormat="1" ht="15" customHeight="1">
      <c r="A223" s="12"/>
      <c r="B223" s="13" t="s">
        <v>10</v>
      </c>
      <c r="C223" s="14"/>
      <c r="D223" s="14"/>
      <c r="E223" s="6"/>
      <c r="F223" s="14"/>
      <c r="G223" s="14"/>
      <c r="H223" s="6"/>
      <c r="I223" s="6"/>
      <c r="J223" s="6"/>
      <c r="K223" s="6"/>
    </row>
    <row r="224" spans="1:11" s="23" customFormat="1" ht="15" customHeight="1">
      <c r="A224" s="15"/>
      <c r="B224" s="16" t="s">
        <v>11</v>
      </c>
      <c r="C224" s="17">
        <v>0</v>
      </c>
      <c r="D224" s="17">
        <v>0</v>
      </c>
      <c r="E224" s="8">
        <f>SUM(C224:D224)</f>
        <v>0</v>
      </c>
      <c r="F224" s="17">
        <v>0</v>
      </c>
      <c r="G224" s="17">
        <v>0</v>
      </c>
      <c r="H224" s="8">
        <f>F224+G224</f>
        <v>0</v>
      </c>
      <c r="I224" s="8">
        <f>C224+F224</f>
        <v>0</v>
      </c>
      <c r="J224" s="8">
        <f>D224+G224</f>
        <v>0</v>
      </c>
      <c r="K224" s="8">
        <f>E224+H224</f>
        <v>0</v>
      </c>
    </row>
    <row r="225" spans="1:11" s="34" customFormat="1" ht="15" customHeight="1">
      <c r="A225" s="33">
        <v>85321</v>
      </c>
      <c r="B225" s="34" t="s">
        <v>132</v>
      </c>
      <c r="C225" s="20">
        <v>5000</v>
      </c>
      <c r="D225" s="20">
        <v>132203</v>
      </c>
      <c r="E225" s="21">
        <f>SUM(C225:D225)</f>
        <v>137203</v>
      </c>
      <c r="F225" s="35">
        <f>SUM(F226:F226)</f>
        <v>5000</v>
      </c>
      <c r="G225" s="35">
        <f>SUM(G226:G226)</f>
        <v>0</v>
      </c>
      <c r="H225" s="21">
        <f>F225+G225</f>
        <v>5000</v>
      </c>
      <c r="I225" s="21">
        <f aca="true" t="shared" si="64" ref="I225:K226">C225+F225</f>
        <v>10000</v>
      </c>
      <c r="J225" s="21">
        <f t="shared" si="64"/>
        <v>132203</v>
      </c>
      <c r="K225" s="21">
        <f t="shared" si="64"/>
        <v>142203</v>
      </c>
    </row>
    <row r="226" spans="1:11" s="37" customFormat="1" ht="15" customHeight="1">
      <c r="A226" s="36" t="s">
        <v>30</v>
      </c>
      <c r="B226" s="37" t="s">
        <v>95</v>
      </c>
      <c r="C226" s="28">
        <v>5000</v>
      </c>
      <c r="D226" s="28">
        <v>30000</v>
      </c>
      <c r="E226" s="29">
        <f>SUM(C226:D226)</f>
        <v>35000</v>
      </c>
      <c r="F226" s="38">
        <v>5000</v>
      </c>
      <c r="G226" s="38">
        <v>0</v>
      </c>
      <c r="H226" s="29">
        <f>F226+G226</f>
        <v>5000</v>
      </c>
      <c r="I226" s="29">
        <f t="shared" si="64"/>
        <v>10000</v>
      </c>
      <c r="J226" s="29">
        <f t="shared" si="64"/>
        <v>30000</v>
      </c>
      <c r="K226" s="29">
        <f t="shared" si="64"/>
        <v>40000</v>
      </c>
    </row>
    <row r="227" spans="1:11" s="19" customFormat="1" ht="15" customHeight="1">
      <c r="A227" s="9" t="s">
        <v>87</v>
      </c>
      <c r="B227" s="10" t="s">
        <v>88</v>
      </c>
      <c r="C227" s="11">
        <v>4402484</v>
      </c>
      <c r="D227" s="11">
        <v>1089912</v>
      </c>
      <c r="E227" s="4">
        <f>SUM(C227:D227)</f>
        <v>5492396</v>
      </c>
      <c r="F227" s="11">
        <f>F230+F237+F244+F251</f>
        <v>-48900</v>
      </c>
      <c r="G227" s="11">
        <v>0</v>
      </c>
      <c r="H227" s="4">
        <f>F227+G227</f>
        <v>-48900</v>
      </c>
      <c r="I227" s="4">
        <f>C227+F227</f>
        <v>4353584</v>
      </c>
      <c r="J227" s="4">
        <f>D227+G227</f>
        <v>1089912</v>
      </c>
      <c r="K227" s="4">
        <f>E227+H227</f>
        <v>5443496</v>
      </c>
    </row>
    <row r="228" spans="1:11" s="22" customFormat="1" ht="15" customHeight="1">
      <c r="A228" s="12"/>
      <c r="B228" s="13" t="s">
        <v>10</v>
      </c>
      <c r="C228" s="14"/>
      <c r="D228" s="14"/>
      <c r="E228" s="6"/>
      <c r="F228" s="14"/>
      <c r="G228" s="14"/>
      <c r="H228" s="6"/>
      <c r="I228" s="6"/>
      <c r="J228" s="6"/>
      <c r="K228" s="6"/>
    </row>
    <row r="229" spans="1:11" s="23" customFormat="1" ht="15" customHeight="1">
      <c r="A229" s="15"/>
      <c r="B229" s="16" t="s">
        <v>11</v>
      </c>
      <c r="C229" s="17">
        <v>100000</v>
      </c>
      <c r="D229" s="17">
        <v>0</v>
      </c>
      <c r="E229" s="8">
        <f aca="true" t="shared" si="65" ref="E229:E255">SUM(C229:D229)</f>
        <v>100000</v>
      </c>
      <c r="F229" s="17">
        <v>0</v>
      </c>
      <c r="G229" s="17">
        <v>0</v>
      </c>
      <c r="H229" s="8">
        <f aca="true" t="shared" si="66" ref="H229:H255">F229+G229</f>
        <v>0</v>
      </c>
      <c r="I229" s="8">
        <f>C229+F229</f>
        <v>100000</v>
      </c>
      <c r="J229" s="8">
        <f>D229+G229</f>
        <v>0</v>
      </c>
      <c r="K229" s="8">
        <f>E229+H229</f>
        <v>100000</v>
      </c>
    </row>
    <row r="230" spans="1:11" s="34" customFormat="1" ht="15" customHeight="1">
      <c r="A230" s="33">
        <v>85401</v>
      </c>
      <c r="B230" s="34" t="s">
        <v>89</v>
      </c>
      <c r="C230" s="20">
        <v>266500</v>
      </c>
      <c r="D230" s="20">
        <v>0</v>
      </c>
      <c r="E230" s="21">
        <f t="shared" si="65"/>
        <v>266500</v>
      </c>
      <c r="F230" s="35">
        <f>SUM(F231:F236)</f>
        <v>26400</v>
      </c>
      <c r="G230" s="35">
        <v>0</v>
      </c>
      <c r="H230" s="21">
        <f t="shared" si="66"/>
        <v>26400</v>
      </c>
      <c r="I230" s="21">
        <f aca="true" t="shared" si="67" ref="I230:I243">C230+F230</f>
        <v>292900</v>
      </c>
      <c r="J230" s="21">
        <f aca="true" t="shared" si="68" ref="J230:J243">D230+G230</f>
        <v>0</v>
      </c>
      <c r="K230" s="21">
        <f aca="true" t="shared" si="69" ref="K230:K243">E230+H230</f>
        <v>292900</v>
      </c>
    </row>
    <row r="231" spans="1:11" s="45" customFormat="1" ht="15" customHeight="1">
      <c r="A231" s="44" t="s">
        <v>62</v>
      </c>
      <c r="B231" s="45" t="s">
        <v>63</v>
      </c>
      <c r="C231" s="46">
        <v>125186</v>
      </c>
      <c r="D231" s="46">
        <v>0</v>
      </c>
      <c r="E231" s="47">
        <f t="shared" si="65"/>
        <v>125186</v>
      </c>
      <c r="F231" s="48">
        <v>7000</v>
      </c>
      <c r="G231" s="48">
        <v>0</v>
      </c>
      <c r="H231" s="47">
        <f t="shared" si="66"/>
        <v>7000</v>
      </c>
      <c r="I231" s="47">
        <f t="shared" si="67"/>
        <v>132186</v>
      </c>
      <c r="J231" s="47">
        <f t="shared" si="68"/>
        <v>0</v>
      </c>
      <c r="K231" s="47">
        <f t="shared" si="69"/>
        <v>132186</v>
      </c>
    </row>
    <row r="232" spans="1:11" s="67" customFormat="1" ht="15" customHeight="1">
      <c r="A232" s="44" t="s">
        <v>28</v>
      </c>
      <c r="B232" s="45" t="s">
        <v>81</v>
      </c>
      <c r="C232" s="48">
        <v>22300</v>
      </c>
      <c r="D232" s="48">
        <v>0</v>
      </c>
      <c r="E232" s="47">
        <f>SUM(C232:D232)</f>
        <v>22300</v>
      </c>
      <c r="F232" s="48">
        <v>2000</v>
      </c>
      <c r="G232" s="48">
        <v>0</v>
      </c>
      <c r="H232" s="47">
        <f>F232+G232</f>
        <v>2000</v>
      </c>
      <c r="I232" s="47">
        <f>C232+F232</f>
        <v>24300</v>
      </c>
      <c r="J232" s="47">
        <f>D232+G232</f>
        <v>0</v>
      </c>
      <c r="K232" s="47">
        <f>E232+H232</f>
        <v>24300</v>
      </c>
    </row>
    <row r="233" spans="1:11" s="67" customFormat="1" ht="15" customHeight="1">
      <c r="A233" s="44" t="s">
        <v>29</v>
      </c>
      <c r="B233" s="45" t="s">
        <v>36</v>
      </c>
      <c r="C233" s="48">
        <v>3000</v>
      </c>
      <c r="D233" s="48">
        <v>0</v>
      </c>
      <c r="E233" s="47">
        <f t="shared" si="65"/>
        <v>3000</v>
      </c>
      <c r="F233" s="48">
        <v>500</v>
      </c>
      <c r="G233" s="48">
        <v>0</v>
      </c>
      <c r="H233" s="47">
        <f t="shared" si="66"/>
        <v>500</v>
      </c>
      <c r="I233" s="47">
        <f t="shared" si="67"/>
        <v>3500</v>
      </c>
      <c r="J233" s="47">
        <f t="shared" si="68"/>
        <v>0</v>
      </c>
      <c r="K233" s="47">
        <f t="shared" si="69"/>
        <v>3500</v>
      </c>
    </row>
    <row r="234" spans="1:11" s="67" customFormat="1" ht="15" customHeight="1">
      <c r="A234" s="44" t="s">
        <v>17</v>
      </c>
      <c r="B234" s="45" t="s">
        <v>18</v>
      </c>
      <c r="C234" s="48">
        <v>16900</v>
      </c>
      <c r="D234" s="48">
        <v>0</v>
      </c>
      <c r="E234" s="47">
        <f t="shared" si="65"/>
        <v>16900</v>
      </c>
      <c r="F234" s="48">
        <f>1000-4500</f>
        <v>-3500</v>
      </c>
      <c r="G234" s="48">
        <v>0</v>
      </c>
      <c r="H234" s="47">
        <f t="shared" si="66"/>
        <v>-3500</v>
      </c>
      <c r="I234" s="47">
        <f t="shared" si="67"/>
        <v>13400</v>
      </c>
      <c r="J234" s="47">
        <f t="shared" si="68"/>
        <v>0</v>
      </c>
      <c r="K234" s="47">
        <f t="shared" si="69"/>
        <v>13400</v>
      </c>
    </row>
    <row r="235" spans="1:11" s="22" customFormat="1" ht="15" customHeight="1">
      <c r="A235" s="27" t="s">
        <v>69</v>
      </c>
      <c r="B235" s="22" t="s">
        <v>72</v>
      </c>
      <c r="C235" s="28">
        <v>63812</v>
      </c>
      <c r="D235" s="28">
        <v>0</v>
      </c>
      <c r="E235" s="29">
        <f t="shared" si="65"/>
        <v>63812</v>
      </c>
      <c r="F235" s="28">
        <v>19900</v>
      </c>
      <c r="G235" s="28">
        <v>0</v>
      </c>
      <c r="H235" s="29">
        <f t="shared" si="66"/>
        <v>19900</v>
      </c>
      <c r="I235" s="29">
        <f t="shared" si="67"/>
        <v>83712</v>
      </c>
      <c r="J235" s="29">
        <f t="shared" si="68"/>
        <v>0</v>
      </c>
      <c r="K235" s="29">
        <f t="shared" si="69"/>
        <v>83712</v>
      </c>
    </row>
    <row r="236" spans="1:11" s="53" customFormat="1" ht="15" customHeight="1">
      <c r="A236" s="44" t="s">
        <v>49</v>
      </c>
      <c r="B236" s="45" t="s">
        <v>53</v>
      </c>
      <c r="C236" s="48">
        <v>6400</v>
      </c>
      <c r="D236" s="48">
        <v>0</v>
      </c>
      <c r="E236" s="47">
        <f t="shared" si="65"/>
        <v>6400</v>
      </c>
      <c r="F236" s="48">
        <v>500</v>
      </c>
      <c r="G236" s="48">
        <v>0</v>
      </c>
      <c r="H236" s="47">
        <f t="shared" si="66"/>
        <v>500</v>
      </c>
      <c r="I236" s="47">
        <f t="shared" si="67"/>
        <v>6900</v>
      </c>
      <c r="J236" s="47">
        <f t="shared" si="68"/>
        <v>0</v>
      </c>
      <c r="K236" s="47">
        <f t="shared" si="69"/>
        <v>6900</v>
      </c>
    </row>
    <row r="237" spans="1:11" s="34" customFormat="1" ht="15" customHeight="1">
      <c r="A237" s="33">
        <v>85403</v>
      </c>
      <c r="B237" s="34" t="s">
        <v>121</v>
      </c>
      <c r="C237" s="20">
        <v>2201680</v>
      </c>
      <c r="D237" s="20">
        <v>0</v>
      </c>
      <c r="E237" s="21">
        <f aca="true" t="shared" si="70" ref="E237:E243">SUM(C237:D237)</f>
        <v>2201680</v>
      </c>
      <c r="F237" s="35">
        <f>SUM(F238:F243)</f>
        <v>-74500</v>
      </c>
      <c r="G237" s="35">
        <v>0</v>
      </c>
      <c r="H237" s="21">
        <f aca="true" t="shared" si="71" ref="H237:H243">F237+G237</f>
        <v>-74500</v>
      </c>
      <c r="I237" s="21">
        <f t="shared" si="67"/>
        <v>2127180</v>
      </c>
      <c r="J237" s="21">
        <f t="shared" si="68"/>
        <v>0</v>
      </c>
      <c r="K237" s="21">
        <f t="shared" si="69"/>
        <v>2127180</v>
      </c>
    </row>
    <row r="238" spans="1:11" s="45" customFormat="1" ht="15" customHeight="1">
      <c r="A238" s="44" t="s">
        <v>62</v>
      </c>
      <c r="B238" s="45" t="s">
        <v>63</v>
      </c>
      <c r="C238" s="46">
        <v>1392024</v>
      </c>
      <c r="D238" s="46">
        <v>0</v>
      </c>
      <c r="E238" s="47">
        <f t="shared" si="70"/>
        <v>1392024</v>
      </c>
      <c r="F238" s="48">
        <v>-57000</v>
      </c>
      <c r="G238" s="48">
        <v>0</v>
      </c>
      <c r="H238" s="47">
        <f t="shared" si="71"/>
        <v>-57000</v>
      </c>
      <c r="I238" s="47">
        <f t="shared" si="67"/>
        <v>1335024</v>
      </c>
      <c r="J238" s="47">
        <f t="shared" si="68"/>
        <v>0</v>
      </c>
      <c r="K238" s="47">
        <f t="shared" si="69"/>
        <v>1335024</v>
      </c>
    </row>
    <row r="239" spans="1:11" s="67" customFormat="1" ht="15" customHeight="1">
      <c r="A239" s="44" t="s">
        <v>28</v>
      </c>
      <c r="B239" s="45" t="s">
        <v>81</v>
      </c>
      <c r="C239" s="48">
        <v>247000</v>
      </c>
      <c r="D239" s="48">
        <v>0</v>
      </c>
      <c r="E239" s="47">
        <f>SUM(C239:D239)</f>
        <v>247000</v>
      </c>
      <c r="F239" s="48">
        <v>-20000</v>
      </c>
      <c r="G239" s="48">
        <v>0</v>
      </c>
      <c r="H239" s="47">
        <f>F239+G239</f>
        <v>-20000</v>
      </c>
      <c r="I239" s="47">
        <f>C239+F239</f>
        <v>227000</v>
      </c>
      <c r="J239" s="47">
        <f>D239+G239</f>
        <v>0</v>
      </c>
      <c r="K239" s="47">
        <f>E239+H239</f>
        <v>227000</v>
      </c>
    </row>
    <row r="240" spans="1:11" s="67" customFormat="1" ht="15" customHeight="1">
      <c r="A240" s="44" t="s">
        <v>29</v>
      </c>
      <c r="B240" s="45" t="s">
        <v>36</v>
      </c>
      <c r="C240" s="48">
        <v>34300</v>
      </c>
      <c r="D240" s="48">
        <v>0</v>
      </c>
      <c r="E240" s="47">
        <f t="shared" si="70"/>
        <v>34300</v>
      </c>
      <c r="F240" s="48">
        <v>-2000</v>
      </c>
      <c r="G240" s="48">
        <v>0</v>
      </c>
      <c r="H240" s="47">
        <f t="shared" si="71"/>
        <v>-2000</v>
      </c>
      <c r="I240" s="47">
        <f t="shared" si="67"/>
        <v>32300</v>
      </c>
      <c r="J240" s="47">
        <f t="shared" si="68"/>
        <v>0</v>
      </c>
      <c r="K240" s="47">
        <f t="shared" si="69"/>
        <v>32300</v>
      </c>
    </row>
    <row r="241" spans="1:11" s="67" customFormat="1" ht="15" customHeight="1">
      <c r="A241" s="44" t="s">
        <v>30</v>
      </c>
      <c r="B241" s="45" t="s">
        <v>37</v>
      </c>
      <c r="C241" s="48">
        <v>3000</v>
      </c>
      <c r="D241" s="48">
        <v>0</v>
      </c>
      <c r="E241" s="47">
        <f t="shared" si="70"/>
        <v>3000</v>
      </c>
      <c r="F241" s="48">
        <v>3500</v>
      </c>
      <c r="G241" s="48">
        <v>0</v>
      </c>
      <c r="H241" s="47">
        <f t="shared" si="71"/>
        <v>3500</v>
      </c>
      <c r="I241" s="47">
        <f t="shared" si="67"/>
        <v>6500</v>
      </c>
      <c r="J241" s="47">
        <f t="shared" si="68"/>
        <v>0</v>
      </c>
      <c r="K241" s="47">
        <f t="shared" si="69"/>
        <v>6500</v>
      </c>
    </row>
    <row r="242" spans="1:11" s="22" customFormat="1" ht="15" customHeight="1">
      <c r="A242" s="27" t="s">
        <v>122</v>
      </c>
      <c r="B242" s="22" t="s">
        <v>123</v>
      </c>
      <c r="C242" s="28">
        <v>1000</v>
      </c>
      <c r="D242" s="28">
        <v>0</v>
      </c>
      <c r="E242" s="29">
        <f t="shared" si="70"/>
        <v>1000</v>
      </c>
      <c r="F242" s="28">
        <v>800</v>
      </c>
      <c r="G242" s="28">
        <v>0</v>
      </c>
      <c r="H242" s="29">
        <f t="shared" si="71"/>
        <v>800</v>
      </c>
      <c r="I242" s="29">
        <f t="shared" si="67"/>
        <v>1800</v>
      </c>
      <c r="J242" s="29">
        <f t="shared" si="68"/>
        <v>0</v>
      </c>
      <c r="K242" s="29">
        <f t="shared" si="69"/>
        <v>1800</v>
      </c>
    </row>
    <row r="243" spans="1:11" s="67" customFormat="1" ht="15" customHeight="1">
      <c r="A243" s="44" t="s">
        <v>50</v>
      </c>
      <c r="B243" s="45" t="s">
        <v>124</v>
      </c>
      <c r="C243" s="48">
        <v>1000</v>
      </c>
      <c r="D243" s="48">
        <v>0</v>
      </c>
      <c r="E243" s="47">
        <f t="shared" si="70"/>
        <v>1000</v>
      </c>
      <c r="F243" s="48">
        <v>200</v>
      </c>
      <c r="G243" s="48">
        <v>0</v>
      </c>
      <c r="H243" s="47">
        <f t="shared" si="71"/>
        <v>200</v>
      </c>
      <c r="I243" s="47">
        <f t="shared" si="67"/>
        <v>1200</v>
      </c>
      <c r="J243" s="47">
        <f t="shared" si="68"/>
        <v>0</v>
      </c>
      <c r="K243" s="47">
        <f t="shared" si="69"/>
        <v>1200</v>
      </c>
    </row>
    <row r="244" spans="1:11" s="34" customFormat="1" ht="15" customHeight="1">
      <c r="A244" s="33">
        <v>85410</v>
      </c>
      <c r="B244" s="34" t="s">
        <v>118</v>
      </c>
      <c r="C244" s="20">
        <v>893987</v>
      </c>
      <c r="D244" s="20">
        <v>0</v>
      </c>
      <c r="E244" s="21">
        <f t="shared" si="65"/>
        <v>893987</v>
      </c>
      <c r="F244" s="35">
        <f>SUM(F245:F250)</f>
        <v>9200</v>
      </c>
      <c r="G244" s="35">
        <v>0</v>
      </c>
      <c r="H244" s="21">
        <f t="shared" si="66"/>
        <v>9200</v>
      </c>
      <c r="I244" s="21">
        <f aca="true" t="shared" si="72" ref="I244:I255">C244+F244</f>
        <v>903187</v>
      </c>
      <c r="J244" s="21">
        <f aca="true" t="shared" si="73" ref="J244:J255">D244+G244</f>
        <v>0</v>
      </c>
      <c r="K244" s="21">
        <f aca="true" t="shared" si="74" ref="K244:K255">E244+H244</f>
        <v>903187</v>
      </c>
    </row>
    <row r="245" spans="1:11" s="45" customFormat="1" ht="15" customHeight="1">
      <c r="A245" s="44" t="s">
        <v>62</v>
      </c>
      <c r="B245" s="45" t="s">
        <v>63</v>
      </c>
      <c r="C245" s="46">
        <v>374000</v>
      </c>
      <c r="D245" s="46">
        <v>0</v>
      </c>
      <c r="E245" s="47">
        <f t="shared" si="65"/>
        <v>374000</v>
      </c>
      <c r="F245" s="48">
        <v>7660</v>
      </c>
      <c r="G245" s="48">
        <v>0</v>
      </c>
      <c r="H245" s="47">
        <f t="shared" si="66"/>
        <v>7660</v>
      </c>
      <c r="I245" s="47">
        <f t="shared" si="72"/>
        <v>381660</v>
      </c>
      <c r="J245" s="47">
        <f t="shared" si="73"/>
        <v>0</v>
      </c>
      <c r="K245" s="47">
        <f t="shared" si="74"/>
        <v>381660</v>
      </c>
    </row>
    <row r="246" spans="1:11" s="45" customFormat="1" ht="15" customHeight="1">
      <c r="A246" s="44" t="s">
        <v>48</v>
      </c>
      <c r="B246" s="45" t="s">
        <v>52</v>
      </c>
      <c r="C246" s="46">
        <v>34700</v>
      </c>
      <c r="D246" s="46">
        <v>0</v>
      </c>
      <c r="E246" s="47">
        <f t="shared" si="65"/>
        <v>34700</v>
      </c>
      <c r="F246" s="48">
        <v>-660</v>
      </c>
      <c r="G246" s="48">
        <v>0</v>
      </c>
      <c r="H246" s="47">
        <f t="shared" si="66"/>
        <v>-660</v>
      </c>
      <c r="I246" s="47">
        <f t="shared" si="72"/>
        <v>34040</v>
      </c>
      <c r="J246" s="47">
        <f t="shared" si="73"/>
        <v>0</v>
      </c>
      <c r="K246" s="47">
        <f t="shared" si="74"/>
        <v>34040</v>
      </c>
    </row>
    <row r="247" spans="1:11" s="67" customFormat="1" ht="15" customHeight="1">
      <c r="A247" s="44" t="s">
        <v>17</v>
      </c>
      <c r="B247" s="45" t="s">
        <v>18</v>
      </c>
      <c r="C247" s="48">
        <v>29187</v>
      </c>
      <c r="D247" s="48">
        <v>0</v>
      </c>
      <c r="E247" s="47">
        <f t="shared" si="65"/>
        <v>29187</v>
      </c>
      <c r="F247" s="48">
        <v>1600</v>
      </c>
      <c r="G247" s="48">
        <v>0</v>
      </c>
      <c r="H247" s="47">
        <f t="shared" si="66"/>
        <v>1600</v>
      </c>
      <c r="I247" s="47">
        <f t="shared" si="72"/>
        <v>30787</v>
      </c>
      <c r="J247" s="47">
        <f t="shared" si="73"/>
        <v>0</v>
      </c>
      <c r="K247" s="47">
        <f t="shared" si="74"/>
        <v>30787</v>
      </c>
    </row>
    <row r="248" spans="1:11" s="22" customFormat="1" ht="15" customHeight="1">
      <c r="A248" s="27" t="s">
        <v>49</v>
      </c>
      <c r="B248" s="22" t="s">
        <v>53</v>
      </c>
      <c r="C248" s="28">
        <v>160794</v>
      </c>
      <c r="D248" s="28">
        <v>0</v>
      </c>
      <c r="E248" s="29">
        <f t="shared" si="65"/>
        <v>160794</v>
      </c>
      <c r="F248" s="28">
        <v>-1172</v>
      </c>
      <c r="G248" s="28">
        <v>0</v>
      </c>
      <c r="H248" s="29">
        <f t="shared" si="66"/>
        <v>-1172</v>
      </c>
      <c r="I248" s="29">
        <f t="shared" si="72"/>
        <v>159622</v>
      </c>
      <c r="J248" s="29">
        <f t="shared" si="73"/>
        <v>0</v>
      </c>
      <c r="K248" s="29">
        <f t="shared" si="74"/>
        <v>159622</v>
      </c>
    </row>
    <row r="249" spans="1:11" s="53" customFormat="1" ht="15" customHeight="1">
      <c r="A249" s="44" t="s">
        <v>16</v>
      </c>
      <c r="B249" s="45" t="s">
        <v>55</v>
      </c>
      <c r="C249" s="48">
        <v>8000</v>
      </c>
      <c r="D249" s="48">
        <v>0</v>
      </c>
      <c r="E249" s="47">
        <f t="shared" si="65"/>
        <v>8000</v>
      </c>
      <c r="F249" s="48">
        <v>600</v>
      </c>
      <c r="G249" s="48">
        <v>0</v>
      </c>
      <c r="H249" s="47">
        <f t="shared" si="66"/>
        <v>600</v>
      </c>
      <c r="I249" s="47">
        <f t="shared" si="72"/>
        <v>8600</v>
      </c>
      <c r="J249" s="47">
        <f t="shared" si="73"/>
        <v>0</v>
      </c>
      <c r="K249" s="47">
        <f t="shared" si="74"/>
        <v>8600</v>
      </c>
    </row>
    <row r="250" spans="1:11" s="70" customFormat="1" ht="15" customHeight="1">
      <c r="A250" s="76" t="s">
        <v>82</v>
      </c>
      <c r="B250" s="77" t="s">
        <v>83</v>
      </c>
      <c r="C250" s="73">
        <v>20669</v>
      </c>
      <c r="D250" s="73">
        <v>0</v>
      </c>
      <c r="E250" s="72">
        <f t="shared" si="65"/>
        <v>20669</v>
      </c>
      <c r="F250" s="73">
        <v>1172</v>
      </c>
      <c r="G250" s="73">
        <v>0</v>
      </c>
      <c r="H250" s="72">
        <f t="shared" si="66"/>
        <v>1172</v>
      </c>
      <c r="I250" s="72">
        <f t="shared" si="72"/>
        <v>21841</v>
      </c>
      <c r="J250" s="72">
        <f t="shared" si="73"/>
        <v>0</v>
      </c>
      <c r="K250" s="72">
        <f t="shared" si="74"/>
        <v>21841</v>
      </c>
    </row>
    <row r="251" spans="1:11" s="34" customFormat="1" ht="15" customHeight="1">
      <c r="A251" s="33">
        <v>85417</v>
      </c>
      <c r="B251" s="34" t="s">
        <v>119</v>
      </c>
      <c r="C251" s="20">
        <v>10000</v>
      </c>
      <c r="D251" s="20">
        <v>0</v>
      </c>
      <c r="E251" s="21">
        <f t="shared" si="65"/>
        <v>10000</v>
      </c>
      <c r="F251" s="35">
        <f>SUM(F252:F255)</f>
        <v>-10000</v>
      </c>
      <c r="G251" s="35">
        <v>0</v>
      </c>
      <c r="H251" s="21">
        <f t="shared" si="66"/>
        <v>-10000</v>
      </c>
      <c r="I251" s="21">
        <f t="shared" si="72"/>
        <v>0</v>
      </c>
      <c r="J251" s="21">
        <f t="shared" si="73"/>
        <v>0</v>
      </c>
      <c r="K251" s="21">
        <f t="shared" si="74"/>
        <v>0</v>
      </c>
    </row>
    <row r="252" spans="1:11" s="67" customFormat="1" ht="15" customHeight="1">
      <c r="A252" s="44" t="s">
        <v>30</v>
      </c>
      <c r="B252" s="45" t="s">
        <v>37</v>
      </c>
      <c r="C252" s="48">
        <v>5000</v>
      </c>
      <c r="D252" s="48">
        <v>0</v>
      </c>
      <c r="E252" s="47">
        <f>SUM(C252:D252)</f>
        <v>5000</v>
      </c>
      <c r="F252" s="48">
        <v>-5000</v>
      </c>
      <c r="G252" s="48">
        <v>0</v>
      </c>
      <c r="H252" s="47">
        <f>F252+G252</f>
        <v>-5000</v>
      </c>
      <c r="I252" s="47">
        <f aca="true" t="shared" si="75" ref="I252:K254">C252+F252</f>
        <v>0</v>
      </c>
      <c r="J252" s="47">
        <f t="shared" si="75"/>
        <v>0</v>
      </c>
      <c r="K252" s="47">
        <f t="shared" si="75"/>
        <v>0</v>
      </c>
    </row>
    <row r="253" spans="1:11" s="67" customFormat="1" ht="15" customHeight="1">
      <c r="A253" s="44" t="s">
        <v>17</v>
      </c>
      <c r="B253" s="45" t="s">
        <v>18</v>
      </c>
      <c r="C253" s="48">
        <v>2700</v>
      </c>
      <c r="D253" s="48">
        <v>0</v>
      </c>
      <c r="E253" s="47">
        <f>SUM(C253:D253)</f>
        <v>2700</v>
      </c>
      <c r="F253" s="48">
        <v>-2700</v>
      </c>
      <c r="G253" s="48">
        <v>0</v>
      </c>
      <c r="H253" s="47">
        <f>F253+G253</f>
        <v>-2700</v>
      </c>
      <c r="I253" s="47">
        <f t="shared" si="75"/>
        <v>0</v>
      </c>
      <c r="J253" s="47">
        <f t="shared" si="75"/>
        <v>0</v>
      </c>
      <c r="K253" s="47">
        <f t="shared" si="75"/>
        <v>0</v>
      </c>
    </row>
    <row r="254" spans="1:11" s="22" customFormat="1" ht="15" customHeight="1">
      <c r="A254" s="27" t="s">
        <v>49</v>
      </c>
      <c r="B254" s="22" t="s">
        <v>53</v>
      </c>
      <c r="C254" s="28">
        <v>2000</v>
      </c>
      <c r="D254" s="28">
        <v>0</v>
      </c>
      <c r="E254" s="29">
        <f>SUM(C254:D254)</f>
        <v>2000</v>
      </c>
      <c r="F254" s="28">
        <v>-2000</v>
      </c>
      <c r="G254" s="28">
        <v>0</v>
      </c>
      <c r="H254" s="29">
        <f>F254+G254</f>
        <v>-2000</v>
      </c>
      <c r="I254" s="29">
        <f t="shared" si="75"/>
        <v>0</v>
      </c>
      <c r="J254" s="29">
        <f t="shared" si="75"/>
        <v>0</v>
      </c>
      <c r="K254" s="29">
        <f t="shared" si="75"/>
        <v>0</v>
      </c>
    </row>
    <row r="255" spans="1:11" s="23" customFormat="1" ht="15" customHeight="1">
      <c r="A255" s="24" t="s">
        <v>16</v>
      </c>
      <c r="B255" s="23" t="s">
        <v>55</v>
      </c>
      <c r="C255" s="25">
        <v>300</v>
      </c>
      <c r="D255" s="25">
        <v>0</v>
      </c>
      <c r="E255" s="26">
        <f t="shared" si="65"/>
        <v>300</v>
      </c>
      <c r="F255" s="25">
        <v>-300</v>
      </c>
      <c r="G255" s="25">
        <v>0</v>
      </c>
      <c r="H255" s="26">
        <f t="shared" si="66"/>
        <v>-300</v>
      </c>
      <c r="I255" s="26">
        <f t="shared" si="72"/>
        <v>0</v>
      </c>
      <c r="J255" s="26">
        <f t="shared" si="73"/>
        <v>0</v>
      </c>
      <c r="K255" s="26">
        <f t="shared" si="74"/>
        <v>0</v>
      </c>
    </row>
    <row r="256" spans="1:11" s="30" customFormat="1" ht="15" customHeight="1">
      <c r="A256" s="9" t="s">
        <v>38</v>
      </c>
      <c r="B256" s="10" t="s">
        <v>39</v>
      </c>
      <c r="C256" s="11">
        <v>2217101</v>
      </c>
      <c r="D256" s="11">
        <v>140000</v>
      </c>
      <c r="E256" s="4">
        <f>SUM(C256:D256)</f>
        <v>2357101</v>
      </c>
      <c r="F256" s="11">
        <f>F259</f>
        <v>50000</v>
      </c>
      <c r="G256" s="11">
        <f>G259</f>
        <v>129806</v>
      </c>
      <c r="H256" s="4">
        <f>F256+G256</f>
        <v>179806</v>
      </c>
      <c r="I256" s="4">
        <f>C256+F256</f>
        <v>2267101</v>
      </c>
      <c r="J256" s="4">
        <f>D256+G256</f>
        <v>269806</v>
      </c>
      <c r="K256" s="4">
        <f>E256+H256</f>
        <v>2536907</v>
      </c>
    </row>
    <row r="257" spans="1:11" s="31" customFormat="1" ht="11.25" customHeight="1">
      <c r="A257" s="12"/>
      <c r="B257" s="13" t="s">
        <v>10</v>
      </c>
      <c r="C257" s="14"/>
      <c r="D257" s="14"/>
      <c r="E257" s="6"/>
      <c r="F257" s="14"/>
      <c r="G257" s="14"/>
      <c r="H257" s="6"/>
      <c r="I257" s="6"/>
      <c r="J257" s="6"/>
      <c r="K257" s="6"/>
    </row>
    <row r="258" spans="1:11" s="32" customFormat="1" ht="15" customHeight="1">
      <c r="A258" s="15"/>
      <c r="B258" s="16" t="s">
        <v>11</v>
      </c>
      <c r="C258" s="17">
        <v>0</v>
      </c>
      <c r="D258" s="17">
        <v>0</v>
      </c>
      <c r="E258" s="8">
        <f>SUM(C258:D258)</f>
        <v>0</v>
      </c>
      <c r="F258" s="17">
        <v>0</v>
      </c>
      <c r="G258" s="17">
        <v>0</v>
      </c>
      <c r="H258" s="8">
        <f>F258+G258</f>
        <v>0</v>
      </c>
      <c r="I258" s="8">
        <f aca="true" t="shared" si="76" ref="I258:K261">C258+F258</f>
        <v>0</v>
      </c>
      <c r="J258" s="8">
        <f t="shared" si="76"/>
        <v>0</v>
      </c>
      <c r="K258" s="8">
        <f t="shared" si="76"/>
        <v>0</v>
      </c>
    </row>
    <row r="259" spans="1:11" s="34" customFormat="1" ht="15" customHeight="1">
      <c r="A259" s="33">
        <v>92116</v>
      </c>
      <c r="B259" s="34" t="s">
        <v>45</v>
      </c>
      <c r="C259" s="20">
        <v>862941</v>
      </c>
      <c r="D259" s="20">
        <v>100000</v>
      </c>
      <c r="E259" s="21">
        <f>SUM(C259:D259)</f>
        <v>962941</v>
      </c>
      <c r="F259" s="35">
        <f>SUM(F260:F261)</f>
        <v>50000</v>
      </c>
      <c r="G259" s="35">
        <f>SUM(G260:G261)</f>
        <v>129806</v>
      </c>
      <c r="H259" s="21">
        <f>F259+G259</f>
        <v>179806</v>
      </c>
      <c r="I259" s="21">
        <f t="shared" si="76"/>
        <v>912941</v>
      </c>
      <c r="J259" s="21">
        <f t="shared" si="76"/>
        <v>229806</v>
      </c>
      <c r="K259" s="21">
        <f t="shared" si="76"/>
        <v>1142747</v>
      </c>
    </row>
    <row r="260" spans="1:11" s="37" customFormat="1" ht="15" customHeight="1">
      <c r="A260" s="36" t="s">
        <v>40</v>
      </c>
      <c r="B260" s="37" t="s">
        <v>41</v>
      </c>
      <c r="C260" s="28">
        <v>862941</v>
      </c>
      <c r="D260" s="28">
        <v>100000</v>
      </c>
      <c r="E260" s="29">
        <f>SUM(C260:D260)</f>
        <v>962941</v>
      </c>
      <c r="F260" s="38">
        <v>40000</v>
      </c>
      <c r="G260" s="38">
        <v>24000</v>
      </c>
      <c r="H260" s="29">
        <f>F260+G260</f>
        <v>64000</v>
      </c>
      <c r="I260" s="29">
        <f t="shared" si="76"/>
        <v>902941</v>
      </c>
      <c r="J260" s="29">
        <f t="shared" si="76"/>
        <v>124000</v>
      </c>
      <c r="K260" s="29">
        <f t="shared" si="76"/>
        <v>1026941</v>
      </c>
    </row>
    <row r="261" spans="1:11" s="41" customFormat="1" ht="15" customHeight="1">
      <c r="A261" s="40" t="s">
        <v>20</v>
      </c>
      <c r="B261" s="41" t="s">
        <v>21</v>
      </c>
      <c r="C261" s="25">
        <v>0</v>
      </c>
      <c r="D261" s="25">
        <v>0</v>
      </c>
      <c r="E261" s="26">
        <f>SUM(C261:D261)</f>
        <v>0</v>
      </c>
      <c r="F261" s="42">
        <v>10000</v>
      </c>
      <c r="G261" s="42">
        <v>105806</v>
      </c>
      <c r="H261" s="26">
        <f>F261+G261</f>
        <v>115806</v>
      </c>
      <c r="I261" s="26">
        <f t="shared" si="76"/>
        <v>10000</v>
      </c>
      <c r="J261" s="26">
        <f t="shared" si="76"/>
        <v>105806</v>
      </c>
      <c r="K261" s="26">
        <f t="shared" si="76"/>
        <v>115806</v>
      </c>
    </row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</sheetData>
  <mergeCells count="12">
    <mergeCell ref="I1:K1"/>
    <mergeCell ref="I2:K2"/>
    <mergeCell ref="I3:K3"/>
    <mergeCell ref="I4:K4"/>
    <mergeCell ref="A158:K158"/>
    <mergeCell ref="A12:K12"/>
    <mergeCell ref="A5:K5"/>
    <mergeCell ref="A6:A7"/>
    <mergeCell ref="B6:B7"/>
    <mergeCell ref="C6:E6"/>
    <mergeCell ref="F6:H6"/>
    <mergeCell ref="I6:K6"/>
  </mergeCells>
  <printOptions/>
  <pageMargins left="0" right="0" top="0.3937007874015748" bottom="0.787401574803149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6" sqref="A1:IV16384"/>
    </sheetView>
  </sheetViews>
  <sheetFormatPr defaultColWidth="9.00390625" defaultRowHeight="12.75"/>
  <cols>
    <col min="1" max="2" width="9.125" style="89" customWidth="1"/>
    <col min="3" max="11" width="9.125" style="100" customWidth="1"/>
    <col min="12" max="16384" width="9.125" style="89" customWidth="1"/>
  </cols>
  <sheetData/>
  <printOptions/>
  <pageMargins left="0.1968503937007874" right="0.1968503937007874" top="0.5905511811023623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2005-10-10T06:32:28Z</cp:lastPrinted>
  <dcterms:created xsi:type="dcterms:W3CDTF">2003-09-26T12:48:28Z</dcterms:created>
  <dcterms:modified xsi:type="dcterms:W3CDTF">2005-10-24T09:25:10Z</dcterms:modified>
  <cp:category/>
  <cp:version/>
  <cp:contentType/>
  <cp:contentStatus/>
</cp:coreProperties>
</file>