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<sst xmlns="http://schemas.openxmlformats.org/spreadsheetml/2006/main" count="447" uniqueCount="187">
  <si>
    <t>śr. wł.</t>
  </si>
  <si>
    <t>dotacje</t>
  </si>
  <si>
    <t>RAZEM</t>
  </si>
  <si>
    <t>Plan po zmianach</t>
  </si>
  <si>
    <t>Zmiana ( + ) : ( - )</t>
  </si>
  <si>
    <t>Plan przed zmianą</t>
  </si>
  <si>
    <t>TREŚĆ</t>
  </si>
  <si>
    <t>B = R A Z E M   wydatki na zadania inwestycjne dotyczace powiatu</t>
  </si>
  <si>
    <t xml:space="preserve">A =  R A Z E M   wydatki na zadania inwestycjne dotyczace gminy </t>
  </si>
  <si>
    <t>urząd miasta</t>
  </si>
  <si>
    <t>ośrodki pomocy społecznej</t>
  </si>
  <si>
    <t>pozostała działalność</t>
  </si>
  <si>
    <t>oświetlenie ulic</t>
  </si>
  <si>
    <t>PION SEKRETARZA</t>
  </si>
  <si>
    <t>750 - 75023</t>
  </si>
  <si>
    <t>Administracja publiczna</t>
  </si>
  <si>
    <t>§ 6050</t>
  </si>
  <si>
    <t>§ 6060</t>
  </si>
  <si>
    <t>klasyfik. budżet.</t>
  </si>
  <si>
    <t>WYDZIAŁ SPRAW SPOŁECZNYCH</t>
  </si>
  <si>
    <t>gospodarka ściekowa i ochrona wód</t>
  </si>
  <si>
    <t>INWESTYCJE  OGÓŁEM = A + B                                                                                             wydatki na zdania inwestycjne dotyczące zadań gminy i powiatu</t>
  </si>
  <si>
    <t>Gospodarka mieszkaniowa</t>
  </si>
  <si>
    <t>Transport i łączność</t>
  </si>
  <si>
    <t>900 - 90095</t>
  </si>
  <si>
    <t>Gospodarka komunalna</t>
  </si>
  <si>
    <t>od ul. Próchnika do ul. Żeromskiego</t>
  </si>
  <si>
    <t>drogi publiczne</t>
  </si>
  <si>
    <t>nadzór budowlany</t>
  </si>
  <si>
    <t>szkoły zawodowe</t>
  </si>
  <si>
    <t>Załącznik nr 5</t>
  </si>
  <si>
    <t>§ 6300</t>
  </si>
  <si>
    <t>drogi publiczne gminy</t>
  </si>
  <si>
    <t>k</t>
  </si>
  <si>
    <t>ś</t>
  </si>
  <si>
    <t>p</t>
  </si>
  <si>
    <t>lokalny transport zbiorowy</t>
  </si>
  <si>
    <t xml:space="preserve">ZMIANY  W  PLANIE  NAKŁADÓW  NA  INWESTYCJE </t>
  </si>
  <si>
    <t>szkoły podstawowe</t>
  </si>
  <si>
    <t>przedszola</t>
  </si>
  <si>
    <t>schroniska dla zwierząt</t>
  </si>
  <si>
    <t>Modernizacja Urzędu Miasta</t>
  </si>
  <si>
    <t>poradnia</t>
  </si>
  <si>
    <t>600-60016</t>
  </si>
  <si>
    <t>instytucje kultury fizycznej</t>
  </si>
  <si>
    <t xml:space="preserve">Kanalizacja sanitarna w ul. </t>
  </si>
  <si>
    <t>Świerczowskiej</t>
  </si>
  <si>
    <t>Pawłowskiej, w ul. Fabianiego, w ul.</t>
  </si>
  <si>
    <t>Kałuży</t>
  </si>
  <si>
    <t>600-60015</t>
  </si>
  <si>
    <t>obrona cywilna</t>
  </si>
  <si>
    <t>placówki opiekuńczo-wychowawcze</t>
  </si>
  <si>
    <t>muzeum</t>
  </si>
  <si>
    <t xml:space="preserve">centra kształcenia </t>
  </si>
  <si>
    <t>WYDZIAŁ INFRASTRUKTURY MIASTA</t>
  </si>
  <si>
    <t>Modernizacja ul.Sulejowskiej od Ronda</t>
  </si>
  <si>
    <t>Gierka do ul. Projektowanej</t>
  </si>
  <si>
    <t>świadczenia rodzinne</t>
  </si>
  <si>
    <t>biblioteka</t>
  </si>
  <si>
    <t>GFOŚiGW</t>
  </si>
  <si>
    <t>Moderniz. i rozbudowa oczyszczalni</t>
  </si>
  <si>
    <t>PFOŚiGW</t>
  </si>
  <si>
    <t>Rady Miasta w Piotrkowie Tryb.</t>
  </si>
  <si>
    <t>Oświata i wychowanie</t>
  </si>
  <si>
    <t>801-80130</t>
  </si>
  <si>
    <t>ZSPg Nr 3 przy ul. Broniewskiego 16</t>
  </si>
  <si>
    <t xml:space="preserve">modernizacja budynku szkoły i sali </t>
  </si>
  <si>
    <t>gimnastycznej - w ramach programu</t>
  </si>
  <si>
    <t>termomodernizacja budynków</t>
  </si>
  <si>
    <t xml:space="preserve">Budowa nawierzchni w ul. Karłowicza </t>
  </si>
  <si>
    <t>i Moniuszki wraz z kanalizacją deszcz.</t>
  </si>
  <si>
    <t>etap I kanalizacja deszczowa</t>
  </si>
  <si>
    <t>u</t>
  </si>
  <si>
    <t>MIEJSKI ZARZĄD DRÓG I KOMUNIKACJI</t>
  </si>
  <si>
    <t xml:space="preserve">Dokumentacja przebudowy dróg </t>
  </si>
  <si>
    <t>i ciągów pieszych</t>
  </si>
  <si>
    <t>Przebudowa ul. Witosa</t>
  </si>
  <si>
    <t>Przebudowa ul. Nicianej</t>
  </si>
  <si>
    <t>Zakup znaków aktywnych</t>
  </si>
  <si>
    <t>Przebudowa ul. Słowackiego od AK</t>
  </si>
  <si>
    <t>do Daniłowskiego - etap I</t>
  </si>
  <si>
    <t>Przebudowa ul. Wolborskiej</t>
  </si>
  <si>
    <t>REFERAT ZARZĄDZANIA KRYZYSOWEGO</t>
  </si>
  <si>
    <t>754 - 75495</t>
  </si>
  <si>
    <t>Bezpieczeństwo publiczne</t>
  </si>
  <si>
    <t xml:space="preserve">pozostała działalność </t>
  </si>
  <si>
    <t xml:space="preserve">System monitoringu wizyjnego </t>
  </si>
  <si>
    <t>w mieście</t>
  </si>
  <si>
    <t>900 - 90001</t>
  </si>
  <si>
    <t>Regulacja rzeki Wierzejki na odc.od</t>
  </si>
  <si>
    <t>Ścieków - dokumentacja techniczna</t>
  </si>
  <si>
    <t>900 - 90013</t>
  </si>
  <si>
    <t>gospodarka ściekowa</t>
  </si>
  <si>
    <t>Urządzanie przytuliska dla zwierząt</t>
  </si>
  <si>
    <t>Budowa kanalizacji sanitarnej w ul.</t>
  </si>
  <si>
    <t xml:space="preserve">Budowa ul. Twardosławickiej wraz </t>
  </si>
  <si>
    <t>z kanalizacją deszczową - I etap</t>
  </si>
  <si>
    <t xml:space="preserve">Punkt zlewny ścieków komunalnych </t>
  </si>
  <si>
    <t>w zachodnej części miasta</t>
  </si>
  <si>
    <t>Kanalizacja sanitarna w ul.</t>
  </si>
  <si>
    <t>Kanalizacja sanitarna w ul.Poleśnej,</t>
  </si>
  <si>
    <t>Krętej, Wschodniej, Rakowskiej,</t>
  </si>
  <si>
    <t>Zimnej, Wolborskiej, Spacerowej</t>
  </si>
  <si>
    <t>Wykonanie ogrodzenia i nawierzchni</t>
  </si>
  <si>
    <t>oraz zakup toalet na targowisku przy</t>
  </si>
  <si>
    <t>ul. Bawełnianej i Cmentarnej</t>
  </si>
  <si>
    <t>Kanalizacja sanitarna w ul. Dworskiej</t>
  </si>
  <si>
    <t>Kanalizacja deszczowa dla Oś.Jeziorna</t>
  </si>
  <si>
    <t>z przepustem</t>
  </si>
  <si>
    <t>Budowa obwodnicy Miasta Piotrkowa</t>
  </si>
  <si>
    <t>inne środki pozabudżetowe</t>
  </si>
  <si>
    <t>Trybunalskiego - etap I</t>
  </si>
  <si>
    <t>Trybunalskiego - etap II</t>
  </si>
  <si>
    <t>Parking przy ul. Słowackiego</t>
  </si>
  <si>
    <t>Parking przy ul. Dmowskiego</t>
  </si>
  <si>
    <t>Modernizacja ciągów komunikacyjnych</t>
  </si>
  <si>
    <t>wzdłuż ul. Sienkiewicza na odc.od.ul.</t>
  </si>
  <si>
    <t>Piłsudskiego do ul. Piastowskiej</t>
  </si>
  <si>
    <t>Modernizacja ul. Pasaż Rudowskiego</t>
  </si>
  <si>
    <t>wraz z modernizacją parkingu przy</t>
  </si>
  <si>
    <t>budynku UM</t>
  </si>
  <si>
    <t>Modernizacja skrzyżowania ulic</t>
  </si>
  <si>
    <t>Kostromska- Belzacka</t>
  </si>
  <si>
    <t>700-70095</t>
  </si>
  <si>
    <t>w tym:</t>
  </si>
  <si>
    <t>Budynek socjalny po bursie</t>
  </si>
  <si>
    <t>Przedszkole Nr 1</t>
  </si>
  <si>
    <t>Dach nad krytą pływalnią</t>
  </si>
  <si>
    <t>801-80104</t>
  </si>
  <si>
    <t>przedszkola</t>
  </si>
  <si>
    <t>Przedszkole Samorządowe Nr 24</t>
  </si>
  <si>
    <t>adaptacja dla potrzeb osób niepełnos.</t>
  </si>
  <si>
    <t>Budowa jezdni północnej tarsy W-Z</t>
  </si>
  <si>
    <t>I etap realizacja</t>
  </si>
  <si>
    <t>Wykonanie nawierzchni ul.Roosevelta</t>
  </si>
  <si>
    <t>oraz parking</t>
  </si>
  <si>
    <t>Modernizacja ul. Wojska Polskiego</t>
  </si>
  <si>
    <t>od ul.Kostromskiej do granic miasta</t>
  </si>
  <si>
    <t>Budowa witaczek</t>
  </si>
  <si>
    <t>Most przez rzekę Strawę w ciągu ul.</t>
  </si>
  <si>
    <t>Podole</t>
  </si>
  <si>
    <t>Modernizacja ul. Słowackiego na odc.</t>
  </si>
  <si>
    <t>od Pl.Kościuszki do ul.Sienkiewicza</t>
  </si>
  <si>
    <t>852-85201</t>
  </si>
  <si>
    <t>Pomoc społeczna</t>
  </si>
  <si>
    <t xml:space="preserve">Pogotowie Opiekuńcze - modernizacja </t>
  </si>
  <si>
    <t>budynku w ramach programu</t>
  </si>
  <si>
    <t>801-80101</t>
  </si>
  <si>
    <t>Roboty modernizacyjne w szkołach</t>
  </si>
  <si>
    <t>podstawowych</t>
  </si>
  <si>
    <t>801-80110</t>
  </si>
  <si>
    <t>gimnazja</t>
  </si>
  <si>
    <t>Roboty modernizacyjne w gimnazjach</t>
  </si>
  <si>
    <t>801-80120</t>
  </si>
  <si>
    <t>licea</t>
  </si>
  <si>
    <t>Roboty modernizacyjne w liceach</t>
  </si>
  <si>
    <t>Roboty modernizacyjne w ponadgimn.</t>
  </si>
  <si>
    <t>851-85149</t>
  </si>
  <si>
    <t>Ochrona zdrowia</t>
  </si>
  <si>
    <t>programy profilaktyki zdrowotnej</t>
  </si>
  <si>
    <t>Zakup sprzętu medycznego</t>
  </si>
  <si>
    <t>Wolborskiej i Wierzejskiej oraz kanału</t>
  </si>
  <si>
    <t>deszczowego dla odprowadzenia wód</t>
  </si>
  <si>
    <t>opadowych z ul. Wolborskiej</t>
  </si>
  <si>
    <t>926-92695</t>
  </si>
  <si>
    <t xml:space="preserve">Budowa placów zabaw i boiska przy </t>
  </si>
  <si>
    <t>ul. Jeziornej</t>
  </si>
  <si>
    <t>straż miejska</t>
  </si>
  <si>
    <t>domy pomocy społecznej</t>
  </si>
  <si>
    <t>zadania w zakresie kultury</t>
  </si>
  <si>
    <t>komendy powiatowe policji</t>
  </si>
  <si>
    <t>POGOTOWIE OPIEKUŃCZE</t>
  </si>
  <si>
    <t>Zakup samochodu</t>
  </si>
  <si>
    <t>Program termomodernizacji budynków</t>
  </si>
  <si>
    <t>§ 6052</t>
  </si>
  <si>
    <t>Kultura fizyczna i sport</t>
  </si>
  <si>
    <t xml:space="preserve"> </t>
  </si>
  <si>
    <t>do Uchwały Nr XXVIII/399/04</t>
  </si>
  <si>
    <t>z dnia 24.11.2004 r.</t>
  </si>
  <si>
    <t>pozostała działalność w kulturze fizycznej</t>
  </si>
  <si>
    <t>pozostała działalność w bezpieczeństwie</t>
  </si>
  <si>
    <t>pozostała działalność w działaln.usługowej</t>
  </si>
  <si>
    <t>gospodarka gruntami i nieruchomościami</t>
  </si>
  <si>
    <t>pozostała działalność w gosp.mieszkaniowej</t>
  </si>
  <si>
    <t>pozostała działalność w gosp. komunalnej</t>
  </si>
  <si>
    <t>Jeziora Bugaj do Miejskiej Oczyszczalni</t>
  </si>
  <si>
    <t>ścieków i infrastruktura wodno-kanalizacyjna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</si>
</sst>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3" fontId="3" fillId="0" borderId="4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3" fontId="4" fillId="0" borderId="3" xfId="0" applyNumberFormat="1" applyFont="1" applyBorder="1" applyAlignment="1">
      <alignment vertical="center" wrapText="1"/>
    </xf>
    <xf numFmtId="0" fontId="0" fillId="0" borderId="2" xfId="0" applyBorder="1" applyAlignment="1">
      <alignment horizontal="left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 wrapText="1"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0"/>
  <sheetViews>
    <sheetView tabSelected="1" workbookViewId="0" topLeftCell="A1">
      <selection activeCell="A279" sqref="A279:IV592"/>
    </sheetView>
  </sheetViews>
  <sheetFormatPr defaultColWidth="9.00390625" defaultRowHeight="12.75"/>
  <cols>
    <col min="1" max="1" width="10.00390625" style="0" customWidth="1"/>
    <col min="2" max="2" width="38.625" style="0" customWidth="1"/>
    <col min="3" max="3" width="10.125" style="0" customWidth="1"/>
    <col min="4" max="4" width="9.375" style="0" customWidth="1"/>
    <col min="5" max="5" width="10.00390625" style="0" customWidth="1"/>
    <col min="6" max="6" width="9.75390625" style="0" bestFit="1" customWidth="1"/>
    <col min="7" max="7" width="9.625" style="0" customWidth="1"/>
    <col min="8" max="8" width="9.75390625" style="0" bestFit="1" customWidth="1"/>
    <col min="9" max="9" width="9.875" style="0" customWidth="1"/>
    <col min="10" max="10" width="9.625" style="0" customWidth="1"/>
    <col min="11" max="11" width="10.125" style="0" customWidth="1"/>
    <col min="12" max="12" width="8.875" style="0" customWidth="1"/>
  </cols>
  <sheetData>
    <row r="1" spans="9:12" ht="12.75">
      <c r="I1" s="114" t="s">
        <v>30</v>
      </c>
      <c r="J1" s="114"/>
      <c r="K1" s="114"/>
      <c r="L1" s="114"/>
    </row>
    <row r="2" spans="9:12" ht="12.75">
      <c r="I2" s="114" t="s">
        <v>177</v>
      </c>
      <c r="J2" s="114"/>
      <c r="K2" s="114"/>
      <c r="L2" s="114"/>
    </row>
    <row r="3" spans="9:12" ht="12.75">
      <c r="I3" s="114" t="s">
        <v>62</v>
      </c>
      <c r="J3" s="114"/>
      <c r="K3" s="114"/>
      <c r="L3" s="114"/>
    </row>
    <row r="4" spans="9:12" ht="12.75">
      <c r="I4" s="114" t="s">
        <v>178</v>
      </c>
      <c r="J4" s="114"/>
      <c r="K4" s="114"/>
      <c r="L4" s="114"/>
    </row>
    <row r="5" ht="9" customHeight="1"/>
    <row r="6" spans="1:12" ht="27" customHeight="1">
      <c r="A6" s="116" t="s">
        <v>37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0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9.5" customHeight="1">
      <c r="A8" s="109" t="s">
        <v>18</v>
      </c>
      <c r="B8" s="109" t="s">
        <v>6</v>
      </c>
      <c r="C8" s="113" t="s">
        <v>5</v>
      </c>
      <c r="D8" s="113"/>
      <c r="E8" s="113"/>
      <c r="F8" s="113" t="s">
        <v>4</v>
      </c>
      <c r="G8" s="113"/>
      <c r="H8" s="113"/>
      <c r="I8" s="113" t="s">
        <v>3</v>
      </c>
      <c r="J8" s="113"/>
      <c r="K8" s="113"/>
      <c r="L8" s="1"/>
    </row>
    <row r="9" spans="1:12" ht="13.5" customHeight="1">
      <c r="A9" s="109"/>
      <c r="B9" s="109"/>
      <c r="C9" s="2" t="s">
        <v>0</v>
      </c>
      <c r="D9" s="2" t="s">
        <v>1</v>
      </c>
      <c r="E9" s="2" t="s">
        <v>2</v>
      </c>
      <c r="F9" s="2" t="s">
        <v>0</v>
      </c>
      <c r="G9" s="2" t="s">
        <v>1</v>
      </c>
      <c r="H9" s="2" t="s">
        <v>2</v>
      </c>
      <c r="I9" s="2" t="s">
        <v>0</v>
      </c>
      <c r="J9" s="2" t="s">
        <v>1</v>
      </c>
      <c r="K9" s="2" t="s">
        <v>2</v>
      </c>
      <c r="L9" s="1"/>
    </row>
    <row r="10" spans="1:12" ht="13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1"/>
    </row>
    <row r="11" spans="1:12" ht="38.25" customHeight="1">
      <c r="A11" s="109" t="s">
        <v>21</v>
      </c>
      <c r="B11" s="109"/>
      <c r="C11" s="3">
        <f>3306888+16642542+3001239</f>
        <v>22950669</v>
      </c>
      <c r="D11" s="3">
        <v>2021809</v>
      </c>
      <c r="E11" s="3">
        <f>C11+D11</f>
        <v>24972478</v>
      </c>
      <c r="F11" s="3">
        <f>F12+F183</f>
        <v>-2648166</v>
      </c>
      <c r="G11" s="3">
        <f>G12+G183</f>
        <v>544260</v>
      </c>
      <c r="H11" s="3">
        <f aca="true" t="shared" si="0" ref="H11:H35">F11+G11</f>
        <v>-2103906</v>
      </c>
      <c r="I11" s="3">
        <f aca="true" t="shared" si="1" ref="I11:I36">C11+F11</f>
        <v>20302503</v>
      </c>
      <c r="J11" s="3">
        <f aca="true" t="shared" si="2" ref="J11:J36">D11+G11</f>
        <v>2566069</v>
      </c>
      <c r="K11" s="3">
        <f>SUM(I11:J11)</f>
        <v>22868572</v>
      </c>
      <c r="L11" s="1"/>
    </row>
    <row r="12" spans="1:12" ht="27.75" customHeight="1">
      <c r="A12" s="108" t="s">
        <v>8</v>
      </c>
      <c r="B12" s="108"/>
      <c r="C12" s="3">
        <f>SUM(C13:C34)</f>
        <v>14353173</v>
      </c>
      <c r="D12" s="3">
        <f>SUM(D13:D34)</f>
        <v>1586077</v>
      </c>
      <c r="E12" s="3">
        <f>SUM(C12:D12)</f>
        <v>15939250</v>
      </c>
      <c r="F12" s="3">
        <f>SUM(F13:F34)</f>
        <v>-1665536</v>
      </c>
      <c r="G12" s="3">
        <f>SUM(G13:G34)</f>
        <v>0</v>
      </c>
      <c r="H12" s="3">
        <f t="shared" si="0"/>
        <v>-1665536</v>
      </c>
      <c r="I12" s="3">
        <f t="shared" si="1"/>
        <v>12687637</v>
      </c>
      <c r="J12" s="3">
        <f t="shared" si="2"/>
        <v>1586077</v>
      </c>
      <c r="K12" s="3">
        <f aca="true" t="shared" si="3" ref="K12:K36">E12+H12</f>
        <v>14273714</v>
      </c>
      <c r="L12" s="1"/>
    </row>
    <row r="13" spans="1:12" ht="13.5" customHeight="1">
      <c r="A13" s="57">
        <v>60004</v>
      </c>
      <c r="B13" s="58" t="s">
        <v>36</v>
      </c>
      <c r="C13" s="7">
        <v>50000</v>
      </c>
      <c r="D13" s="7">
        <v>0</v>
      </c>
      <c r="E13" s="8">
        <f aca="true" t="shared" si="4" ref="E13:E36">C13+D13</f>
        <v>50000</v>
      </c>
      <c r="F13" s="7">
        <v>0</v>
      </c>
      <c r="G13" s="7">
        <f>-G1</f>
        <v>0</v>
      </c>
      <c r="H13" s="8">
        <f t="shared" si="0"/>
        <v>0</v>
      </c>
      <c r="I13" s="8">
        <f t="shared" si="1"/>
        <v>50000</v>
      </c>
      <c r="J13" s="8">
        <f t="shared" si="2"/>
        <v>0</v>
      </c>
      <c r="K13" s="8">
        <f t="shared" si="3"/>
        <v>50000</v>
      </c>
      <c r="L13" s="1"/>
    </row>
    <row r="14" spans="1:12" ht="13.5" customHeight="1">
      <c r="A14" s="57">
        <v>60016</v>
      </c>
      <c r="B14" s="58" t="s">
        <v>32</v>
      </c>
      <c r="C14" s="7">
        <f>672700+3786680+140000</f>
        <v>4599380</v>
      </c>
      <c r="D14" s="7">
        <v>1311353</v>
      </c>
      <c r="E14" s="8">
        <f t="shared" si="4"/>
        <v>5910733</v>
      </c>
      <c r="F14" s="7">
        <f>F36+F173</f>
        <v>-1067684</v>
      </c>
      <c r="G14" s="7">
        <f>-G2</f>
        <v>0</v>
      </c>
      <c r="H14" s="8">
        <f>F14+G14</f>
        <v>-1067684</v>
      </c>
      <c r="I14" s="8">
        <f>C14+F14</f>
        <v>3531696</v>
      </c>
      <c r="J14" s="8">
        <f>D14+G14</f>
        <v>1311353</v>
      </c>
      <c r="K14" s="8">
        <f>E14+H14</f>
        <v>4843049</v>
      </c>
      <c r="L14" s="1"/>
    </row>
    <row r="15" spans="1:12" ht="13.5" customHeight="1">
      <c r="A15" s="57">
        <v>70005</v>
      </c>
      <c r="B15" s="58" t="s">
        <v>182</v>
      </c>
      <c r="C15" s="7">
        <v>500000</v>
      </c>
      <c r="D15" s="7">
        <v>0</v>
      </c>
      <c r="E15" s="8">
        <f t="shared" si="4"/>
        <v>500000</v>
      </c>
      <c r="F15" s="7">
        <v>0</v>
      </c>
      <c r="G15" s="7">
        <v>0</v>
      </c>
      <c r="H15" s="8">
        <f t="shared" si="0"/>
        <v>0</v>
      </c>
      <c r="I15" s="8">
        <f t="shared" si="1"/>
        <v>500000</v>
      </c>
      <c r="J15" s="8">
        <f t="shared" si="2"/>
        <v>0</v>
      </c>
      <c r="K15" s="8">
        <f t="shared" si="3"/>
        <v>500000</v>
      </c>
      <c r="L15" s="1"/>
    </row>
    <row r="16" spans="1:12" ht="13.5" customHeight="1">
      <c r="A16" s="57">
        <v>70095</v>
      </c>
      <c r="B16" s="58" t="s">
        <v>183</v>
      </c>
      <c r="C16" s="7">
        <v>4440439</v>
      </c>
      <c r="D16" s="7">
        <v>0</v>
      </c>
      <c r="E16" s="8">
        <f t="shared" si="4"/>
        <v>4440439</v>
      </c>
      <c r="F16" s="7">
        <f>F66</f>
        <v>-94000</v>
      </c>
      <c r="G16" s="7">
        <v>0</v>
      </c>
      <c r="H16" s="8">
        <f t="shared" si="0"/>
        <v>-94000</v>
      </c>
      <c r="I16" s="8">
        <f t="shared" si="1"/>
        <v>4346439</v>
      </c>
      <c r="J16" s="8">
        <f t="shared" si="2"/>
        <v>0</v>
      </c>
      <c r="K16" s="8">
        <f t="shared" si="3"/>
        <v>4346439</v>
      </c>
      <c r="L16" s="1"/>
    </row>
    <row r="17" spans="1:12" ht="13.5" customHeight="1">
      <c r="A17" s="57">
        <v>71095</v>
      </c>
      <c r="B17" s="58" t="s">
        <v>181</v>
      </c>
      <c r="C17" s="7">
        <v>120000</v>
      </c>
      <c r="D17" s="7">
        <v>0</v>
      </c>
      <c r="E17" s="8">
        <f t="shared" si="4"/>
        <v>120000</v>
      </c>
      <c r="F17" s="7">
        <v>0</v>
      </c>
      <c r="G17" s="7">
        <v>0</v>
      </c>
      <c r="H17" s="8">
        <f>F17+G17</f>
        <v>0</v>
      </c>
      <c r="I17" s="8">
        <f>C17+F17</f>
        <v>120000</v>
      </c>
      <c r="J17" s="8">
        <f>D17+G17</f>
        <v>0</v>
      </c>
      <c r="K17" s="8">
        <f>E17+H17</f>
        <v>120000</v>
      </c>
      <c r="L17" s="1"/>
    </row>
    <row r="18" spans="1:12" ht="13.5" customHeight="1">
      <c r="A18" s="57">
        <v>75023</v>
      </c>
      <c r="B18" s="58" t="s">
        <v>9</v>
      </c>
      <c r="C18" s="7">
        <v>1248000</v>
      </c>
      <c r="D18" s="7">
        <v>0</v>
      </c>
      <c r="E18" s="8">
        <f t="shared" si="4"/>
        <v>1248000</v>
      </c>
      <c r="F18" s="7">
        <f>F166</f>
        <v>-244000</v>
      </c>
      <c r="G18" s="7">
        <v>0</v>
      </c>
      <c r="H18" s="8">
        <f t="shared" si="0"/>
        <v>-244000</v>
      </c>
      <c r="I18" s="8">
        <f t="shared" si="1"/>
        <v>1004000</v>
      </c>
      <c r="J18" s="8">
        <f t="shared" si="2"/>
        <v>0</v>
      </c>
      <c r="K18" s="8">
        <f t="shared" si="3"/>
        <v>1004000</v>
      </c>
      <c r="L18" s="1"/>
    </row>
    <row r="19" spans="1:12" ht="13.5" customHeight="1">
      <c r="A19" s="57">
        <v>75416</v>
      </c>
      <c r="B19" s="58" t="s">
        <v>167</v>
      </c>
      <c r="C19" s="7">
        <v>219600</v>
      </c>
      <c r="D19" s="7">
        <v>0</v>
      </c>
      <c r="E19" s="8">
        <f t="shared" si="4"/>
        <v>219600</v>
      </c>
      <c r="F19" s="7">
        <v>0</v>
      </c>
      <c r="G19" s="7">
        <v>0</v>
      </c>
      <c r="H19" s="8">
        <f>F19+G19</f>
        <v>0</v>
      </c>
      <c r="I19" s="8">
        <f aca="true" t="shared" si="5" ref="I19:K20">C19+F19</f>
        <v>219600</v>
      </c>
      <c r="J19" s="8">
        <f t="shared" si="5"/>
        <v>0</v>
      </c>
      <c r="K19" s="8">
        <f t="shared" si="5"/>
        <v>219600</v>
      </c>
      <c r="L19" s="1"/>
    </row>
    <row r="20" spans="1:12" ht="13.5" customHeight="1">
      <c r="A20" s="57">
        <v>75495</v>
      </c>
      <c r="B20" s="58" t="s">
        <v>180</v>
      </c>
      <c r="C20" s="7">
        <v>0</v>
      </c>
      <c r="D20" s="7">
        <v>0</v>
      </c>
      <c r="E20" s="8">
        <f t="shared" si="4"/>
        <v>0</v>
      </c>
      <c r="F20" s="7">
        <f>F156</f>
        <v>28000</v>
      </c>
      <c r="G20" s="7">
        <v>0</v>
      </c>
      <c r="H20" s="8">
        <f>F20+G20</f>
        <v>28000</v>
      </c>
      <c r="I20" s="8">
        <f t="shared" si="5"/>
        <v>28000</v>
      </c>
      <c r="J20" s="8">
        <f t="shared" si="5"/>
        <v>0</v>
      </c>
      <c r="K20" s="8">
        <f t="shared" si="5"/>
        <v>28000</v>
      </c>
      <c r="L20" s="1"/>
    </row>
    <row r="21" spans="1:12" ht="13.5" customHeight="1">
      <c r="A21" s="57">
        <v>80101</v>
      </c>
      <c r="B21" s="58" t="s">
        <v>38</v>
      </c>
      <c r="C21" s="7">
        <v>236473</v>
      </c>
      <c r="D21" s="7">
        <v>0</v>
      </c>
      <c r="E21" s="8">
        <f t="shared" si="4"/>
        <v>236473</v>
      </c>
      <c r="F21" s="7">
        <f>F83</f>
        <v>-10000</v>
      </c>
      <c r="G21" s="7">
        <v>0</v>
      </c>
      <c r="H21" s="8">
        <f t="shared" si="0"/>
        <v>-10000</v>
      </c>
      <c r="I21" s="8">
        <f t="shared" si="1"/>
        <v>226473</v>
      </c>
      <c r="J21" s="8">
        <f t="shared" si="2"/>
        <v>0</v>
      </c>
      <c r="K21" s="8">
        <f t="shared" si="3"/>
        <v>226473</v>
      </c>
      <c r="L21" s="1"/>
    </row>
    <row r="22" spans="1:12" ht="13.5" customHeight="1">
      <c r="A22" s="57">
        <v>80104</v>
      </c>
      <c r="B22" s="58" t="s">
        <v>39</v>
      </c>
      <c r="C22" s="7">
        <v>60000</v>
      </c>
      <c r="D22" s="7">
        <v>40000</v>
      </c>
      <c r="E22" s="8">
        <f t="shared" si="4"/>
        <v>100000</v>
      </c>
      <c r="F22" s="7">
        <f>F88</f>
        <v>22000</v>
      </c>
      <c r="G22" s="7">
        <v>0</v>
      </c>
      <c r="H22" s="8">
        <f aca="true" t="shared" si="6" ref="H22:H27">F22+G22</f>
        <v>22000</v>
      </c>
      <c r="I22" s="8">
        <f aca="true" t="shared" si="7" ref="I22:K27">C22+F22</f>
        <v>82000</v>
      </c>
      <c r="J22" s="8">
        <f t="shared" si="7"/>
        <v>40000</v>
      </c>
      <c r="K22" s="8">
        <f t="shared" si="7"/>
        <v>122000</v>
      </c>
      <c r="L22" s="1"/>
    </row>
    <row r="23" spans="1:12" ht="13.5" customHeight="1">
      <c r="A23" s="57">
        <v>80110</v>
      </c>
      <c r="B23" s="58" t="s">
        <v>151</v>
      </c>
      <c r="C23" s="7">
        <v>162100</v>
      </c>
      <c r="D23" s="7">
        <v>0</v>
      </c>
      <c r="E23" s="8">
        <f t="shared" si="4"/>
        <v>162100</v>
      </c>
      <c r="F23" s="7">
        <f>F93</f>
        <v>-20000</v>
      </c>
      <c r="G23" s="7">
        <v>0</v>
      </c>
      <c r="H23" s="8">
        <f t="shared" si="6"/>
        <v>-20000</v>
      </c>
      <c r="I23" s="8">
        <f t="shared" si="7"/>
        <v>142100</v>
      </c>
      <c r="J23" s="8">
        <f t="shared" si="7"/>
        <v>0</v>
      </c>
      <c r="K23" s="8">
        <f t="shared" si="7"/>
        <v>142100</v>
      </c>
      <c r="L23" s="1"/>
    </row>
    <row r="24" spans="1:12" ht="13.5" customHeight="1">
      <c r="A24" s="57">
        <v>85149</v>
      </c>
      <c r="B24" s="58" t="s">
        <v>159</v>
      </c>
      <c r="C24" s="7">
        <v>0</v>
      </c>
      <c r="D24" s="7">
        <v>0</v>
      </c>
      <c r="E24" s="8">
        <f t="shared" si="4"/>
        <v>0</v>
      </c>
      <c r="F24" s="7">
        <f>F161</f>
        <v>65000</v>
      </c>
      <c r="G24" s="7">
        <v>0</v>
      </c>
      <c r="H24" s="8">
        <f t="shared" si="6"/>
        <v>65000</v>
      </c>
      <c r="I24" s="8">
        <f t="shared" si="7"/>
        <v>65000</v>
      </c>
      <c r="J24" s="8">
        <f t="shared" si="7"/>
        <v>0</v>
      </c>
      <c r="K24" s="8">
        <f t="shared" si="7"/>
        <v>65000</v>
      </c>
      <c r="L24" s="1"/>
    </row>
    <row r="25" spans="1:12" ht="13.5" customHeight="1">
      <c r="A25" s="57">
        <v>85202</v>
      </c>
      <c r="B25" s="58" t="s">
        <v>168</v>
      </c>
      <c r="C25" s="7">
        <v>3400</v>
      </c>
      <c r="D25" s="7">
        <v>0</v>
      </c>
      <c r="E25" s="8">
        <f t="shared" si="4"/>
        <v>3400</v>
      </c>
      <c r="F25" s="7">
        <v>0</v>
      </c>
      <c r="G25" s="7">
        <v>0</v>
      </c>
      <c r="H25" s="8">
        <f t="shared" si="6"/>
        <v>0</v>
      </c>
      <c r="I25" s="8">
        <f t="shared" si="7"/>
        <v>3400</v>
      </c>
      <c r="J25" s="8">
        <f t="shared" si="7"/>
        <v>0</v>
      </c>
      <c r="K25" s="8">
        <f t="shared" si="7"/>
        <v>3400</v>
      </c>
      <c r="L25" s="1"/>
    </row>
    <row r="26" spans="1:12" ht="13.5" customHeight="1">
      <c r="A26" s="57">
        <v>85212</v>
      </c>
      <c r="B26" s="58" t="s">
        <v>57</v>
      </c>
      <c r="C26" s="7">
        <v>0</v>
      </c>
      <c r="D26" s="7">
        <v>30224</v>
      </c>
      <c r="E26" s="8">
        <f t="shared" si="4"/>
        <v>30224</v>
      </c>
      <c r="F26" s="7">
        <v>0</v>
      </c>
      <c r="G26" s="7">
        <f>G177</f>
        <v>0</v>
      </c>
      <c r="H26" s="8">
        <f t="shared" si="6"/>
        <v>0</v>
      </c>
      <c r="I26" s="8">
        <f t="shared" si="7"/>
        <v>0</v>
      </c>
      <c r="J26" s="8">
        <f t="shared" si="7"/>
        <v>30224</v>
      </c>
      <c r="K26" s="8">
        <f t="shared" si="7"/>
        <v>30224</v>
      </c>
      <c r="L26" s="1"/>
    </row>
    <row r="27" spans="1:12" ht="13.5" customHeight="1">
      <c r="A27" s="57">
        <v>85219</v>
      </c>
      <c r="B27" s="58" t="s">
        <v>10</v>
      </c>
      <c r="C27" s="7">
        <v>7000</v>
      </c>
      <c r="D27" s="7">
        <v>0</v>
      </c>
      <c r="E27" s="8">
        <f t="shared" si="4"/>
        <v>7000</v>
      </c>
      <c r="F27" s="7">
        <v>0</v>
      </c>
      <c r="G27" s="7">
        <f>G178</f>
        <v>0</v>
      </c>
      <c r="H27" s="8">
        <f t="shared" si="6"/>
        <v>0</v>
      </c>
      <c r="I27" s="8">
        <f t="shared" si="7"/>
        <v>7000</v>
      </c>
      <c r="J27" s="8">
        <f t="shared" si="7"/>
        <v>0</v>
      </c>
      <c r="K27" s="8">
        <f t="shared" si="7"/>
        <v>7000</v>
      </c>
      <c r="L27" s="1"/>
    </row>
    <row r="28" spans="1:12" ht="13.5" customHeight="1">
      <c r="A28" s="57">
        <v>90001</v>
      </c>
      <c r="B28" s="58" t="s">
        <v>20</v>
      </c>
      <c r="C28" s="7">
        <v>100000</v>
      </c>
      <c r="D28" s="7">
        <v>0</v>
      </c>
      <c r="E28" s="8">
        <f t="shared" si="4"/>
        <v>100000</v>
      </c>
      <c r="F28" s="7">
        <f>F98</f>
        <v>-30000</v>
      </c>
      <c r="G28" s="7">
        <v>0</v>
      </c>
      <c r="H28" s="8">
        <f t="shared" si="0"/>
        <v>-30000</v>
      </c>
      <c r="I28" s="8">
        <f t="shared" si="1"/>
        <v>70000</v>
      </c>
      <c r="J28" s="8">
        <f t="shared" si="2"/>
        <v>0</v>
      </c>
      <c r="K28" s="8">
        <f t="shared" si="3"/>
        <v>70000</v>
      </c>
      <c r="L28" s="1"/>
    </row>
    <row r="29" spans="1:12" ht="13.5" customHeight="1">
      <c r="A29" s="57">
        <v>90013</v>
      </c>
      <c r="B29" s="58" t="s">
        <v>40</v>
      </c>
      <c r="C29" s="7">
        <v>10000</v>
      </c>
      <c r="D29" s="7">
        <v>0</v>
      </c>
      <c r="E29" s="8">
        <f t="shared" si="4"/>
        <v>10000</v>
      </c>
      <c r="F29" s="7">
        <f>F103</f>
        <v>-10000</v>
      </c>
      <c r="G29" s="7">
        <v>0</v>
      </c>
      <c r="H29" s="8">
        <f t="shared" si="0"/>
        <v>-10000</v>
      </c>
      <c r="I29" s="8">
        <f t="shared" si="1"/>
        <v>0</v>
      </c>
      <c r="J29" s="8">
        <f t="shared" si="2"/>
        <v>0</v>
      </c>
      <c r="K29" s="8">
        <f t="shared" si="3"/>
        <v>0</v>
      </c>
      <c r="L29" s="1"/>
    </row>
    <row r="30" spans="1:12" ht="13.5" customHeight="1">
      <c r="A30" s="57">
        <v>90015</v>
      </c>
      <c r="B30" s="58" t="s">
        <v>12</v>
      </c>
      <c r="C30" s="7">
        <v>50000</v>
      </c>
      <c r="D30" s="7">
        <v>0</v>
      </c>
      <c r="E30" s="8">
        <f t="shared" si="4"/>
        <v>50000</v>
      </c>
      <c r="F30" s="7">
        <v>0</v>
      </c>
      <c r="G30" s="7">
        <v>0</v>
      </c>
      <c r="H30" s="8">
        <f t="shared" si="0"/>
        <v>0</v>
      </c>
      <c r="I30" s="8">
        <f t="shared" si="1"/>
        <v>50000</v>
      </c>
      <c r="J30" s="8">
        <f t="shared" si="2"/>
        <v>0</v>
      </c>
      <c r="K30" s="8">
        <f t="shared" si="3"/>
        <v>50000</v>
      </c>
      <c r="L30" s="1"/>
    </row>
    <row r="31" spans="1:12" ht="13.5" customHeight="1">
      <c r="A31" s="57">
        <v>90095</v>
      </c>
      <c r="B31" s="58" t="s">
        <v>184</v>
      </c>
      <c r="C31" s="7">
        <f>550192+1012589+879000</f>
        <v>2441781</v>
      </c>
      <c r="D31" s="7">
        <v>204500</v>
      </c>
      <c r="E31" s="8">
        <f t="shared" si="4"/>
        <v>2646281</v>
      </c>
      <c r="F31" s="7">
        <f>F107</f>
        <v>-321192</v>
      </c>
      <c r="G31" s="7">
        <f>G107</f>
        <v>0</v>
      </c>
      <c r="H31" s="8">
        <f t="shared" si="0"/>
        <v>-321192</v>
      </c>
      <c r="I31" s="8">
        <f t="shared" si="1"/>
        <v>2120589</v>
      </c>
      <c r="J31" s="8">
        <f t="shared" si="2"/>
        <v>204500</v>
      </c>
      <c r="K31" s="8">
        <f t="shared" si="3"/>
        <v>2325089</v>
      </c>
      <c r="L31" s="1"/>
    </row>
    <row r="32" spans="1:12" ht="13.5" customHeight="1">
      <c r="A32" s="4">
        <v>92105</v>
      </c>
      <c r="B32" s="5" t="s">
        <v>169</v>
      </c>
      <c r="C32" s="6">
        <v>25000</v>
      </c>
      <c r="D32" s="6">
        <v>0</v>
      </c>
      <c r="E32" s="8">
        <f t="shared" si="4"/>
        <v>25000</v>
      </c>
      <c r="F32" s="6">
        <v>0</v>
      </c>
      <c r="G32" s="6">
        <v>0</v>
      </c>
      <c r="H32" s="8">
        <f>F32+G32</f>
        <v>0</v>
      </c>
      <c r="I32" s="8">
        <f aca="true" t="shared" si="8" ref="I32:K33">C32+F32</f>
        <v>25000</v>
      </c>
      <c r="J32" s="8">
        <f t="shared" si="8"/>
        <v>0</v>
      </c>
      <c r="K32" s="8">
        <f t="shared" si="8"/>
        <v>25000</v>
      </c>
      <c r="L32" s="1"/>
    </row>
    <row r="33" spans="1:12" ht="13.5" customHeight="1">
      <c r="A33" s="4">
        <v>92604</v>
      </c>
      <c r="B33" s="5" t="s">
        <v>44</v>
      </c>
      <c r="C33" s="6">
        <v>50000</v>
      </c>
      <c r="D33" s="6">
        <v>0</v>
      </c>
      <c r="E33" s="8">
        <f t="shared" si="4"/>
        <v>50000</v>
      </c>
      <c r="F33" s="6">
        <v>0</v>
      </c>
      <c r="G33" s="6">
        <v>0</v>
      </c>
      <c r="H33" s="8">
        <f>F33+G33</f>
        <v>0</v>
      </c>
      <c r="I33" s="8">
        <f t="shared" si="8"/>
        <v>50000</v>
      </c>
      <c r="J33" s="8">
        <f t="shared" si="8"/>
        <v>0</v>
      </c>
      <c r="K33" s="8">
        <f t="shared" si="8"/>
        <v>50000</v>
      </c>
      <c r="L33" s="1"/>
    </row>
    <row r="34" spans="1:12" ht="13.5" customHeight="1">
      <c r="A34" s="4">
        <v>92695</v>
      </c>
      <c r="B34" s="5" t="s">
        <v>179</v>
      </c>
      <c r="C34" s="6">
        <v>30000</v>
      </c>
      <c r="D34" s="6">
        <v>0</v>
      </c>
      <c r="E34" s="8">
        <f t="shared" si="4"/>
        <v>30000</v>
      </c>
      <c r="F34" s="6">
        <f>F151</f>
        <v>16340</v>
      </c>
      <c r="G34" s="6">
        <v>0</v>
      </c>
      <c r="H34" s="8">
        <f t="shared" si="0"/>
        <v>16340</v>
      </c>
      <c r="I34" s="8">
        <f t="shared" si="1"/>
        <v>46340</v>
      </c>
      <c r="J34" s="8">
        <f t="shared" si="2"/>
        <v>0</v>
      </c>
      <c r="K34" s="8">
        <f t="shared" si="3"/>
        <v>46340</v>
      </c>
      <c r="L34" s="1"/>
    </row>
    <row r="35" spans="1:12" ht="36.75" customHeight="1">
      <c r="A35" s="71"/>
      <c r="B35" s="80" t="s">
        <v>54</v>
      </c>
      <c r="C35" s="72">
        <f>682192+9216042+2071239</f>
        <v>11969473</v>
      </c>
      <c r="D35" s="72">
        <v>1555853</v>
      </c>
      <c r="E35" s="11">
        <f t="shared" si="4"/>
        <v>13525326</v>
      </c>
      <c r="F35" s="11">
        <f>F36+F66+F83+F88+F93+F98+F103+F107+F151</f>
        <v>-1200536</v>
      </c>
      <c r="G35" s="11">
        <v>0</v>
      </c>
      <c r="H35" s="11">
        <f t="shared" si="0"/>
        <v>-1200536</v>
      </c>
      <c r="I35" s="11">
        <f t="shared" si="1"/>
        <v>10768937</v>
      </c>
      <c r="J35" s="11">
        <f t="shared" si="2"/>
        <v>1555853</v>
      </c>
      <c r="K35" s="11">
        <f t="shared" si="3"/>
        <v>12324790</v>
      </c>
      <c r="L35" s="1"/>
    </row>
    <row r="36" spans="1:256" s="43" customFormat="1" ht="13.5" customHeight="1">
      <c r="A36" s="23" t="s">
        <v>43</v>
      </c>
      <c r="B36" s="23" t="s">
        <v>23</v>
      </c>
      <c r="C36" s="12">
        <f>107000+3666680+140000</f>
        <v>3913680</v>
      </c>
      <c r="D36" s="12">
        <v>1311353</v>
      </c>
      <c r="E36" s="11">
        <f t="shared" si="4"/>
        <v>5225033</v>
      </c>
      <c r="F36" s="12">
        <f>F38+F42+F46+F49+F52+F57+F63+F60</f>
        <v>-753684</v>
      </c>
      <c r="G36" s="12">
        <v>0</v>
      </c>
      <c r="H36" s="11">
        <f>F36+G36</f>
        <v>-753684</v>
      </c>
      <c r="I36" s="11">
        <f t="shared" si="1"/>
        <v>3159996</v>
      </c>
      <c r="J36" s="11">
        <f t="shared" si="2"/>
        <v>1311353</v>
      </c>
      <c r="K36" s="11">
        <f t="shared" si="3"/>
        <v>4471349</v>
      </c>
      <c r="L36" s="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5" customFormat="1" ht="13.5" customHeight="1">
      <c r="A37" s="13"/>
      <c r="B37" s="13" t="s">
        <v>32</v>
      </c>
      <c r="C37" s="14"/>
      <c r="D37" s="14"/>
      <c r="E37" s="15"/>
      <c r="F37" s="14"/>
      <c r="G37" s="14"/>
      <c r="H37" s="15"/>
      <c r="I37" s="15"/>
      <c r="J37" s="15"/>
      <c r="K37" s="15"/>
      <c r="L37" s="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2" s="43" customFormat="1" ht="13.5" customHeight="1">
      <c r="A38" s="42" t="s">
        <v>174</v>
      </c>
      <c r="B38" s="83" t="s">
        <v>109</v>
      </c>
      <c r="C38" s="44">
        <v>2000000</v>
      </c>
      <c r="D38" s="44">
        <v>1311353</v>
      </c>
      <c r="E38" s="33">
        <f>C38+D38</f>
        <v>3311353</v>
      </c>
      <c r="F38" s="38">
        <v>-70000</v>
      </c>
      <c r="G38" s="38">
        <v>0</v>
      </c>
      <c r="H38" s="33">
        <f>F38+G38</f>
        <v>-70000</v>
      </c>
      <c r="I38" s="33">
        <f>C38+F38</f>
        <v>1930000</v>
      </c>
      <c r="J38" s="33">
        <f>D38+G38</f>
        <v>1311353</v>
      </c>
      <c r="K38" s="33">
        <f>E38+H38</f>
        <v>3241353</v>
      </c>
      <c r="L38" s="44"/>
    </row>
    <row r="39" spans="1:12" s="45" customFormat="1" ht="13.5" customHeight="1">
      <c r="A39" s="39"/>
      <c r="B39" s="81" t="s">
        <v>111</v>
      </c>
      <c r="C39" s="34"/>
      <c r="D39" s="90" t="s">
        <v>33</v>
      </c>
      <c r="E39" s="82">
        <v>2000000</v>
      </c>
      <c r="F39" s="89">
        <v>-70000</v>
      </c>
      <c r="G39" s="37"/>
      <c r="H39" s="35"/>
      <c r="I39" s="35"/>
      <c r="J39" s="74" t="s">
        <v>33</v>
      </c>
      <c r="K39" s="82">
        <v>1930000</v>
      </c>
      <c r="L39" s="34"/>
    </row>
    <row r="40" spans="1:12" s="45" customFormat="1" ht="13.5" customHeight="1">
      <c r="A40" s="39"/>
      <c r="B40" s="81"/>
      <c r="C40" s="34"/>
      <c r="D40" s="90"/>
      <c r="E40" s="82"/>
      <c r="F40" s="89"/>
      <c r="G40" s="37"/>
      <c r="H40" s="35"/>
      <c r="I40" s="35"/>
      <c r="J40" s="74"/>
      <c r="K40" s="82"/>
      <c r="L40" s="34"/>
    </row>
    <row r="41" spans="1:12" s="62" customFormat="1" ht="15" customHeight="1">
      <c r="A41" s="65"/>
      <c r="B41" s="103" t="s">
        <v>110</v>
      </c>
      <c r="C41" s="64"/>
      <c r="D41" s="64"/>
      <c r="E41" s="63">
        <v>9000000</v>
      </c>
      <c r="F41" s="64">
        <v>0</v>
      </c>
      <c r="G41" s="64"/>
      <c r="H41" s="63"/>
      <c r="I41" s="63"/>
      <c r="J41" s="92"/>
      <c r="K41" s="63">
        <v>9000000</v>
      </c>
      <c r="L41" s="89"/>
    </row>
    <row r="42" spans="1:12" s="43" customFormat="1" ht="13.5" customHeight="1">
      <c r="A42" s="42" t="s">
        <v>174</v>
      </c>
      <c r="B42" s="83" t="s">
        <v>109</v>
      </c>
      <c r="C42" s="44">
        <v>352000</v>
      </c>
      <c r="D42" s="44">
        <v>0</v>
      </c>
      <c r="E42" s="33">
        <f>C42+D42</f>
        <v>352000</v>
      </c>
      <c r="F42" s="38">
        <v>-100000</v>
      </c>
      <c r="G42" s="38">
        <v>0</v>
      </c>
      <c r="H42" s="33">
        <f>F42+G42</f>
        <v>-100000</v>
      </c>
      <c r="I42" s="33">
        <f>C42+F42</f>
        <v>252000</v>
      </c>
      <c r="J42" s="33">
        <f>D42+G42</f>
        <v>0</v>
      </c>
      <c r="K42" s="33">
        <f>E42+H42</f>
        <v>252000</v>
      </c>
      <c r="L42" s="44"/>
    </row>
    <row r="43" spans="1:12" s="45" customFormat="1" ht="13.5" customHeight="1">
      <c r="A43" s="39"/>
      <c r="B43" s="81" t="s">
        <v>112</v>
      </c>
      <c r="C43" s="34"/>
      <c r="D43" s="90" t="s">
        <v>33</v>
      </c>
      <c r="E43" s="82">
        <v>352000</v>
      </c>
      <c r="F43" s="89">
        <v>-100000</v>
      </c>
      <c r="G43" s="37"/>
      <c r="H43" s="35"/>
      <c r="I43" s="35"/>
      <c r="J43" s="84" t="s">
        <v>33</v>
      </c>
      <c r="K43" s="82">
        <v>252000</v>
      </c>
      <c r="L43" s="34"/>
    </row>
    <row r="44" spans="1:12" s="45" customFormat="1" ht="13.5" customHeight="1">
      <c r="A44" s="39"/>
      <c r="B44" s="81"/>
      <c r="C44" s="34"/>
      <c r="D44" s="90"/>
      <c r="E44" s="82"/>
      <c r="F44" s="89"/>
      <c r="G44" s="37"/>
      <c r="H44" s="35"/>
      <c r="I44" s="35"/>
      <c r="J44" s="74"/>
      <c r="K44" s="35"/>
      <c r="L44" s="34"/>
    </row>
    <row r="45" spans="1:12" s="62" customFormat="1" ht="13.5" customHeight="1">
      <c r="A45" s="65"/>
      <c r="B45" s="103" t="s">
        <v>110</v>
      </c>
      <c r="C45" s="64"/>
      <c r="D45" s="64"/>
      <c r="E45" s="63">
        <v>500000</v>
      </c>
      <c r="F45" s="64">
        <v>0</v>
      </c>
      <c r="G45" s="64"/>
      <c r="H45" s="63"/>
      <c r="I45" s="63"/>
      <c r="J45" s="92"/>
      <c r="K45" s="63">
        <v>500000</v>
      </c>
      <c r="L45" s="89"/>
    </row>
    <row r="46" spans="1:12" s="43" customFormat="1" ht="13.5" customHeight="1">
      <c r="A46" s="42" t="s">
        <v>16</v>
      </c>
      <c r="B46" s="83" t="s">
        <v>113</v>
      </c>
      <c r="C46" s="44">
        <v>200000</v>
      </c>
      <c r="D46" s="44">
        <v>0</v>
      </c>
      <c r="E46" s="33">
        <f>C46+D46</f>
        <v>200000</v>
      </c>
      <c r="F46" s="38">
        <v>-190000</v>
      </c>
      <c r="G46" s="38">
        <v>0</v>
      </c>
      <c r="H46" s="33">
        <f>F46+G46</f>
        <v>-190000</v>
      </c>
      <c r="I46" s="33">
        <f>C46+F46</f>
        <v>10000</v>
      </c>
      <c r="J46" s="33">
        <f>D46+G46</f>
        <v>0</v>
      </c>
      <c r="K46" s="33">
        <f>E46+H46</f>
        <v>10000</v>
      </c>
      <c r="L46" s="44"/>
    </row>
    <row r="47" spans="1:12" s="45" customFormat="1" ht="13.5" customHeight="1">
      <c r="A47" s="39"/>
      <c r="B47" s="81"/>
      <c r="C47" s="34"/>
      <c r="D47" s="90" t="s">
        <v>33</v>
      </c>
      <c r="E47" s="82">
        <v>200000</v>
      </c>
      <c r="F47" s="89">
        <v>-200000</v>
      </c>
      <c r="G47" s="37"/>
      <c r="H47" s="35"/>
      <c r="I47" s="35"/>
      <c r="J47" s="84" t="s">
        <v>33</v>
      </c>
      <c r="K47" s="82">
        <v>0</v>
      </c>
      <c r="L47" s="34"/>
    </row>
    <row r="48" spans="1:12" s="45" customFormat="1" ht="13.5" customHeight="1">
      <c r="A48" s="39"/>
      <c r="B48" s="81"/>
      <c r="C48" s="34"/>
      <c r="D48" s="90" t="s">
        <v>34</v>
      </c>
      <c r="E48" s="82">
        <v>0</v>
      </c>
      <c r="F48" s="89">
        <v>10000</v>
      </c>
      <c r="G48" s="37"/>
      <c r="H48" s="35"/>
      <c r="I48" s="35"/>
      <c r="J48" s="84" t="s">
        <v>34</v>
      </c>
      <c r="K48" s="82">
        <v>10000</v>
      </c>
      <c r="L48" s="34"/>
    </row>
    <row r="49" spans="1:12" s="43" customFormat="1" ht="13.5" customHeight="1">
      <c r="A49" s="42" t="s">
        <v>16</v>
      </c>
      <c r="B49" s="83" t="s">
        <v>114</v>
      </c>
      <c r="C49" s="44">
        <v>90680</v>
      </c>
      <c r="D49" s="44">
        <v>0</v>
      </c>
      <c r="E49" s="33">
        <f>C49+D49</f>
        <v>90680</v>
      </c>
      <c r="F49" s="38">
        <f>SUM(F50:F51)</f>
        <v>-3684</v>
      </c>
      <c r="G49" s="38">
        <v>0</v>
      </c>
      <c r="H49" s="33">
        <f>F49+G49</f>
        <v>-3684</v>
      </c>
      <c r="I49" s="33">
        <f>C49+F49</f>
        <v>86996</v>
      </c>
      <c r="J49" s="33">
        <f>D49+G49</f>
        <v>0</v>
      </c>
      <c r="K49" s="33">
        <f>E49+H49</f>
        <v>86996</v>
      </c>
      <c r="L49" s="44"/>
    </row>
    <row r="50" spans="1:12" s="45" customFormat="1" ht="13.5" customHeight="1">
      <c r="A50" s="39"/>
      <c r="B50" s="81"/>
      <c r="C50" s="34"/>
      <c r="D50" s="90" t="s">
        <v>33</v>
      </c>
      <c r="E50" s="82">
        <v>90680</v>
      </c>
      <c r="F50" s="89">
        <v>-90680</v>
      </c>
      <c r="G50" s="37"/>
      <c r="H50" s="35"/>
      <c r="I50" s="35"/>
      <c r="J50" s="74" t="s">
        <v>33</v>
      </c>
      <c r="K50" s="35">
        <v>0</v>
      </c>
      <c r="L50" s="34"/>
    </row>
    <row r="51" spans="1:12" s="45" customFormat="1" ht="13.5" customHeight="1">
      <c r="A51" s="39"/>
      <c r="B51" s="81"/>
      <c r="C51" s="34"/>
      <c r="D51" s="90" t="s">
        <v>34</v>
      </c>
      <c r="E51" s="82">
        <v>0</v>
      </c>
      <c r="F51" s="89">
        <v>86996</v>
      </c>
      <c r="G51" s="37"/>
      <c r="H51" s="35"/>
      <c r="I51" s="35"/>
      <c r="J51" s="84" t="s">
        <v>34</v>
      </c>
      <c r="K51" s="82">
        <v>86996</v>
      </c>
      <c r="L51" s="34"/>
    </row>
    <row r="52" spans="1:12" s="43" customFormat="1" ht="13.5" customHeight="1">
      <c r="A52" s="42" t="s">
        <v>16</v>
      </c>
      <c r="B52" s="83" t="s">
        <v>69</v>
      </c>
      <c r="C52" s="44">
        <v>300000</v>
      </c>
      <c r="D52" s="44">
        <v>0</v>
      </c>
      <c r="E52" s="33">
        <f>C52+D52</f>
        <v>300000</v>
      </c>
      <c r="F52" s="38">
        <f>SUM(F53:F56)</f>
        <v>-50000</v>
      </c>
      <c r="G52" s="38">
        <v>0</v>
      </c>
      <c r="H52" s="33">
        <f>F52+G52</f>
        <v>-50000</v>
      </c>
      <c r="I52" s="33">
        <f>C52+F52</f>
        <v>250000</v>
      </c>
      <c r="J52" s="33">
        <f>D52+G52</f>
        <v>0</v>
      </c>
      <c r="K52" s="33">
        <f>E52+H52</f>
        <v>250000</v>
      </c>
      <c r="L52" s="44"/>
    </row>
    <row r="53" spans="1:12" s="45" customFormat="1" ht="13.5" customHeight="1">
      <c r="A53" s="39"/>
      <c r="B53" s="81" t="s">
        <v>70</v>
      </c>
      <c r="C53" s="34"/>
      <c r="D53" s="90" t="s">
        <v>34</v>
      </c>
      <c r="E53" s="82">
        <v>24800</v>
      </c>
      <c r="F53" s="89">
        <v>3389</v>
      </c>
      <c r="G53" s="37"/>
      <c r="H53" s="35"/>
      <c r="I53" s="35"/>
      <c r="J53" s="90" t="s">
        <v>34</v>
      </c>
      <c r="K53" s="82">
        <f>SUM(E53:F53)</f>
        <v>28189</v>
      </c>
      <c r="L53" s="34"/>
    </row>
    <row r="54" spans="1:12" s="45" customFormat="1" ht="13.5" customHeight="1">
      <c r="A54" s="39"/>
      <c r="B54" s="81" t="s">
        <v>71</v>
      </c>
      <c r="C54" s="34"/>
      <c r="D54" s="90" t="s">
        <v>72</v>
      </c>
      <c r="E54" s="82">
        <v>31200</v>
      </c>
      <c r="F54" s="89">
        <v>137500</v>
      </c>
      <c r="G54" s="37"/>
      <c r="H54" s="35"/>
      <c r="I54" s="35"/>
      <c r="J54" s="90" t="s">
        <v>72</v>
      </c>
      <c r="K54" s="82">
        <f>SUM(E54:F54)</f>
        <v>168700</v>
      </c>
      <c r="L54" s="34"/>
    </row>
    <row r="55" spans="1:12" s="45" customFormat="1" ht="13.5" customHeight="1">
      <c r="A55" s="39"/>
      <c r="B55" s="81"/>
      <c r="C55" s="34"/>
      <c r="D55" s="90" t="s">
        <v>33</v>
      </c>
      <c r="E55" s="82">
        <v>104000</v>
      </c>
      <c r="F55" s="89">
        <v>-50889</v>
      </c>
      <c r="G55" s="37"/>
      <c r="H55" s="35"/>
      <c r="I55" s="35"/>
      <c r="J55" s="90" t="s">
        <v>33</v>
      </c>
      <c r="K55" s="82">
        <f>SUM(E55:F55)</f>
        <v>53111</v>
      </c>
      <c r="L55" s="34"/>
    </row>
    <row r="56" spans="1:12" s="17" customFormat="1" ht="13.5" customHeight="1">
      <c r="A56" s="16"/>
      <c r="B56" s="79"/>
      <c r="C56" s="18"/>
      <c r="D56" s="91" t="s">
        <v>35</v>
      </c>
      <c r="E56" s="73">
        <v>140000</v>
      </c>
      <c r="F56" s="78">
        <v>-140000</v>
      </c>
      <c r="G56" s="20"/>
      <c r="H56" s="19"/>
      <c r="I56" s="19"/>
      <c r="J56" s="91" t="s">
        <v>35</v>
      </c>
      <c r="K56" s="82">
        <f>SUM(E56:F56)</f>
        <v>0</v>
      </c>
      <c r="L56" s="18"/>
    </row>
    <row r="57" spans="1:12" s="43" customFormat="1" ht="13.5" customHeight="1">
      <c r="A57" s="42" t="s">
        <v>16</v>
      </c>
      <c r="B57" s="83" t="s">
        <v>115</v>
      </c>
      <c r="C57" s="44">
        <v>400000</v>
      </c>
      <c r="D57" s="44">
        <v>0</v>
      </c>
      <c r="E57" s="33">
        <f>C57+D57</f>
        <v>400000</v>
      </c>
      <c r="F57" s="38">
        <v>-100000</v>
      </c>
      <c r="G57" s="38">
        <v>0</v>
      </c>
      <c r="H57" s="33">
        <f>F57+G57</f>
        <v>-100000</v>
      </c>
      <c r="I57" s="33">
        <f>C57+F57</f>
        <v>300000</v>
      </c>
      <c r="J57" s="33">
        <f>D57+G57</f>
        <v>0</v>
      </c>
      <c r="K57" s="33">
        <f>E57+H57</f>
        <v>300000</v>
      </c>
      <c r="L57" s="44"/>
    </row>
    <row r="58" spans="1:12" s="45" customFormat="1" ht="13.5" customHeight="1">
      <c r="A58" s="39"/>
      <c r="B58" s="81" t="s">
        <v>116</v>
      </c>
      <c r="C58" s="34"/>
      <c r="D58" s="93" t="s">
        <v>33</v>
      </c>
      <c r="E58" s="82">
        <v>400000</v>
      </c>
      <c r="F58" s="89">
        <v>-290111</v>
      </c>
      <c r="G58" s="37"/>
      <c r="H58" s="35"/>
      <c r="I58" s="35"/>
      <c r="J58" s="74" t="s">
        <v>33</v>
      </c>
      <c r="K58" s="82">
        <f>SUM(E58:F58)</f>
        <v>109889</v>
      </c>
      <c r="L58" s="34"/>
    </row>
    <row r="59" spans="1:12" s="17" customFormat="1" ht="13.5" customHeight="1">
      <c r="A59" s="16"/>
      <c r="B59" s="79" t="s">
        <v>117</v>
      </c>
      <c r="C59" s="18"/>
      <c r="D59" s="94" t="s">
        <v>34</v>
      </c>
      <c r="E59" s="73">
        <v>0</v>
      </c>
      <c r="F59" s="78">
        <v>190111</v>
      </c>
      <c r="G59" s="20"/>
      <c r="H59" s="19"/>
      <c r="I59" s="19"/>
      <c r="J59" s="75" t="s">
        <v>34</v>
      </c>
      <c r="K59" s="73">
        <f>SUM(E59:F59)</f>
        <v>190111</v>
      </c>
      <c r="L59" s="18"/>
    </row>
    <row r="60" spans="1:12" s="43" customFormat="1" ht="13.5" customHeight="1">
      <c r="A60" s="42" t="s">
        <v>16</v>
      </c>
      <c r="B60" s="83" t="s">
        <v>118</v>
      </c>
      <c r="C60" s="44">
        <v>50000</v>
      </c>
      <c r="D60" s="44">
        <v>0</v>
      </c>
      <c r="E60" s="33">
        <f>C60+D60</f>
        <v>50000</v>
      </c>
      <c r="F60" s="38">
        <v>-40000</v>
      </c>
      <c r="G60" s="38">
        <v>0</v>
      </c>
      <c r="H60" s="33">
        <f>F60+G60</f>
        <v>-40000</v>
      </c>
      <c r="I60" s="33">
        <f>C60+F60</f>
        <v>10000</v>
      </c>
      <c r="J60" s="33">
        <f>D60+G60</f>
        <v>0</v>
      </c>
      <c r="K60" s="33">
        <f>E60+H60</f>
        <v>10000</v>
      </c>
      <c r="L60" s="44"/>
    </row>
    <row r="61" spans="1:12" s="45" customFormat="1" ht="13.5" customHeight="1">
      <c r="A61" s="39"/>
      <c r="B61" s="81" t="s">
        <v>119</v>
      </c>
      <c r="C61" s="34"/>
      <c r="D61" s="93" t="s">
        <v>33</v>
      </c>
      <c r="E61" s="82">
        <v>50000</v>
      </c>
      <c r="F61" s="89">
        <v>-50000</v>
      </c>
      <c r="G61" s="37"/>
      <c r="H61" s="35"/>
      <c r="I61" s="35"/>
      <c r="J61" s="74" t="s">
        <v>33</v>
      </c>
      <c r="K61" s="82">
        <v>0</v>
      </c>
      <c r="L61" s="34"/>
    </row>
    <row r="62" spans="1:12" s="17" customFormat="1" ht="13.5" customHeight="1">
      <c r="A62" s="16"/>
      <c r="B62" s="79" t="s">
        <v>120</v>
      </c>
      <c r="C62" s="18"/>
      <c r="D62" s="18"/>
      <c r="E62" s="73"/>
      <c r="F62" s="78">
        <v>10000</v>
      </c>
      <c r="G62" s="20"/>
      <c r="H62" s="19"/>
      <c r="I62" s="19"/>
      <c r="J62" s="75" t="s">
        <v>34</v>
      </c>
      <c r="K62" s="73">
        <v>10000</v>
      </c>
      <c r="L62" s="18"/>
    </row>
    <row r="63" spans="1:12" s="43" customFormat="1" ht="13.5" customHeight="1">
      <c r="A63" s="42" t="s">
        <v>16</v>
      </c>
      <c r="B63" s="83" t="s">
        <v>121</v>
      </c>
      <c r="C63" s="44">
        <v>230000</v>
      </c>
      <c r="D63" s="44">
        <v>0</v>
      </c>
      <c r="E63" s="33">
        <f>C63+D63</f>
        <v>230000</v>
      </c>
      <c r="F63" s="38">
        <v>-200000</v>
      </c>
      <c r="G63" s="38">
        <v>0</v>
      </c>
      <c r="H63" s="33">
        <f>F63+G63</f>
        <v>-200000</v>
      </c>
      <c r="I63" s="33">
        <f>C63+F63</f>
        <v>30000</v>
      </c>
      <c r="J63" s="33">
        <f>D63+G63</f>
        <v>0</v>
      </c>
      <c r="K63" s="33">
        <f>E63+H63</f>
        <v>30000</v>
      </c>
      <c r="L63" s="44"/>
    </row>
    <row r="64" spans="1:12" s="45" customFormat="1" ht="13.5" customHeight="1">
      <c r="A64" s="39"/>
      <c r="B64" s="81" t="s">
        <v>122</v>
      </c>
      <c r="C64" s="34"/>
      <c r="D64" s="93" t="s">
        <v>33</v>
      </c>
      <c r="E64" s="82">
        <v>230000</v>
      </c>
      <c r="F64" s="89">
        <v>-230000</v>
      </c>
      <c r="G64" s="37"/>
      <c r="H64" s="35"/>
      <c r="I64" s="35"/>
      <c r="J64" s="74" t="s">
        <v>33</v>
      </c>
      <c r="K64" s="82">
        <v>0</v>
      </c>
      <c r="L64" s="34"/>
    </row>
    <row r="65" spans="1:256" s="17" customFormat="1" ht="13.5" customHeight="1">
      <c r="A65" s="16"/>
      <c r="B65" s="79"/>
      <c r="C65" s="18"/>
      <c r="D65" s="94" t="s">
        <v>34</v>
      </c>
      <c r="E65" s="73">
        <v>0</v>
      </c>
      <c r="F65" s="78">
        <v>30000</v>
      </c>
      <c r="G65" s="20"/>
      <c r="H65" s="19"/>
      <c r="I65" s="19"/>
      <c r="J65" s="75" t="s">
        <v>34</v>
      </c>
      <c r="K65" s="73">
        <v>30000</v>
      </c>
      <c r="L65" s="101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2"/>
      <c r="IV65" s="102"/>
    </row>
    <row r="66" spans="1:256" s="43" customFormat="1" ht="16.5" customHeight="1">
      <c r="A66" s="23" t="s">
        <v>123</v>
      </c>
      <c r="B66" s="23" t="s">
        <v>22</v>
      </c>
      <c r="C66" s="12">
        <v>4440439</v>
      </c>
      <c r="D66" s="12">
        <v>0</v>
      </c>
      <c r="E66" s="11">
        <f>C66+D66</f>
        <v>4440439</v>
      </c>
      <c r="F66" s="12">
        <f>F68</f>
        <v>-94000</v>
      </c>
      <c r="G66" s="12">
        <f>SUM(G68:G114)</f>
        <v>0</v>
      </c>
      <c r="H66" s="11">
        <f>F66+G66</f>
        <v>-94000</v>
      </c>
      <c r="I66" s="11">
        <f>C66+F66</f>
        <v>4346439</v>
      </c>
      <c r="J66" s="11">
        <f>D66+G66</f>
        <v>0</v>
      </c>
      <c r="K66" s="11">
        <f>E66+H66</f>
        <v>4346439</v>
      </c>
      <c r="L66" s="95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17" customFormat="1" ht="13.5" customHeight="1">
      <c r="A67" s="24"/>
      <c r="B67" s="24" t="s">
        <v>11</v>
      </c>
      <c r="C67" s="25"/>
      <c r="D67" s="25"/>
      <c r="E67" s="26"/>
      <c r="F67" s="25"/>
      <c r="G67" s="25"/>
      <c r="H67" s="26"/>
      <c r="I67" s="26"/>
      <c r="J67" s="26"/>
      <c r="K67" s="26"/>
      <c r="L67" s="101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  <c r="IV67" s="102"/>
    </row>
    <row r="68" spans="1:256" s="68" customFormat="1" ht="13.5" customHeight="1">
      <c r="A68" s="69" t="s">
        <v>16</v>
      </c>
      <c r="B68" s="68" t="s">
        <v>173</v>
      </c>
      <c r="C68" s="38">
        <v>4062500</v>
      </c>
      <c r="D68" s="38"/>
      <c r="E68" s="33">
        <f>SUM(C68:D68)</f>
        <v>4062500</v>
      </c>
      <c r="F68" s="38">
        <f>SUM(F69:F71)</f>
        <v>-94000</v>
      </c>
      <c r="G68" s="38">
        <v>0</v>
      </c>
      <c r="H68" s="33">
        <f>SUM(F68:G68)</f>
        <v>-94000</v>
      </c>
      <c r="I68" s="33">
        <f>C68+F68</f>
        <v>3968500</v>
      </c>
      <c r="J68" s="33">
        <f>D68+G68</f>
        <v>0</v>
      </c>
      <c r="K68" s="33">
        <f>SUM(I68:J68)</f>
        <v>3968500</v>
      </c>
      <c r="L68" s="44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</row>
    <row r="69" spans="1:256" s="61" customFormat="1" ht="13.5" customHeight="1">
      <c r="A69" s="60"/>
      <c r="B69" s="61" t="s">
        <v>124</v>
      </c>
      <c r="C69" s="37"/>
      <c r="D69" s="90" t="s">
        <v>33</v>
      </c>
      <c r="E69" s="82">
        <v>3200700</v>
      </c>
      <c r="F69" s="89">
        <f>F73+F77+F82</f>
        <v>-535200</v>
      </c>
      <c r="G69" s="89"/>
      <c r="H69" s="82"/>
      <c r="I69" s="82"/>
      <c r="J69" s="84" t="s">
        <v>33</v>
      </c>
      <c r="K69" s="82">
        <f>SUM(E69:F69)</f>
        <v>2665500</v>
      </c>
      <c r="L69" s="34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61" customFormat="1" ht="13.5" customHeight="1">
      <c r="A70" s="60"/>
      <c r="C70" s="37"/>
      <c r="D70" s="90" t="s">
        <v>34</v>
      </c>
      <c r="E70" s="82">
        <v>0</v>
      </c>
      <c r="F70" s="89">
        <f>F74+F78+F81</f>
        <v>966000</v>
      </c>
      <c r="G70" s="89"/>
      <c r="H70" s="82"/>
      <c r="I70" s="82"/>
      <c r="J70" s="84" t="s">
        <v>34</v>
      </c>
      <c r="K70" s="82">
        <v>966000</v>
      </c>
      <c r="L70" s="34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56" customFormat="1" ht="13.5" customHeight="1">
      <c r="A71" s="55"/>
      <c r="B71" s="61"/>
      <c r="C71" s="50"/>
      <c r="D71" s="90" t="s">
        <v>35</v>
      </c>
      <c r="E71" s="82">
        <v>861800</v>
      </c>
      <c r="F71" s="89">
        <f>F75+F79</f>
        <v>-524800</v>
      </c>
      <c r="G71" s="89"/>
      <c r="H71" s="82"/>
      <c r="I71" s="82"/>
      <c r="J71" s="84" t="s">
        <v>35</v>
      </c>
      <c r="K71" s="82">
        <f>SUM(E71:F71)</f>
        <v>337000</v>
      </c>
      <c r="L71" s="34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56" customFormat="1" ht="13.5" customHeight="1">
      <c r="A72" s="55"/>
      <c r="B72" s="68" t="s">
        <v>125</v>
      </c>
      <c r="C72" s="98">
        <v>807000</v>
      </c>
      <c r="D72" s="99"/>
      <c r="E72" s="100">
        <f>SUM(C72:D72)</f>
        <v>807000</v>
      </c>
      <c r="F72" s="38">
        <f>SUM(F73:F75)</f>
        <v>-56000</v>
      </c>
      <c r="G72" s="38">
        <v>0</v>
      </c>
      <c r="H72" s="33">
        <f>SUM(F72:G72)</f>
        <v>-56000</v>
      </c>
      <c r="I72" s="33">
        <f>C72+F72</f>
        <v>751000</v>
      </c>
      <c r="J72" s="33">
        <f>D72+G72</f>
        <v>0</v>
      </c>
      <c r="K72" s="33">
        <f>SUM(I72:J72)</f>
        <v>751000</v>
      </c>
      <c r="L72" s="34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56" customFormat="1" ht="13.5" customHeight="1">
      <c r="A73" s="55"/>
      <c r="B73" s="61"/>
      <c r="C73" s="50"/>
      <c r="D73" s="90" t="s">
        <v>33</v>
      </c>
      <c r="E73" s="82">
        <v>335200</v>
      </c>
      <c r="F73" s="89">
        <v>-335200</v>
      </c>
      <c r="G73" s="89"/>
      <c r="H73" s="82"/>
      <c r="I73" s="82"/>
      <c r="J73" s="84" t="s">
        <v>33</v>
      </c>
      <c r="K73" s="82">
        <f>SUM(E73:F73)</f>
        <v>0</v>
      </c>
      <c r="L73" s="34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s="56" customFormat="1" ht="13.5" customHeight="1">
      <c r="A74" s="55"/>
      <c r="B74" s="61"/>
      <c r="C74" s="50"/>
      <c r="D74" s="90" t="s">
        <v>34</v>
      </c>
      <c r="E74" s="82">
        <v>0</v>
      </c>
      <c r="F74" s="89">
        <v>751000</v>
      </c>
      <c r="G74" s="89"/>
      <c r="H74" s="82"/>
      <c r="I74" s="82"/>
      <c r="J74" s="84" t="s">
        <v>34</v>
      </c>
      <c r="K74" s="82">
        <v>751000</v>
      </c>
      <c r="L74" s="34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s="56" customFormat="1" ht="13.5" customHeight="1">
      <c r="A75" s="55"/>
      <c r="B75" s="77"/>
      <c r="C75" s="47"/>
      <c r="D75" s="91" t="s">
        <v>35</v>
      </c>
      <c r="E75" s="73">
        <v>471800</v>
      </c>
      <c r="F75" s="78">
        <v>-471800</v>
      </c>
      <c r="G75" s="78"/>
      <c r="H75" s="73"/>
      <c r="I75" s="73"/>
      <c r="J75" s="87" t="s">
        <v>35</v>
      </c>
      <c r="K75" s="73">
        <f>SUM(E75:F75)</f>
        <v>0</v>
      </c>
      <c r="L75" s="34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s="56" customFormat="1" ht="13.5" customHeight="1">
      <c r="A76" s="55"/>
      <c r="B76" s="68" t="s">
        <v>126</v>
      </c>
      <c r="C76" s="98">
        <v>490000</v>
      </c>
      <c r="D76" s="99"/>
      <c r="E76" s="100">
        <f>SUM(C76:D76)</f>
        <v>490000</v>
      </c>
      <c r="F76" s="38">
        <f>SUM(F77:F79)</f>
        <v>-18000</v>
      </c>
      <c r="G76" s="38">
        <v>0</v>
      </c>
      <c r="H76" s="33">
        <f>SUM(F76:G76)</f>
        <v>-18000</v>
      </c>
      <c r="I76" s="33">
        <f>C76+F76</f>
        <v>472000</v>
      </c>
      <c r="J76" s="33">
        <f>D76+G76</f>
        <v>0</v>
      </c>
      <c r="K76" s="33">
        <f>SUM(I76:J76)</f>
        <v>472000</v>
      </c>
      <c r="L76" s="34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s="56" customFormat="1" ht="13.5" customHeight="1">
      <c r="A77" s="55"/>
      <c r="B77" s="61"/>
      <c r="C77" s="50"/>
      <c r="D77" s="90" t="s">
        <v>33</v>
      </c>
      <c r="E77" s="82">
        <v>100000</v>
      </c>
      <c r="F77" s="89">
        <v>-100000</v>
      </c>
      <c r="G77" s="89"/>
      <c r="H77" s="82"/>
      <c r="I77" s="82"/>
      <c r="J77" s="84" t="s">
        <v>33</v>
      </c>
      <c r="K77" s="82">
        <f>SUM(E77:F77)</f>
        <v>0</v>
      </c>
      <c r="L77" s="34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s="56" customFormat="1" ht="13.5" customHeight="1">
      <c r="A78" s="55"/>
      <c r="B78" s="61"/>
      <c r="C78" s="50"/>
      <c r="D78" s="90" t="s">
        <v>34</v>
      </c>
      <c r="E78" s="82">
        <v>0</v>
      </c>
      <c r="F78" s="89">
        <v>135000</v>
      </c>
      <c r="G78" s="89"/>
      <c r="H78" s="82"/>
      <c r="I78" s="82"/>
      <c r="J78" s="84" t="s">
        <v>34</v>
      </c>
      <c r="K78" s="82">
        <v>135000</v>
      </c>
      <c r="L78" s="34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s="56" customFormat="1" ht="13.5" customHeight="1">
      <c r="A79" s="55"/>
      <c r="B79" s="77"/>
      <c r="C79" s="47"/>
      <c r="D79" s="91" t="s">
        <v>35</v>
      </c>
      <c r="E79" s="73">
        <v>390000</v>
      </c>
      <c r="F79" s="78">
        <v>-53000</v>
      </c>
      <c r="G79" s="78"/>
      <c r="H79" s="73"/>
      <c r="I79" s="73"/>
      <c r="J79" s="87" t="s">
        <v>35</v>
      </c>
      <c r="K79" s="73">
        <f>SUM(E79:F79)</f>
        <v>337000</v>
      </c>
      <c r="L79" s="34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s="56" customFormat="1" ht="13.5" customHeight="1">
      <c r="A80" s="55"/>
      <c r="B80" s="61" t="s">
        <v>127</v>
      </c>
      <c r="C80" s="50">
        <v>100000</v>
      </c>
      <c r="D80" s="89"/>
      <c r="E80" s="82">
        <f>SUM(C80:D80)</f>
        <v>100000</v>
      </c>
      <c r="F80" s="38">
        <f>SUM(F81:F82)</f>
        <v>-20000</v>
      </c>
      <c r="G80" s="38">
        <v>0</v>
      </c>
      <c r="H80" s="33">
        <f>SUM(F80:G80)</f>
        <v>-20000</v>
      </c>
      <c r="I80" s="33">
        <f>C80+F80</f>
        <v>80000</v>
      </c>
      <c r="J80" s="33">
        <f>D80+G80</f>
        <v>0</v>
      </c>
      <c r="K80" s="33">
        <f>SUM(I80:J80)</f>
        <v>80000</v>
      </c>
      <c r="L80" s="34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256" s="56" customFormat="1" ht="13.5" customHeight="1">
      <c r="A81" s="55"/>
      <c r="B81" s="61"/>
      <c r="C81" s="50"/>
      <c r="D81" s="90" t="s">
        <v>34</v>
      </c>
      <c r="E81" s="82">
        <v>0</v>
      </c>
      <c r="F81" s="89">
        <v>80000</v>
      </c>
      <c r="G81" s="37"/>
      <c r="H81" s="35"/>
      <c r="I81" s="35"/>
      <c r="J81" s="74" t="s">
        <v>34</v>
      </c>
      <c r="K81" s="35">
        <v>80000</v>
      </c>
      <c r="L81" s="34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</row>
    <row r="82" spans="1:256" s="56" customFormat="1" ht="13.5" customHeight="1">
      <c r="A82" s="55"/>
      <c r="B82" s="61"/>
      <c r="C82" s="50"/>
      <c r="D82" s="90" t="s">
        <v>33</v>
      </c>
      <c r="E82" s="82">
        <v>100000</v>
      </c>
      <c r="F82" s="89">
        <v>-100000</v>
      </c>
      <c r="G82" s="89"/>
      <c r="H82" s="82"/>
      <c r="I82" s="82"/>
      <c r="J82" s="84" t="s">
        <v>33</v>
      </c>
      <c r="K82" s="82">
        <f>SUM(E82:F82)</f>
        <v>0</v>
      </c>
      <c r="L82" s="34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12" s="43" customFormat="1" ht="13.5" customHeight="1">
      <c r="A83" s="23" t="s">
        <v>147</v>
      </c>
      <c r="B83" s="23" t="s">
        <v>63</v>
      </c>
      <c r="C83" s="12">
        <v>236473</v>
      </c>
      <c r="D83" s="12">
        <v>0</v>
      </c>
      <c r="E83" s="11">
        <f>C83+D83</f>
        <v>236473</v>
      </c>
      <c r="F83" s="12">
        <f>F85</f>
        <v>-10000</v>
      </c>
      <c r="G83" s="12">
        <f>SUM(G85:G113)</f>
        <v>0</v>
      </c>
      <c r="H83" s="11">
        <f>F83+G83</f>
        <v>-10000</v>
      </c>
      <c r="I83" s="11">
        <f>C83+F83</f>
        <v>226473</v>
      </c>
      <c r="J83" s="11">
        <f>D83+G83</f>
        <v>0</v>
      </c>
      <c r="K83" s="11">
        <f>E83+H83</f>
        <v>226473</v>
      </c>
      <c r="L83" s="44"/>
    </row>
    <row r="84" spans="1:12" s="17" customFormat="1" ht="13.5" customHeight="1">
      <c r="A84" s="24"/>
      <c r="B84" s="24" t="s">
        <v>38</v>
      </c>
      <c r="C84" s="25"/>
      <c r="D84" s="25"/>
      <c r="E84" s="26"/>
      <c r="F84" s="25"/>
      <c r="G84" s="25"/>
      <c r="H84" s="26"/>
      <c r="I84" s="26"/>
      <c r="J84" s="26"/>
      <c r="K84" s="26"/>
      <c r="L84" s="18"/>
    </row>
    <row r="85" spans="1:256" s="61" customFormat="1" ht="13.5" customHeight="1">
      <c r="A85" s="60" t="s">
        <v>16</v>
      </c>
      <c r="B85" s="61" t="s">
        <v>148</v>
      </c>
      <c r="C85" s="37">
        <v>211473</v>
      </c>
      <c r="D85" s="37">
        <v>0</v>
      </c>
      <c r="E85" s="35">
        <f>SUM(C85:D85)</f>
        <v>211473</v>
      </c>
      <c r="F85" s="37">
        <v>-10000</v>
      </c>
      <c r="G85" s="37">
        <v>0</v>
      </c>
      <c r="H85" s="35">
        <f>SUM(F85:G85)</f>
        <v>-10000</v>
      </c>
      <c r="I85" s="35">
        <f>C85+F85</f>
        <v>201473</v>
      </c>
      <c r="J85" s="35">
        <f>D85+G85</f>
        <v>0</v>
      </c>
      <c r="K85" s="35">
        <f>SUM(I85:J85)</f>
        <v>201473</v>
      </c>
      <c r="L85" s="34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s="61" customFormat="1" ht="13.5" customHeight="1">
      <c r="A86" s="60"/>
      <c r="B86" s="61" t="s">
        <v>149</v>
      </c>
      <c r="C86" s="37"/>
      <c r="D86" s="105" t="s">
        <v>34</v>
      </c>
      <c r="E86" s="35">
        <v>0</v>
      </c>
      <c r="F86" s="89">
        <v>201473</v>
      </c>
      <c r="G86" s="37"/>
      <c r="H86" s="35"/>
      <c r="I86" s="35"/>
      <c r="J86" s="74" t="s">
        <v>34</v>
      </c>
      <c r="K86" s="35">
        <v>201473</v>
      </c>
      <c r="L86" s="34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</row>
    <row r="87" spans="1:256" s="61" customFormat="1" ht="13.5" customHeight="1">
      <c r="A87" s="60"/>
      <c r="C87" s="37"/>
      <c r="D87" s="90" t="s">
        <v>33</v>
      </c>
      <c r="E87" s="82">
        <v>211473</v>
      </c>
      <c r="F87" s="89">
        <v>-211473</v>
      </c>
      <c r="G87" s="89"/>
      <c r="H87" s="82"/>
      <c r="I87" s="82"/>
      <c r="J87" s="84" t="s">
        <v>33</v>
      </c>
      <c r="K87" s="82">
        <v>0</v>
      </c>
      <c r="L87" s="34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</row>
    <row r="88" spans="1:12" s="43" customFormat="1" ht="18" customHeight="1">
      <c r="A88" s="23" t="s">
        <v>128</v>
      </c>
      <c r="B88" s="23" t="s">
        <v>63</v>
      </c>
      <c r="C88" s="12">
        <v>60000</v>
      </c>
      <c r="D88" s="12">
        <v>40000</v>
      </c>
      <c r="E88" s="11">
        <f>C88+D88</f>
        <v>100000</v>
      </c>
      <c r="F88" s="12">
        <f>F90</f>
        <v>22000</v>
      </c>
      <c r="G88" s="12">
        <f>SUM(G90:G119)</f>
        <v>0</v>
      </c>
      <c r="H88" s="11">
        <f>F88+G88</f>
        <v>22000</v>
      </c>
      <c r="I88" s="11">
        <f>C88+F88</f>
        <v>82000</v>
      </c>
      <c r="J88" s="11">
        <f>D88+G88</f>
        <v>40000</v>
      </c>
      <c r="K88" s="11">
        <f>E88+H88</f>
        <v>122000</v>
      </c>
      <c r="L88" s="44"/>
    </row>
    <row r="89" spans="1:12" s="17" customFormat="1" ht="16.5" customHeight="1">
      <c r="A89" s="24"/>
      <c r="B89" s="24" t="s">
        <v>129</v>
      </c>
      <c r="C89" s="25"/>
      <c r="D89" s="25"/>
      <c r="E89" s="26"/>
      <c r="F89" s="25"/>
      <c r="G89" s="25"/>
      <c r="H89" s="26"/>
      <c r="I89" s="26"/>
      <c r="J89" s="26"/>
      <c r="K89" s="26"/>
      <c r="L89" s="18"/>
    </row>
    <row r="90" spans="1:256" s="61" customFormat="1" ht="13.5" customHeight="1">
      <c r="A90" s="60" t="s">
        <v>16</v>
      </c>
      <c r="B90" s="61" t="s">
        <v>130</v>
      </c>
      <c r="C90" s="37">
        <v>60000</v>
      </c>
      <c r="D90" s="37">
        <v>40000</v>
      </c>
      <c r="E90" s="35">
        <f>SUM(C90:D90)</f>
        <v>100000</v>
      </c>
      <c r="F90" s="37">
        <v>22000</v>
      </c>
      <c r="G90" s="37">
        <v>0</v>
      </c>
      <c r="H90" s="35">
        <f>SUM(F90:G90)</f>
        <v>22000</v>
      </c>
      <c r="I90" s="35">
        <f>C90+F90</f>
        <v>82000</v>
      </c>
      <c r="J90" s="35">
        <f>D90+G90</f>
        <v>40000</v>
      </c>
      <c r="K90" s="35">
        <f>SUM(I90:J90)</f>
        <v>122000</v>
      </c>
      <c r="L90" s="34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56" s="61" customFormat="1" ht="13.5" customHeight="1">
      <c r="A91" s="60"/>
      <c r="B91" s="61" t="s">
        <v>131</v>
      </c>
      <c r="C91" s="37"/>
      <c r="D91" s="90" t="s">
        <v>33</v>
      </c>
      <c r="E91" s="82">
        <v>60000</v>
      </c>
      <c r="F91" s="89"/>
      <c r="G91" s="89"/>
      <c r="H91" s="82"/>
      <c r="I91" s="82"/>
      <c r="J91" s="84" t="s">
        <v>33</v>
      </c>
      <c r="K91" s="82">
        <v>82000</v>
      </c>
      <c r="L91" s="34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256" s="46" customFormat="1" ht="13.5" customHeight="1">
      <c r="A92" s="54"/>
      <c r="B92" s="77"/>
      <c r="C92" s="47"/>
      <c r="D92" s="78"/>
      <c r="E92" s="73"/>
      <c r="F92" s="78"/>
      <c r="G92" s="78"/>
      <c r="H92" s="73"/>
      <c r="I92" s="73"/>
      <c r="J92" s="87"/>
      <c r="K92" s="73"/>
      <c r="L92" s="1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12" s="43" customFormat="1" ht="15.75" customHeight="1">
      <c r="A93" s="23" t="s">
        <v>150</v>
      </c>
      <c r="B93" s="23" t="s">
        <v>63</v>
      </c>
      <c r="C93" s="12">
        <v>162100</v>
      </c>
      <c r="D93" s="12">
        <v>0</v>
      </c>
      <c r="E93" s="11">
        <f>C93+D93</f>
        <v>162100</v>
      </c>
      <c r="F93" s="12">
        <f>F95</f>
        <v>-20000</v>
      </c>
      <c r="G93" s="12">
        <f>SUM(G95:G124)</f>
        <v>0</v>
      </c>
      <c r="H93" s="11">
        <f>F93+G93</f>
        <v>-20000</v>
      </c>
      <c r="I93" s="11">
        <f>C93+F93</f>
        <v>142100</v>
      </c>
      <c r="J93" s="11">
        <f>D93+G93</f>
        <v>0</v>
      </c>
      <c r="K93" s="11">
        <f>E93+H93</f>
        <v>142100</v>
      </c>
      <c r="L93" s="44"/>
    </row>
    <row r="94" spans="1:12" s="17" customFormat="1" ht="16.5" customHeight="1">
      <c r="A94" s="24"/>
      <c r="B94" s="24" t="s">
        <v>151</v>
      </c>
      <c r="C94" s="25"/>
      <c r="D94" s="25"/>
      <c r="E94" s="26"/>
      <c r="F94" s="25"/>
      <c r="G94" s="25"/>
      <c r="H94" s="26"/>
      <c r="I94" s="26"/>
      <c r="J94" s="26"/>
      <c r="K94" s="26"/>
      <c r="L94" s="18"/>
    </row>
    <row r="95" spans="1:256" s="61" customFormat="1" ht="13.5" customHeight="1">
      <c r="A95" s="60" t="s">
        <v>16</v>
      </c>
      <c r="B95" s="61" t="s">
        <v>152</v>
      </c>
      <c r="C95" s="37">
        <v>162100</v>
      </c>
      <c r="D95" s="37">
        <v>0</v>
      </c>
      <c r="E95" s="35">
        <f>SUM(C95:D95)</f>
        <v>162100</v>
      </c>
      <c r="F95" s="37">
        <v>-20000</v>
      </c>
      <c r="G95" s="37">
        <v>0</v>
      </c>
      <c r="H95" s="35">
        <f>SUM(F95:G95)</f>
        <v>-20000</v>
      </c>
      <c r="I95" s="35">
        <f>C95+F95</f>
        <v>142100</v>
      </c>
      <c r="J95" s="35">
        <f>D95+G95</f>
        <v>0</v>
      </c>
      <c r="K95" s="35">
        <f>SUM(I95:J95)</f>
        <v>142100</v>
      </c>
      <c r="L95" s="34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</row>
    <row r="96" spans="1:256" s="61" customFormat="1" ht="13.5" customHeight="1">
      <c r="A96" s="60"/>
      <c r="C96" s="37"/>
      <c r="D96" s="105" t="s">
        <v>34</v>
      </c>
      <c r="E96" s="35">
        <v>0</v>
      </c>
      <c r="F96" s="89">
        <v>142100</v>
      </c>
      <c r="G96" s="37"/>
      <c r="H96" s="35"/>
      <c r="I96" s="35"/>
      <c r="J96" s="74" t="s">
        <v>34</v>
      </c>
      <c r="K96" s="82">
        <v>142100</v>
      </c>
      <c r="L96" s="34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</row>
    <row r="97" spans="1:256" s="77" customFormat="1" ht="13.5" customHeight="1">
      <c r="A97" s="107"/>
      <c r="C97" s="20"/>
      <c r="D97" s="91" t="s">
        <v>33</v>
      </c>
      <c r="E97" s="73">
        <v>162100</v>
      </c>
      <c r="F97" s="78">
        <v>-162100</v>
      </c>
      <c r="G97" s="78"/>
      <c r="H97" s="73"/>
      <c r="I97" s="73"/>
      <c r="J97" s="87" t="s">
        <v>33</v>
      </c>
      <c r="K97" s="73">
        <v>0</v>
      </c>
      <c r="L97" s="1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</row>
    <row r="98" spans="1:12" s="43" customFormat="1" ht="17.25" customHeight="1">
      <c r="A98" s="23" t="s">
        <v>88</v>
      </c>
      <c r="B98" s="23" t="s">
        <v>25</v>
      </c>
      <c r="C98" s="12">
        <v>100000</v>
      </c>
      <c r="D98" s="12">
        <v>0</v>
      </c>
      <c r="E98" s="11">
        <f>C98+D98</f>
        <v>100000</v>
      </c>
      <c r="F98" s="12">
        <f>F100</f>
        <v>-30000</v>
      </c>
      <c r="G98" s="12">
        <f>SUM(G100:G125)</f>
        <v>0</v>
      </c>
      <c r="H98" s="11">
        <f>F98+G98</f>
        <v>-30000</v>
      </c>
      <c r="I98" s="11">
        <f>C98+F98</f>
        <v>70000</v>
      </c>
      <c r="J98" s="11">
        <f>D98+G98</f>
        <v>0</v>
      </c>
      <c r="K98" s="11">
        <f>E98+H98</f>
        <v>70000</v>
      </c>
      <c r="L98" s="44"/>
    </row>
    <row r="99" spans="1:12" s="17" customFormat="1" ht="14.25" customHeight="1">
      <c r="A99" s="24"/>
      <c r="B99" s="24" t="s">
        <v>92</v>
      </c>
      <c r="C99" s="25"/>
      <c r="D99" s="25"/>
      <c r="E99" s="26"/>
      <c r="F99" s="25"/>
      <c r="G99" s="25"/>
      <c r="H99" s="26"/>
      <c r="I99" s="26"/>
      <c r="J99" s="26"/>
      <c r="K99" s="26"/>
      <c r="L99" s="18"/>
    </row>
    <row r="100" spans="1:256" s="68" customFormat="1" ht="13.5" customHeight="1">
      <c r="A100" s="69" t="s">
        <v>16</v>
      </c>
      <c r="B100" s="68" t="s">
        <v>89</v>
      </c>
      <c r="C100" s="38">
        <v>40000</v>
      </c>
      <c r="D100" s="38"/>
      <c r="E100" s="33">
        <f>SUM(C100:D100)</f>
        <v>40000</v>
      </c>
      <c r="F100" s="38">
        <v>-30000</v>
      </c>
      <c r="G100" s="38">
        <v>0</v>
      </c>
      <c r="H100" s="33">
        <f>SUM(F100:G100)</f>
        <v>-30000</v>
      </c>
      <c r="I100" s="33">
        <f>C100+F100</f>
        <v>10000</v>
      </c>
      <c r="J100" s="33">
        <f>D100+G100</f>
        <v>0</v>
      </c>
      <c r="K100" s="33">
        <f>SUM(I100:J100)</f>
        <v>10000</v>
      </c>
      <c r="L100" s="44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1:256" s="61" customFormat="1" ht="13.5" customHeight="1">
      <c r="A101" s="60"/>
      <c r="B101" s="61" t="s">
        <v>185</v>
      </c>
      <c r="C101" s="37"/>
      <c r="D101" s="90" t="s">
        <v>33</v>
      </c>
      <c r="E101" s="82">
        <v>40000</v>
      </c>
      <c r="F101" s="89">
        <v>-40000</v>
      </c>
      <c r="G101" s="89"/>
      <c r="H101" s="82"/>
      <c r="I101" s="82"/>
      <c r="J101" s="84" t="s">
        <v>33</v>
      </c>
      <c r="K101" s="82">
        <v>0</v>
      </c>
      <c r="L101" s="34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s="46" customFormat="1" ht="13.5" customHeight="1">
      <c r="A102" s="55"/>
      <c r="B102" s="77" t="s">
        <v>90</v>
      </c>
      <c r="C102" s="47"/>
      <c r="D102" s="91" t="s">
        <v>34</v>
      </c>
      <c r="E102" s="73">
        <v>0</v>
      </c>
      <c r="F102" s="78">
        <v>10000</v>
      </c>
      <c r="G102" s="78"/>
      <c r="H102" s="73"/>
      <c r="I102" s="73"/>
      <c r="J102" s="87" t="s">
        <v>34</v>
      </c>
      <c r="K102" s="73">
        <v>10000</v>
      </c>
      <c r="L102" s="1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</row>
    <row r="103" spans="1:256" s="45" customFormat="1" ht="15" customHeight="1">
      <c r="A103" s="23" t="s">
        <v>91</v>
      </c>
      <c r="B103" s="13" t="s">
        <v>25</v>
      </c>
      <c r="C103" s="14">
        <v>10000</v>
      </c>
      <c r="D103" s="14">
        <v>0</v>
      </c>
      <c r="E103" s="15">
        <f>C103+D103</f>
        <v>10000</v>
      </c>
      <c r="F103" s="14">
        <f>F105</f>
        <v>-10000</v>
      </c>
      <c r="G103" s="14">
        <f>SUM(G105:G135)</f>
        <v>0</v>
      </c>
      <c r="H103" s="15">
        <f>F103+G103</f>
        <v>-10000</v>
      </c>
      <c r="I103" s="15">
        <f>C103+F103</f>
        <v>0</v>
      </c>
      <c r="J103" s="15">
        <f>D103+G103</f>
        <v>0</v>
      </c>
      <c r="K103" s="15">
        <f>E103+H103</f>
        <v>0</v>
      </c>
      <c r="L103" s="1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5" customFormat="1" ht="15" customHeight="1">
      <c r="A104" s="24"/>
      <c r="B104" s="13" t="s">
        <v>40</v>
      </c>
      <c r="C104" s="14"/>
      <c r="D104" s="14"/>
      <c r="E104" s="15"/>
      <c r="F104" s="14"/>
      <c r="G104" s="14"/>
      <c r="H104" s="15"/>
      <c r="I104" s="15"/>
      <c r="J104" s="15"/>
      <c r="K104" s="15"/>
      <c r="L104" s="1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68" customFormat="1" ht="13.5" customHeight="1">
      <c r="A105" s="69" t="s">
        <v>16</v>
      </c>
      <c r="B105" s="68" t="s">
        <v>93</v>
      </c>
      <c r="C105" s="38">
        <v>10000</v>
      </c>
      <c r="D105" s="38"/>
      <c r="E105" s="33">
        <f>SUM(C105:D105)</f>
        <v>10000</v>
      </c>
      <c r="F105" s="38">
        <v>-10000</v>
      </c>
      <c r="G105" s="38">
        <v>0</v>
      </c>
      <c r="H105" s="33">
        <f>SUM(F105:G105)</f>
        <v>-10000</v>
      </c>
      <c r="I105" s="33">
        <f>C105+F105</f>
        <v>0</v>
      </c>
      <c r="J105" s="33">
        <f>D105+G105</f>
        <v>0</v>
      </c>
      <c r="K105" s="33">
        <f>SUM(I105:J105)</f>
        <v>0</v>
      </c>
      <c r="L105" s="44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61" customFormat="1" ht="13.5" customHeight="1">
      <c r="A106" s="60"/>
      <c r="C106" s="37"/>
      <c r="D106" s="90" t="s">
        <v>33</v>
      </c>
      <c r="E106" s="82">
        <v>10000</v>
      </c>
      <c r="F106" s="89"/>
      <c r="G106" s="89"/>
      <c r="H106" s="82"/>
      <c r="I106" s="82"/>
      <c r="J106" s="84"/>
      <c r="K106" s="82"/>
      <c r="L106" s="34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s="43" customFormat="1" ht="16.5" customHeight="1">
      <c r="A107" s="23" t="s">
        <v>24</v>
      </c>
      <c r="B107" s="23" t="s">
        <v>25</v>
      </c>
      <c r="C107" s="12">
        <f>550192+1012589+879000</f>
        <v>2441781</v>
      </c>
      <c r="D107" s="12">
        <v>204500</v>
      </c>
      <c r="E107" s="11">
        <f>C107+D107</f>
        <v>2646281</v>
      </c>
      <c r="F107" s="12">
        <f>F109+F113+F118+F120+F125+F130+F135+F139+F142+F146</f>
        <v>-321192</v>
      </c>
      <c r="G107" s="12">
        <f>SUM(G109:G149)</f>
        <v>0</v>
      </c>
      <c r="H107" s="11">
        <f>F107+G107</f>
        <v>-321192</v>
      </c>
      <c r="I107" s="11">
        <f>C107+F107</f>
        <v>2120589</v>
      </c>
      <c r="J107" s="11">
        <f>D107+G107</f>
        <v>204500</v>
      </c>
      <c r="K107" s="11">
        <f>E107+H107</f>
        <v>2325089</v>
      </c>
      <c r="L107" s="95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  <c r="IU107" s="96"/>
      <c r="IV107" s="96"/>
    </row>
    <row r="108" spans="1:256" s="45" customFormat="1" ht="15" customHeight="1">
      <c r="A108" s="13"/>
      <c r="B108" s="13" t="s">
        <v>11</v>
      </c>
      <c r="C108" s="14"/>
      <c r="D108" s="14"/>
      <c r="E108" s="15"/>
      <c r="F108" s="14"/>
      <c r="G108" s="14"/>
      <c r="H108" s="15"/>
      <c r="I108" s="15"/>
      <c r="J108" s="15"/>
      <c r="K108" s="15"/>
      <c r="L108" s="1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68" customFormat="1" ht="13.5" customHeight="1">
      <c r="A109" s="69" t="s">
        <v>16</v>
      </c>
      <c r="B109" s="68" t="s">
        <v>94</v>
      </c>
      <c r="C109" s="38">
        <v>0</v>
      </c>
      <c r="D109" s="38"/>
      <c r="E109" s="33">
        <f>SUM(C109:D109)</f>
        <v>0</v>
      </c>
      <c r="F109" s="38">
        <v>7000</v>
      </c>
      <c r="G109" s="38">
        <v>0</v>
      </c>
      <c r="H109" s="33">
        <f>SUM(F109:G109)</f>
        <v>7000</v>
      </c>
      <c r="I109" s="33">
        <f>C109+F109</f>
        <v>7000</v>
      </c>
      <c r="J109" s="33">
        <f>D109+G109</f>
        <v>0</v>
      </c>
      <c r="K109" s="33">
        <f>SUM(I109:J109)</f>
        <v>7000</v>
      </c>
      <c r="L109" s="44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1:256" s="61" customFormat="1" ht="13.5" customHeight="1">
      <c r="A110" s="60"/>
      <c r="B110" s="61" t="s">
        <v>161</v>
      </c>
      <c r="C110" s="37"/>
      <c r="D110" s="37"/>
      <c r="E110" s="35"/>
      <c r="F110" s="37"/>
      <c r="G110" s="37"/>
      <c r="H110" s="35"/>
      <c r="I110" s="35"/>
      <c r="J110" s="35"/>
      <c r="K110" s="35"/>
      <c r="L110" s="34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s="61" customFormat="1" ht="13.5" customHeight="1">
      <c r="A111" s="60"/>
      <c r="B111" s="61" t="s">
        <v>162</v>
      </c>
      <c r="C111" s="37"/>
      <c r="D111" s="37"/>
      <c r="E111" s="35"/>
      <c r="F111" s="37"/>
      <c r="G111" s="37"/>
      <c r="H111" s="35"/>
      <c r="I111" s="35"/>
      <c r="J111" s="35"/>
      <c r="K111" s="35"/>
      <c r="L111" s="34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s="61" customFormat="1" ht="13.5" customHeight="1">
      <c r="A112" s="60"/>
      <c r="B112" s="61" t="s">
        <v>163</v>
      </c>
      <c r="C112" s="37"/>
      <c r="D112" s="90"/>
      <c r="E112" s="82"/>
      <c r="F112" s="89"/>
      <c r="G112" s="89"/>
      <c r="H112" s="82"/>
      <c r="I112" s="82"/>
      <c r="J112" s="84" t="s">
        <v>34</v>
      </c>
      <c r="K112" s="82">
        <v>7000</v>
      </c>
      <c r="L112" s="34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s="68" customFormat="1" ht="13.5" customHeight="1">
      <c r="A113" s="69" t="s">
        <v>16</v>
      </c>
      <c r="B113" s="68" t="s">
        <v>95</v>
      </c>
      <c r="C113" s="38">
        <v>900000</v>
      </c>
      <c r="D113" s="38"/>
      <c r="E113" s="33">
        <f>SUM(C113:D113)</f>
        <v>900000</v>
      </c>
      <c r="F113" s="38">
        <f>SUM(F114:F116)</f>
        <v>-265603</v>
      </c>
      <c r="G113" s="38">
        <v>0</v>
      </c>
      <c r="H113" s="33">
        <f>SUM(F113:G113)</f>
        <v>-265603</v>
      </c>
      <c r="I113" s="33">
        <f>C113+F113</f>
        <v>634397</v>
      </c>
      <c r="J113" s="33">
        <f>D113+G113</f>
        <v>0</v>
      </c>
      <c r="K113" s="33">
        <f>SUM(I113:J113)</f>
        <v>634397</v>
      </c>
      <c r="L113" s="44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s="56" customFormat="1" ht="13.5" customHeight="1">
      <c r="A114" s="55"/>
      <c r="B114" s="61" t="s">
        <v>96</v>
      </c>
      <c r="C114" s="50"/>
      <c r="D114" s="90" t="s">
        <v>33</v>
      </c>
      <c r="E114" s="82">
        <v>378000</v>
      </c>
      <c r="F114" s="89">
        <v>-378000</v>
      </c>
      <c r="G114" s="89"/>
      <c r="H114" s="82"/>
      <c r="I114" s="82"/>
      <c r="J114" s="84" t="s">
        <v>33</v>
      </c>
      <c r="K114" s="82">
        <f>SUM(E114:F114)</f>
        <v>0</v>
      </c>
      <c r="L114" s="34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s="56" customFormat="1" ht="13.5" customHeight="1">
      <c r="A115" s="55"/>
      <c r="B115" s="61"/>
      <c r="C115" s="50"/>
      <c r="D115" s="90" t="s">
        <v>34</v>
      </c>
      <c r="E115" s="82">
        <v>0</v>
      </c>
      <c r="F115" s="89">
        <v>255452</v>
      </c>
      <c r="G115" s="89"/>
      <c r="H115" s="82"/>
      <c r="I115" s="82"/>
      <c r="J115" s="84" t="s">
        <v>34</v>
      </c>
      <c r="K115" s="82">
        <v>255452</v>
      </c>
      <c r="L115" s="34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s="46" customFormat="1" ht="13.5" customHeight="1">
      <c r="A116" s="55"/>
      <c r="B116" s="77"/>
      <c r="C116" s="47"/>
      <c r="D116" s="91" t="s">
        <v>35</v>
      </c>
      <c r="E116" s="73">
        <v>522000</v>
      </c>
      <c r="F116" s="78">
        <v>-143055</v>
      </c>
      <c r="G116" s="78"/>
      <c r="H116" s="73"/>
      <c r="I116" s="73"/>
      <c r="J116" s="87" t="s">
        <v>35</v>
      </c>
      <c r="K116" s="73">
        <f>SUM(E116:F116)</f>
        <v>378945</v>
      </c>
      <c r="L116" s="1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s="56" customFormat="1" ht="13.5" customHeight="1">
      <c r="A117" s="54"/>
      <c r="B117" s="61" t="s">
        <v>59</v>
      </c>
      <c r="C117" s="50"/>
      <c r="D117" s="89"/>
      <c r="E117" s="82">
        <v>75000</v>
      </c>
      <c r="F117" s="89"/>
      <c r="G117" s="89"/>
      <c r="H117" s="82"/>
      <c r="I117" s="82"/>
      <c r="J117" s="84"/>
      <c r="K117" s="82">
        <v>75000</v>
      </c>
      <c r="L117" s="34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256" s="68" customFormat="1" ht="13.5" customHeight="1">
      <c r="A118" s="69" t="s">
        <v>16</v>
      </c>
      <c r="B118" s="68" t="s">
        <v>97</v>
      </c>
      <c r="C118" s="38">
        <v>10000</v>
      </c>
      <c r="D118" s="38"/>
      <c r="E118" s="33">
        <f>SUM(C118:D118)</f>
        <v>10000</v>
      </c>
      <c r="F118" s="38">
        <v>-10000</v>
      </c>
      <c r="G118" s="38">
        <v>0</v>
      </c>
      <c r="H118" s="33">
        <f>SUM(F118:G118)</f>
        <v>-10000</v>
      </c>
      <c r="I118" s="33">
        <f>C118+F118</f>
        <v>0</v>
      </c>
      <c r="J118" s="33">
        <f>D118+G118</f>
        <v>0</v>
      </c>
      <c r="K118" s="33">
        <f>SUM(I118:J118)</f>
        <v>0</v>
      </c>
      <c r="L118" s="44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1:256" s="56" customFormat="1" ht="13.5" customHeight="1">
      <c r="A119" s="55"/>
      <c r="B119" s="61" t="s">
        <v>98</v>
      </c>
      <c r="C119" s="50"/>
      <c r="D119" s="90" t="s">
        <v>33</v>
      </c>
      <c r="E119" s="82">
        <v>10000</v>
      </c>
      <c r="F119" s="89"/>
      <c r="G119" s="89"/>
      <c r="H119" s="82"/>
      <c r="I119" s="82"/>
      <c r="J119" s="84"/>
      <c r="K119" s="82"/>
      <c r="L119" s="34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</row>
    <row r="120" spans="1:256" s="68" customFormat="1" ht="13.5" customHeight="1">
      <c r="A120" s="69" t="s">
        <v>16</v>
      </c>
      <c r="B120" s="68" t="s">
        <v>99</v>
      </c>
      <c r="C120" s="38">
        <v>134000</v>
      </c>
      <c r="D120" s="38"/>
      <c r="E120" s="33">
        <f>SUM(C120:D120)</f>
        <v>134000</v>
      </c>
      <c r="F120" s="38">
        <f>SUM(F121:F123)</f>
        <v>-40000</v>
      </c>
      <c r="G120" s="38">
        <v>0</v>
      </c>
      <c r="H120" s="33">
        <f>SUM(F120:G120)</f>
        <v>-40000</v>
      </c>
      <c r="I120" s="33">
        <f>C120+F120</f>
        <v>94000</v>
      </c>
      <c r="J120" s="33">
        <f>D120+G120</f>
        <v>0</v>
      </c>
      <c r="K120" s="33">
        <f>SUM(I120:J120)</f>
        <v>94000</v>
      </c>
      <c r="L120" s="44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s="56" customFormat="1" ht="13.5" customHeight="1">
      <c r="A121" s="55"/>
      <c r="B121" s="61" t="s">
        <v>46</v>
      </c>
      <c r="C121" s="50"/>
      <c r="D121" s="90" t="s">
        <v>33</v>
      </c>
      <c r="E121" s="82">
        <v>64000</v>
      </c>
      <c r="F121" s="89">
        <v>-64000</v>
      </c>
      <c r="G121" s="89"/>
      <c r="H121" s="82"/>
      <c r="I121" s="82"/>
      <c r="J121" s="84" t="s">
        <v>33</v>
      </c>
      <c r="K121" s="82">
        <v>0</v>
      </c>
      <c r="L121" s="34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</row>
    <row r="122" spans="1:256" s="56" customFormat="1" ht="13.5" customHeight="1">
      <c r="A122" s="55"/>
      <c r="B122" s="61"/>
      <c r="C122" s="50"/>
      <c r="D122" s="90" t="s">
        <v>34</v>
      </c>
      <c r="E122" s="82">
        <v>0</v>
      </c>
      <c r="F122" s="89">
        <v>24000</v>
      </c>
      <c r="G122" s="89"/>
      <c r="H122" s="82"/>
      <c r="I122" s="82"/>
      <c r="J122" s="84" t="s">
        <v>34</v>
      </c>
      <c r="K122" s="82">
        <v>24000</v>
      </c>
      <c r="L122" s="34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</row>
    <row r="123" spans="1:256" s="46" customFormat="1" ht="13.5" customHeight="1">
      <c r="A123" s="55"/>
      <c r="B123" s="77"/>
      <c r="C123" s="47"/>
      <c r="D123" s="91" t="s">
        <v>35</v>
      </c>
      <c r="E123" s="73">
        <v>70000</v>
      </c>
      <c r="F123" s="78">
        <v>0</v>
      </c>
      <c r="G123" s="78"/>
      <c r="H123" s="73"/>
      <c r="I123" s="73"/>
      <c r="J123" s="87" t="s">
        <v>35</v>
      </c>
      <c r="K123" s="73">
        <f>SUM(E123:F123)</f>
        <v>70000</v>
      </c>
      <c r="L123" s="1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s="56" customFormat="1" ht="13.5" customHeight="1">
      <c r="A124" s="54"/>
      <c r="B124" s="61" t="s">
        <v>59</v>
      </c>
      <c r="C124" s="50"/>
      <c r="D124" s="89"/>
      <c r="E124" s="82">
        <v>64000</v>
      </c>
      <c r="F124" s="89">
        <v>0</v>
      </c>
      <c r="G124" s="89"/>
      <c r="H124" s="82"/>
      <c r="I124" s="82"/>
      <c r="J124" s="84"/>
      <c r="K124" s="82">
        <v>64000</v>
      </c>
      <c r="L124" s="34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</row>
    <row r="125" spans="1:256" s="68" customFormat="1" ht="13.5" customHeight="1">
      <c r="A125" s="69" t="s">
        <v>16</v>
      </c>
      <c r="B125" s="68" t="s">
        <v>60</v>
      </c>
      <c r="C125" s="38">
        <v>191089</v>
      </c>
      <c r="D125" s="38">
        <v>204500</v>
      </c>
      <c r="E125" s="33">
        <f>SUM(C125:D125)</f>
        <v>395589</v>
      </c>
      <c r="F125" s="38">
        <f>SUM(F126)</f>
        <v>63411</v>
      </c>
      <c r="G125" s="38">
        <v>0</v>
      </c>
      <c r="H125" s="33">
        <f>SUM(F125:G125)</f>
        <v>63411</v>
      </c>
      <c r="I125" s="33">
        <f>C125+F125</f>
        <v>254500</v>
      </c>
      <c r="J125" s="33">
        <f>D125+G125</f>
        <v>204500</v>
      </c>
      <c r="K125" s="33">
        <f>SUM(I125:J125)</f>
        <v>459000</v>
      </c>
      <c r="L125" s="44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</row>
    <row r="126" spans="1:256" s="56" customFormat="1" ht="13.5" customHeight="1">
      <c r="A126" s="55"/>
      <c r="B126" s="61" t="s">
        <v>186</v>
      </c>
      <c r="C126" s="50"/>
      <c r="D126" s="90" t="s">
        <v>33</v>
      </c>
      <c r="E126" s="82">
        <v>9589</v>
      </c>
      <c r="F126" s="89">
        <v>63411</v>
      </c>
      <c r="G126" s="89"/>
      <c r="H126" s="82"/>
      <c r="I126" s="82"/>
      <c r="J126" s="84" t="s">
        <v>33</v>
      </c>
      <c r="K126" s="82">
        <f>SUM(E126:F126)</f>
        <v>73000</v>
      </c>
      <c r="L126" s="34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256" s="46" customFormat="1" ht="13.5" customHeight="1">
      <c r="A127" s="55"/>
      <c r="B127" s="77"/>
      <c r="C127" s="47"/>
      <c r="D127" s="91" t="s">
        <v>72</v>
      </c>
      <c r="E127" s="73">
        <v>181500</v>
      </c>
      <c r="F127" s="78"/>
      <c r="G127" s="78"/>
      <c r="H127" s="73"/>
      <c r="I127" s="73"/>
      <c r="J127" s="87" t="s">
        <v>72</v>
      </c>
      <c r="K127" s="73">
        <f>SUM(E127)</f>
        <v>181500</v>
      </c>
      <c r="L127" s="1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56" customFormat="1" ht="15" customHeight="1">
      <c r="A128" s="55"/>
      <c r="B128" s="61" t="s">
        <v>59</v>
      </c>
      <c r="C128" s="50"/>
      <c r="D128" s="89"/>
      <c r="E128" s="82">
        <v>73000</v>
      </c>
      <c r="F128" s="89">
        <v>-73000</v>
      </c>
      <c r="G128" s="89">
        <v>0</v>
      </c>
      <c r="H128" s="82">
        <v>-73000</v>
      </c>
      <c r="I128" s="82"/>
      <c r="J128" s="84"/>
      <c r="K128" s="82">
        <v>0</v>
      </c>
      <c r="L128" s="34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</row>
    <row r="129" spans="1:256" s="46" customFormat="1" ht="15" customHeight="1">
      <c r="A129" s="54"/>
      <c r="B129" s="58" t="s">
        <v>61</v>
      </c>
      <c r="C129" s="41"/>
      <c r="D129" s="64"/>
      <c r="E129" s="63">
        <v>35911</v>
      </c>
      <c r="F129" s="64">
        <v>0</v>
      </c>
      <c r="G129" s="64"/>
      <c r="H129" s="63"/>
      <c r="I129" s="63"/>
      <c r="J129" s="92"/>
      <c r="K129" s="63">
        <v>35911</v>
      </c>
      <c r="L129" s="1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pans="1:256" s="68" customFormat="1" ht="15.75" customHeight="1">
      <c r="A130" s="69" t="s">
        <v>16</v>
      </c>
      <c r="B130" s="68" t="s">
        <v>100</v>
      </c>
      <c r="C130" s="38">
        <v>277000</v>
      </c>
      <c r="D130" s="38"/>
      <c r="E130" s="33">
        <f>SUM(C130:D130)</f>
        <v>277000</v>
      </c>
      <c r="F130" s="38">
        <f>SUM(F131:F133)</f>
        <v>3000</v>
      </c>
      <c r="G130" s="38">
        <v>0</v>
      </c>
      <c r="H130" s="33">
        <f>SUM(F130:G130)</f>
        <v>3000</v>
      </c>
      <c r="I130" s="33">
        <f>C130+F130</f>
        <v>280000</v>
      </c>
      <c r="J130" s="33">
        <f>D130+G130</f>
        <v>0</v>
      </c>
      <c r="K130" s="33">
        <f>SUM(I130:J130)</f>
        <v>280000</v>
      </c>
      <c r="L130" s="44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</row>
    <row r="131" spans="1:256" s="56" customFormat="1" ht="14.25" customHeight="1">
      <c r="A131" s="55"/>
      <c r="B131" s="61" t="s">
        <v>101</v>
      </c>
      <c r="C131" s="50"/>
      <c r="D131" s="90" t="s">
        <v>33</v>
      </c>
      <c r="E131" s="82">
        <v>158000</v>
      </c>
      <c r="F131" s="89">
        <v>-158000</v>
      </c>
      <c r="G131" s="89"/>
      <c r="H131" s="82"/>
      <c r="I131" s="82"/>
      <c r="J131" s="84" t="s">
        <v>33</v>
      </c>
      <c r="K131" s="82">
        <f>SUM(E131:F131)</f>
        <v>0</v>
      </c>
      <c r="L131" s="34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</row>
    <row r="132" spans="1:256" s="56" customFormat="1" ht="14.25" customHeight="1">
      <c r="A132" s="55"/>
      <c r="B132" s="61" t="s">
        <v>102</v>
      </c>
      <c r="C132" s="50"/>
      <c r="D132" s="90" t="s">
        <v>34</v>
      </c>
      <c r="E132" s="82">
        <v>0</v>
      </c>
      <c r="F132" s="89">
        <v>161000</v>
      </c>
      <c r="G132" s="89"/>
      <c r="H132" s="82"/>
      <c r="I132" s="82"/>
      <c r="J132" s="84" t="s">
        <v>34</v>
      </c>
      <c r="K132" s="82">
        <v>161000</v>
      </c>
      <c r="L132" s="34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</row>
    <row r="133" spans="1:256" s="46" customFormat="1" ht="13.5" customHeight="1">
      <c r="A133" s="55"/>
      <c r="B133" s="77"/>
      <c r="C133" s="47"/>
      <c r="D133" s="91" t="s">
        <v>35</v>
      </c>
      <c r="E133" s="73">
        <v>119000</v>
      </c>
      <c r="F133" s="78">
        <v>0</v>
      </c>
      <c r="G133" s="78"/>
      <c r="H133" s="73"/>
      <c r="I133" s="73"/>
      <c r="J133" s="87" t="s">
        <v>35</v>
      </c>
      <c r="K133" s="73">
        <f>SUM(E133:F133)</f>
        <v>119000</v>
      </c>
      <c r="L133" s="18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s="56" customFormat="1" ht="13.5" customHeight="1">
      <c r="A134" s="54"/>
      <c r="B134" s="61" t="s">
        <v>59</v>
      </c>
      <c r="C134" s="50"/>
      <c r="D134" s="89"/>
      <c r="E134" s="82">
        <v>75000</v>
      </c>
      <c r="F134" s="89">
        <v>0</v>
      </c>
      <c r="G134" s="89"/>
      <c r="H134" s="82"/>
      <c r="I134" s="82"/>
      <c r="J134" s="84"/>
      <c r="K134" s="82">
        <v>75000</v>
      </c>
      <c r="L134" s="34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</row>
    <row r="135" spans="1:256" s="68" customFormat="1" ht="13.5" customHeight="1">
      <c r="A135" s="69" t="s">
        <v>16</v>
      </c>
      <c r="B135" s="68" t="s">
        <v>45</v>
      </c>
      <c r="C135" s="38">
        <v>270000</v>
      </c>
      <c r="D135" s="38"/>
      <c r="E135" s="33">
        <f>SUM(C135:D135)</f>
        <v>270000</v>
      </c>
      <c r="F135" s="38">
        <f>SUM(F136:F137)</f>
        <v>-10000</v>
      </c>
      <c r="G135" s="38">
        <v>0</v>
      </c>
      <c r="H135" s="33">
        <f>SUM(F135:G135)</f>
        <v>-10000</v>
      </c>
      <c r="I135" s="33">
        <f>C135+F135</f>
        <v>260000</v>
      </c>
      <c r="J135" s="33">
        <f>D135+G135</f>
        <v>0</v>
      </c>
      <c r="K135" s="33">
        <f>SUM(I135:J135)</f>
        <v>260000</v>
      </c>
      <c r="L135" s="44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  <c r="IV135" s="43"/>
    </row>
    <row r="136" spans="1:256" s="61" customFormat="1" ht="13.5" customHeight="1">
      <c r="A136" s="60"/>
      <c r="B136" s="61" t="s">
        <v>47</v>
      </c>
      <c r="C136" s="37"/>
      <c r="D136" s="90" t="s">
        <v>33</v>
      </c>
      <c r="E136" s="82">
        <v>63350</v>
      </c>
      <c r="F136" s="89">
        <v>-63350</v>
      </c>
      <c r="G136" s="89"/>
      <c r="H136" s="82"/>
      <c r="I136" s="82"/>
      <c r="J136" s="84" t="s">
        <v>33</v>
      </c>
      <c r="K136" s="82">
        <v>0</v>
      </c>
      <c r="L136" s="34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</row>
    <row r="137" spans="1:256" s="61" customFormat="1" ht="13.5" customHeight="1">
      <c r="A137" s="60"/>
      <c r="B137" s="61" t="s">
        <v>48</v>
      </c>
      <c r="C137" s="37"/>
      <c r="D137" s="90" t="s">
        <v>34</v>
      </c>
      <c r="E137" s="82">
        <v>38650</v>
      </c>
      <c r="F137" s="89">
        <v>53350</v>
      </c>
      <c r="G137" s="89"/>
      <c r="H137" s="82"/>
      <c r="I137" s="82"/>
      <c r="J137" s="84" t="s">
        <v>34</v>
      </c>
      <c r="K137" s="82">
        <f>SUM(E137:F137)</f>
        <v>92000</v>
      </c>
      <c r="L137" s="34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</row>
    <row r="138" spans="1:256" s="46" customFormat="1" ht="13.5" customHeight="1">
      <c r="A138" s="54"/>
      <c r="B138" s="77"/>
      <c r="C138" s="47"/>
      <c r="D138" s="91" t="s">
        <v>35</v>
      </c>
      <c r="E138" s="73">
        <v>168000</v>
      </c>
      <c r="F138" s="78">
        <v>0</v>
      </c>
      <c r="G138" s="78"/>
      <c r="H138" s="73"/>
      <c r="I138" s="73"/>
      <c r="J138" s="87" t="s">
        <v>35</v>
      </c>
      <c r="K138" s="73">
        <v>168000</v>
      </c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  <c r="IU138" s="17"/>
      <c r="IV138" s="17"/>
    </row>
    <row r="139" spans="1:256" s="68" customFormat="1" ht="13.5" customHeight="1">
      <c r="A139" s="69" t="s">
        <v>17</v>
      </c>
      <c r="B139" s="68" t="s">
        <v>103</v>
      </c>
      <c r="C139" s="38">
        <v>100000</v>
      </c>
      <c r="D139" s="38"/>
      <c r="E139" s="33">
        <f>SUM(C139:D139)</f>
        <v>100000</v>
      </c>
      <c r="F139" s="38">
        <f>SUM(F140:F141)</f>
        <v>-90000</v>
      </c>
      <c r="G139" s="38">
        <v>0</v>
      </c>
      <c r="H139" s="33">
        <f>SUM(F139:G139)</f>
        <v>-90000</v>
      </c>
      <c r="I139" s="33">
        <f>C139+F139</f>
        <v>10000</v>
      </c>
      <c r="J139" s="33">
        <f>D139+G139</f>
        <v>0</v>
      </c>
      <c r="K139" s="33">
        <f>SUM(I139:J139)</f>
        <v>10000</v>
      </c>
      <c r="L139" s="44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</row>
    <row r="140" spans="1:256" s="61" customFormat="1" ht="13.5" customHeight="1">
      <c r="A140" s="60"/>
      <c r="B140" s="61" t="s">
        <v>104</v>
      </c>
      <c r="C140" s="37"/>
      <c r="D140" s="90" t="s">
        <v>34</v>
      </c>
      <c r="E140" s="82">
        <v>100000</v>
      </c>
      <c r="F140" s="89">
        <v>-90000</v>
      </c>
      <c r="G140" s="89"/>
      <c r="H140" s="82"/>
      <c r="I140" s="82"/>
      <c r="J140" s="84" t="s">
        <v>34</v>
      </c>
      <c r="K140" s="82">
        <v>10000</v>
      </c>
      <c r="L140" s="34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</row>
    <row r="141" spans="1:256" s="61" customFormat="1" ht="13.5" customHeight="1">
      <c r="A141" s="60"/>
      <c r="B141" s="61" t="s">
        <v>105</v>
      </c>
      <c r="C141" s="37"/>
      <c r="D141" s="90"/>
      <c r="E141" s="82"/>
      <c r="F141" s="89"/>
      <c r="G141" s="89"/>
      <c r="H141" s="82"/>
      <c r="I141" s="82"/>
      <c r="J141" s="84"/>
      <c r="K141" s="82"/>
      <c r="L141" s="34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</row>
    <row r="142" spans="1:256" s="68" customFormat="1" ht="13.5" customHeight="1">
      <c r="A142" s="69" t="s">
        <v>16</v>
      </c>
      <c r="B142" s="68" t="s">
        <v>106</v>
      </c>
      <c r="C142" s="38">
        <v>38650</v>
      </c>
      <c r="D142" s="38"/>
      <c r="E142" s="33">
        <f>SUM(C142:D142)</f>
        <v>38650</v>
      </c>
      <c r="F142" s="38">
        <v>15000</v>
      </c>
      <c r="G142" s="38">
        <v>0</v>
      </c>
      <c r="H142" s="33">
        <f>SUM(F142:G142)</f>
        <v>15000</v>
      </c>
      <c r="I142" s="33">
        <f>C142+F142</f>
        <v>53650</v>
      </c>
      <c r="J142" s="33">
        <f>D142+G142</f>
        <v>0</v>
      </c>
      <c r="K142" s="33">
        <f>SUM(I142:J142)</f>
        <v>53650</v>
      </c>
      <c r="L142" s="44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3"/>
      <c r="IS142" s="43"/>
      <c r="IT142" s="43"/>
      <c r="IU142" s="43"/>
      <c r="IV142" s="43"/>
    </row>
    <row r="143" spans="1:256" s="61" customFormat="1" ht="13.5" customHeight="1">
      <c r="A143" s="60"/>
      <c r="C143" s="37"/>
      <c r="D143" s="105" t="s">
        <v>33</v>
      </c>
      <c r="E143" s="82">
        <v>38650</v>
      </c>
      <c r="F143" s="89">
        <v>-38650</v>
      </c>
      <c r="G143" s="37"/>
      <c r="H143" s="35"/>
      <c r="I143" s="35"/>
      <c r="J143" s="74" t="s">
        <v>33</v>
      </c>
      <c r="K143" s="35">
        <v>0</v>
      </c>
      <c r="L143" s="34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</row>
    <row r="144" spans="1:256" s="61" customFormat="1" ht="13.5" customHeight="1">
      <c r="A144" s="60"/>
      <c r="C144" s="37"/>
      <c r="D144" s="90" t="s">
        <v>34</v>
      </c>
      <c r="E144" s="82">
        <v>0</v>
      </c>
      <c r="F144" s="89">
        <f>38650+15000</f>
        <v>53650</v>
      </c>
      <c r="G144" s="89"/>
      <c r="H144" s="82"/>
      <c r="I144" s="82"/>
      <c r="J144" s="84" t="s">
        <v>34</v>
      </c>
      <c r="K144" s="82">
        <v>53650</v>
      </c>
      <c r="L144" s="34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</row>
    <row r="145" spans="1:256" s="56" customFormat="1" ht="13.5" customHeight="1">
      <c r="A145" s="54"/>
      <c r="B145" s="58" t="s">
        <v>59</v>
      </c>
      <c r="C145" s="41"/>
      <c r="D145" s="64"/>
      <c r="E145" s="63">
        <v>45000</v>
      </c>
      <c r="F145" s="64">
        <v>-15000</v>
      </c>
      <c r="G145" s="64"/>
      <c r="H145" s="63"/>
      <c r="I145" s="63"/>
      <c r="J145" s="92"/>
      <c r="K145" s="63">
        <v>30000</v>
      </c>
      <c r="L145" s="34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</row>
    <row r="146" spans="1:12" s="68" customFormat="1" ht="13.5" customHeight="1">
      <c r="A146" s="69" t="s">
        <v>16</v>
      </c>
      <c r="B146" s="68" t="s">
        <v>107</v>
      </c>
      <c r="C146" s="38">
        <v>290000</v>
      </c>
      <c r="D146" s="38"/>
      <c r="E146" s="33">
        <f>SUM(C146:D146)</f>
        <v>290000</v>
      </c>
      <c r="F146" s="38">
        <f>SUM(F147:F149)</f>
        <v>6000</v>
      </c>
      <c r="G146" s="38">
        <v>0</v>
      </c>
      <c r="H146" s="33">
        <f>SUM(F146:G146)</f>
        <v>6000</v>
      </c>
      <c r="I146" s="33">
        <f>C146+F146</f>
        <v>296000</v>
      </c>
      <c r="J146" s="33">
        <f>D146+G146</f>
        <v>0</v>
      </c>
      <c r="K146" s="33">
        <f>SUM(K147:K149)</f>
        <v>296000</v>
      </c>
      <c r="L146" s="85"/>
    </row>
    <row r="147" spans="1:12" s="61" customFormat="1" ht="13.5" customHeight="1">
      <c r="A147" s="60"/>
      <c r="B147" s="61" t="s">
        <v>108</v>
      </c>
      <c r="C147" s="37"/>
      <c r="D147" s="90" t="s">
        <v>72</v>
      </c>
      <c r="E147" s="82">
        <v>211000</v>
      </c>
      <c r="F147" s="89">
        <v>0</v>
      </c>
      <c r="G147" s="89"/>
      <c r="H147" s="82"/>
      <c r="I147" s="82"/>
      <c r="J147" s="84" t="s">
        <v>72</v>
      </c>
      <c r="K147" s="82">
        <v>211000</v>
      </c>
      <c r="L147" s="86"/>
    </row>
    <row r="148" spans="1:12" s="61" customFormat="1" ht="13.5" customHeight="1">
      <c r="A148" s="60"/>
      <c r="C148" s="37"/>
      <c r="D148" s="90" t="s">
        <v>34</v>
      </c>
      <c r="E148" s="82">
        <v>0</v>
      </c>
      <c r="F148" s="89">
        <v>85000</v>
      </c>
      <c r="G148" s="89"/>
      <c r="H148" s="82"/>
      <c r="I148" s="82"/>
      <c r="J148" s="84" t="s">
        <v>34</v>
      </c>
      <c r="K148" s="82">
        <v>85000</v>
      </c>
      <c r="L148" s="86"/>
    </row>
    <row r="149" spans="1:12" s="77" customFormat="1" ht="13.5" customHeight="1">
      <c r="A149" s="60"/>
      <c r="C149" s="20"/>
      <c r="D149" s="91" t="s">
        <v>33</v>
      </c>
      <c r="E149" s="73">
        <v>79000</v>
      </c>
      <c r="F149" s="78">
        <v>-79000</v>
      </c>
      <c r="G149" s="78"/>
      <c r="H149" s="73"/>
      <c r="I149" s="73"/>
      <c r="J149" s="87" t="s">
        <v>33</v>
      </c>
      <c r="K149" s="73">
        <f>SUM(E149:F149)</f>
        <v>0</v>
      </c>
      <c r="L149" s="88"/>
    </row>
    <row r="150" spans="1:256" s="56" customFormat="1" ht="13.5" customHeight="1">
      <c r="A150" s="54"/>
      <c r="B150" s="61" t="s">
        <v>59</v>
      </c>
      <c r="C150" s="50"/>
      <c r="D150" s="89"/>
      <c r="E150" s="82">
        <v>50000</v>
      </c>
      <c r="F150" s="89"/>
      <c r="G150" s="89"/>
      <c r="H150" s="82"/>
      <c r="I150" s="82"/>
      <c r="J150" s="84"/>
      <c r="K150" s="82">
        <v>50000</v>
      </c>
      <c r="L150" s="34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</row>
    <row r="151" spans="1:12" ht="13.5" customHeight="1">
      <c r="A151" s="23" t="s">
        <v>164</v>
      </c>
      <c r="B151" s="23" t="s">
        <v>175</v>
      </c>
      <c r="C151" s="12">
        <v>30000</v>
      </c>
      <c r="D151" s="12">
        <v>0</v>
      </c>
      <c r="E151" s="11">
        <f>C151+D151</f>
        <v>30000</v>
      </c>
      <c r="F151" s="12">
        <f>F153</f>
        <v>16340</v>
      </c>
      <c r="G151" s="12">
        <v>0</v>
      </c>
      <c r="H151" s="11">
        <f>F151+G151</f>
        <v>16340</v>
      </c>
      <c r="I151" s="11">
        <f>C151+F151</f>
        <v>46340</v>
      </c>
      <c r="J151" s="11">
        <f>D151+G151</f>
        <v>0</v>
      </c>
      <c r="K151" s="11">
        <f>E151+H151</f>
        <v>46340</v>
      </c>
      <c r="L151" s="14"/>
    </row>
    <row r="152" spans="1:12" ht="13.5" customHeight="1">
      <c r="A152" s="13"/>
      <c r="B152" s="13" t="s">
        <v>85</v>
      </c>
      <c r="C152" s="14"/>
      <c r="D152" s="14"/>
      <c r="E152" s="15"/>
      <c r="F152" s="14"/>
      <c r="G152" s="14"/>
      <c r="H152" s="15"/>
      <c r="I152" s="15"/>
      <c r="J152" s="15"/>
      <c r="K152" s="15"/>
      <c r="L152" s="38">
        <v>5000</v>
      </c>
    </row>
    <row r="153" spans="1:12" s="43" customFormat="1" ht="13.5" customHeight="1">
      <c r="A153" s="42" t="s">
        <v>16</v>
      </c>
      <c r="B153" s="43" t="s">
        <v>165</v>
      </c>
      <c r="C153" s="44">
        <v>0</v>
      </c>
      <c r="D153" s="44">
        <v>0</v>
      </c>
      <c r="E153" s="33">
        <f>C153+D153</f>
        <v>0</v>
      </c>
      <c r="F153" s="38">
        <v>16340</v>
      </c>
      <c r="G153" s="38">
        <v>0</v>
      </c>
      <c r="H153" s="33">
        <f>F153+G153</f>
        <v>16340</v>
      </c>
      <c r="I153" s="33">
        <f>C153+F153</f>
        <v>16340</v>
      </c>
      <c r="J153" s="33">
        <f>D153+G153</f>
        <v>0</v>
      </c>
      <c r="K153" s="33">
        <f>E153+H153</f>
        <v>16340</v>
      </c>
      <c r="L153" s="38"/>
    </row>
    <row r="154" spans="1:12" s="17" customFormat="1" ht="13.5" customHeight="1">
      <c r="A154" s="16"/>
      <c r="B154" s="17" t="s">
        <v>166</v>
      </c>
      <c r="C154" s="18"/>
      <c r="D154" s="94"/>
      <c r="E154" s="19"/>
      <c r="F154" s="20"/>
      <c r="G154" s="20"/>
      <c r="H154" s="19"/>
      <c r="I154" s="19"/>
      <c r="J154" s="75" t="s">
        <v>34</v>
      </c>
      <c r="K154" s="73">
        <v>16340</v>
      </c>
      <c r="L154" s="20"/>
    </row>
    <row r="155" spans="1:12" ht="34.5" customHeight="1">
      <c r="A155" s="71"/>
      <c r="B155" s="80" t="s">
        <v>82</v>
      </c>
      <c r="C155" s="72">
        <v>219600</v>
      </c>
      <c r="D155" s="72">
        <v>0</v>
      </c>
      <c r="E155" s="11">
        <f>C155+D155</f>
        <v>219600</v>
      </c>
      <c r="F155" s="11">
        <f>F156</f>
        <v>28000</v>
      </c>
      <c r="G155" s="11"/>
      <c r="H155" s="11">
        <f>F155+G155</f>
        <v>28000</v>
      </c>
      <c r="I155" s="11">
        <f aca="true" t="shared" si="9" ref="I155:K156">C155+F155</f>
        <v>247600</v>
      </c>
      <c r="J155" s="11">
        <f t="shared" si="9"/>
        <v>0</v>
      </c>
      <c r="K155" s="11">
        <f t="shared" si="9"/>
        <v>247600</v>
      </c>
      <c r="L155" s="12">
        <v>35000</v>
      </c>
    </row>
    <row r="156" spans="1:12" ht="15.75" customHeight="1">
      <c r="A156" s="23" t="s">
        <v>83</v>
      </c>
      <c r="B156" s="23" t="s">
        <v>84</v>
      </c>
      <c r="C156" s="12">
        <v>219600</v>
      </c>
      <c r="D156" s="12">
        <v>0</v>
      </c>
      <c r="E156" s="11">
        <f>C156+D156</f>
        <v>219600</v>
      </c>
      <c r="F156" s="12">
        <f>F158</f>
        <v>28000</v>
      </c>
      <c r="G156" s="12">
        <v>0</v>
      </c>
      <c r="H156" s="11">
        <f>F156+G156</f>
        <v>28000</v>
      </c>
      <c r="I156" s="11">
        <f t="shared" si="9"/>
        <v>247600</v>
      </c>
      <c r="J156" s="11">
        <f t="shared" si="9"/>
        <v>0</v>
      </c>
      <c r="K156" s="11">
        <f t="shared" si="9"/>
        <v>247600</v>
      </c>
      <c r="L156" s="14"/>
    </row>
    <row r="157" spans="1:12" ht="14.25" customHeight="1">
      <c r="A157" s="13"/>
      <c r="B157" s="13" t="s">
        <v>85</v>
      </c>
      <c r="C157" s="14"/>
      <c r="D157" s="14"/>
      <c r="E157" s="15"/>
      <c r="F157" s="14"/>
      <c r="G157" s="14"/>
      <c r="H157" s="15"/>
      <c r="I157" s="15"/>
      <c r="J157" s="15"/>
      <c r="K157" s="15"/>
      <c r="L157" s="38">
        <v>5000</v>
      </c>
    </row>
    <row r="158" spans="1:12" s="43" customFormat="1" ht="13.5" customHeight="1">
      <c r="A158" s="42" t="s">
        <v>17</v>
      </c>
      <c r="B158" s="43" t="s">
        <v>86</v>
      </c>
      <c r="C158" s="44">
        <v>0</v>
      </c>
      <c r="D158" s="44">
        <v>0</v>
      </c>
      <c r="E158" s="33">
        <f>C158+D158</f>
        <v>0</v>
      </c>
      <c r="F158" s="38">
        <v>28000</v>
      </c>
      <c r="G158" s="38">
        <v>0</v>
      </c>
      <c r="H158" s="33">
        <f>F158+G158</f>
        <v>28000</v>
      </c>
      <c r="I158" s="33">
        <f>C158+F158</f>
        <v>28000</v>
      </c>
      <c r="J158" s="33">
        <f>D158+G158</f>
        <v>0</v>
      </c>
      <c r="K158" s="33">
        <f>E158+H158</f>
        <v>28000</v>
      </c>
      <c r="L158" s="38"/>
    </row>
    <row r="159" spans="1:12" s="17" customFormat="1" ht="13.5" customHeight="1">
      <c r="A159" s="16"/>
      <c r="B159" s="17" t="s">
        <v>87</v>
      </c>
      <c r="C159" s="18"/>
      <c r="D159" s="94"/>
      <c r="E159" s="19"/>
      <c r="F159" s="20"/>
      <c r="G159" s="20"/>
      <c r="H159" s="19"/>
      <c r="I159" s="19"/>
      <c r="J159" s="75" t="s">
        <v>34</v>
      </c>
      <c r="K159" s="73">
        <v>28000</v>
      </c>
      <c r="L159" s="20"/>
    </row>
    <row r="160" spans="1:12" ht="31.5" customHeight="1">
      <c r="A160" s="71"/>
      <c r="B160" s="71" t="s">
        <v>19</v>
      </c>
      <c r="C160" s="72">
        <v>0</v>
      </c>
      <c r="D160" s="72">
        <v>0</v>
      </c>
      <c r="E160" s="11">
        <f>C160+D160</f>
        <v>0</v>
      </c>
      <c r="F160" s="11">
        <f>F161</f>
        <v>65000</v>
      </c>
      <c r="G160" s="11"/>
      <c r="H160" s="11">
        <f>F160+G160</f>
        <v>65000</v>
      </c>
      <c r="I160" s="11">
        <f aca="true" t="shared" si="10" ref="I160:K161">C160+F160</f>
        <v>65000</v>
      </c>
      <c r="J160" s="11">
        <f t="shared" si="10"/>
        <v>0</v>
      </c>
      <c r="K160" s="11">
        <f t="shared" si="10"/>
        <v>65000</v>
      </c>
      <c r="L160" s="12">
        <v>35000</v>
      </c>
    </row>
    <row r="161" spans="1:12" ht="13.5" customHeight="1">
      <c r="A161" s="23" t="s">
        <v>157</v>
      </c>
      <c r="B161" s="23" t="s">
        <v>158</v>
      </c>
      <c r="C161" s="12">
        <v>0</v>
      </c>
      <c r="D161" s="12">
        <v>0</v>
      </c>
      <c r="E161" s="11">
        <f>C161+D161</f>
        <v>0</v>
      </c>
      <c r="F161" s="12">
        <f>F163</f>
        <v>65000</v>
      </c>
      <c r="G161" s="12">
        <v>0</v>
      </c>
      <c r="H161" s="11">
        <f>F161+G161</f>
        <v>65000</v>
      </c>
      <c r="I161" s="11">
        <f t="shared" si="10"/>
        <v>65000</v>
      </c>
      <c r="J161" s="11">
        <f t="shared" si="10"/>
        <v>0</v>
      </c>
      <c r="K161" s="11">
        <f t="shared" si="10"/>
        <v>65000</v>
      </c>
      <c r="L161" s="14"/>
    </row>
    <row r="162" spans="1:12" ht="13.5" customHeight="1">
      <c r="A162" s="13"/>
      <c r="B162" s="13" t="s">
        <v>159</v>
      </c>
      <c r="C162" s="14"/>
      <c r="D162" s="14"/>
      <c r="E162" s="15"/>
      <c r="F162" s="14"/>
      <c r="G162" s="14"/>
      <c r="H162" s="15"/>
      <c r="I162" s="15"/>
      <c r="J162" s="15"/>
      <c r="K162" s="15"/>
      <c r="L162" s="38">
        <v>5000</v>
      </c>
    </row>
    <row r="163" spans="1:12" s="43" customFormat="1" ht="13.5" customHeight="1">
      <c r="A163" s="42" t="s">
        <v>31</v>
      </c>
      <c r="B163" s="43" t="s">
        <v>160</v>
      </c>
      <c r="C163" s="44">
        <v>0</v>
      </c>
      <c r="D163" s="44">
        <v>0</v>
      </c>
      <c r="E163" s="33">
        <f>C163+D163</f>
        <v>0</v>
      </c>
      <c r="F163" s="38">
        <v>65000</v>
      </c>
      <c r="G163" s="38">
        <v>0</v>
      </c>
      <c r="H163" s="33">
        <f>F163+G163</f>
        <v>65000</v>
      </c>
      <c r="I163" s="33">
        <f>C163+F163</f>
        <v>65000</v>
      </c>
      <c r="J163" s="33">
        <f>D163+G163</f>
        <v>0</v>
      </c>
      <c r="K163" s="33">
        <f>E163+H163</f>
        <v>65000</v>
      </c>
      <c r="L163" s="38"/>
    </row>
    <row r="164" spans="1:12" s="17" customFormat="1" ht="13.5" customHeight="1">
      <c r="A164" s="16"/>
      <c r="C164" s="18"/>
      <c r="D164" s="94"/>
      <c r="E164" s="19"/>
      <c r="F164" s="20"/>
      <c r="G164" s="20"/>
      <c r="H164" s="19"/>
      <c r="I164" s="19"/>
      <c r="J164" s="75" t="s">
        <v>34</v>
      </c>
      <c r="K164" s="73">
        <v>65000</v>
      </c>
      <c r="L164" s="20"/>
    </row>
    <row r="165" spans="1:12" ht="18" customHeight="1">
      <c r="A165" s="71"/>
      <c r="B165" s="71" t="s">
        <v>13</v>
      </c>
      <c r="C165" s="72">
        <v>1248000</v>
      </c>
      <c r="D165" s="72">
        <v>0</v>
      </c>
      <c r="E165" s="11">
        <f>C165+D165</f>
        <v>1248000</v>
      </c>
      <c r="F165" s="11">
        <f>F166</f>
        <v>-244000</v>
      </c>
      <c r="G165" s="11"/>
      <c r="H165" s="11">
        <f>F165+G165</f>
        <v>-244000</v>
      </c>
      <c r="I165" s="11">
        <f aca="true" t="shared" si="11" ref="I165:K166">C165+F165</f>
        <v>1004000</v>
      </c>
      <c r="J165" s="11">
        <f t="shared" si="11"/>
        <v>0</v>
      </c>
      <c r="K165" s="11">
        <f t="shared" si="11"/>
        <v>1004000</v>
      </c>
      <c r="L165" s="12">
        <v>35000</v>
      </c>
    </row>
    <row r="166" spans="1:12" ht="13.5" customHeight="1">
      <c r="A166" s="23" t="s">
        <v>14</v>
      </c>
      <c r="B166" s="23" t="s">
        <v>15</v>
      </c>
      <c r="C166" s="12">
        <v>1248000</v>
      </c>
      <c r="D166" s="12">
        <v>0</v>
      </c>
      <c r="E166" s="11">
        <f>C166+D166</f>
        <v>1248000</v>
      </c>
      <c r="F166" s="12">
        <f>F168</f>
        <v>-244000</v>
      </c>
      <c r="G166" s="12">
        <v>0</v>
      </c>
      <c r="H166" s="11">
        <f>F166+G166</f>
        <v>-244000</v>
      </c>
      <c r="I166" s="11">
        <f t="shared" si="11"/>
        <v>1004000</v>
      </c>
      <c r="J166" s="11">
        <f t="shared" si="11"/>
        <v>0</v>
      </c>
      <c r="K166" s="11">
        <f t="shared" si="11"/>
        <v>1004000</v>
      </c>
      <c r="L166" s="14"/>
    </row>
    <row r="167" spans="1:12" ht="13.5" customHeight="1">
      <c r="A167" s="13"/>
      <c r="B167" s="13" t="s">
        <v>9</v>
      </c>
      <c r="C167" s="14"/>
      <c r="D167" s="14"/>
      <c r="E167" s="15"/>
      <c r="F167" s="14"/>
      <c r="G167" s="14"/>
      <c r="H167" s="15"/>
      <c r="I167" s="15"/>
      <c r="J167" s="15"/>
      <c r="K167" s="15"/>
      <c r="L167" s="38">
        <v>5000</v>
      </c>
    </row>
    <row r="168" spans="1:12" s="43" customFormat="1" ht="13.5" customHeight="1">
      <c r="A168" s="42" t="s">
        <v>16</v>
      </c>
      <c r="B168" s="43" t="s">
        <v>41</v>
      </c>
      <c r="C168" s="44">
        <v>490000</v>
      </c>
      <c r="D168" s="44">
        <v>0</v>
      </c>
      <c r="E168" s="33">
        <f>C168+D168</f>
        <v>490000</v>
      </c>
      <c r="F168" s="38">
        <f>SUM(F169:F170)</f>
        <v>-244000</v>
      </c>
      <c r="G168" s="38">
        <v>0</v>
      </c>
      <c r="H168" s="33">
        <f>F168+G168</f>
        <v>-244000</v>
      </c>
      <c r="I168" s="33">
        <f>C168+F168</f>
        <v>246000</v>
      </c>
      <c r="J168" s="33">
        <f>D168+G168</f>
        <v>0</v>
      </c>
      <c r="K168" s="33">
        <f>E168+H168</f>
        <v>246000</v>
      </c>
      <c r="L168" s="38"/>
    </row>
    <row r="169" spans="1:12" s="17" customFormat="1" ht="13.5" customHeight="1">
      <c r="A169" s="39"/>
      <c r="B169" s="45"/>
      <c r="C169" s="34"/>
      <c r="D169" s="93" t="s">
        <v>33</v>
      </c>
      <c r="E169" s="35">
        <v>490000</v>
      </c>
      <c r="F169" s="89">
        <v>-490000</v>
      </c>
      <c r="G169" s="37"/>
      <c r="H169" s="35"/>
      <c r="I169" s="35"/>
      <c r="J169" s="74" t="s">
        <v>33</v>
      </c>
      <c r="K169" s="82">
        <v>0</v>
      </c>
      <c r="L169" s="20"/>
    </row>
    <row r="170" spans="1:12" s="104" customFormat="1" ht="13.5" customHeight="1">
      <c r="A170" s="39"/>
      <c r="B170" s="17"/>
      <c r="C170" s="18"/>
      <c r="D170" s="94"/>
      <c r="E170" s="19"/>
      <c r="F170" s="78">
        <v>246000</v>
      </c>
      <c r="G170" s="20"/>
      <c r="H170" s="19"/>
      <c r="I170" s="19"/>
      <c r="J170" s="75" t="s">
        <v>34</v>
      </c>
      <c r="K170" s="73">
        <v>246000</v>
      </c>
      <c r="L170" s="106"/>
    </row>
    <row r="171" spans="1:12" s="62" customFormat="1" ht="15" customHeight="1">
      <c r="A171" s="65"/>
      <c r="B171" s="103" t="s">
        <v>110</v>
      </c>
      <c r="C171" s="64"/>
      <c r="D171" s="64"/>
      <c r="E171" s="63">
        <v>400000</v>
      </c>
      <c r="F171" s="64">
        <v>0</v>
      </c>
      <c r="G171" s="64"/>
      <c r="H171" s="63"/>
      <c r="I171" s="63"/>
      <c r="J171" s="92"/>
      <c r="K171" s="63">
        <v>400000</v>
      </c>
      <c r="L171" s="89"/>
    </row>
    <row r="172" spans="1:12" ht="27.75" customHeight="1">
      <c r="A172" s="71"/>
      <c r="B172" s="80" t="s">
        <v>73</v>
      </c>
      <c r="C172" s="72">
        <v>735700</v>
      </c>
      <c r="D172" s="72">
        <v>0</v>
      </c>
      <c r="E172" s="11">
        <f>C172+D172</f>
        <v>735700</v>
      </c>
      <c r="F172" s="11">
        <f>F173</f>
        <v>-314000</v>
      </c>
      <c r="G172" s="11">
        <v>0</v>
      </c>
      <c r="H172" s="11">
        <f>F172+G172</f>
        <v>-314000</v>
      </c>
      <c r="I172" s="11">
        <f aca="true" t="shared" si="12" ref="I172:K173">C172+F172</f>
        <v>421700</v>
      </c>
      <c r="J172" s="11">
        <f t="shared" si="12"/>
        <v>0</v>
      </c>
      <c r="K172" s="11">
        <f t="shared" si="12"/>
        <v>421700</v>
      </c>
      <c r="L172" s="1"/>
    </row>
    <row r="173" spans="1:256" s="43" customFormat="1" ht="13.5" customHeight="1">
      <c r="A173" s="23" t="s">
        <v>43</v>
      </c>
      <c r="B173" s="23" t="s">
        <v>23</v>
      </c>
      <c r="C173" s="12">
        <v>685700</v>
      </c>
      <c r="D173" s="12">
        <v>0</v>
      </c>
      <c r="E173" s="11">
        <f>C173+D173</f>
        <v>685700</v>
      </c>
      <c r="F173" s="12">
        <f>F175+F177+F180</f>
        <v>-314000</v>
      </c>
      <c r="G173" s="12">
        <v>0</v>
      </c>
      <c r="H173" s="11">
        <f>F173+G173</f>
        <v>-314000</v>
      </c>
      <c r="I173" s="11">
        <f t="shared" si="12"/>
        <v>371700</v>
      </c>
      <c r="J173" s="11">
        <f t="shared" si="12"/>
        <v>0</v>
      </c>
      <c r="K173" s="11">
        <f t="shared" si="12"/>
        <v>371700</v>
      </c>
      <c r="L173" s="1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5" customFormat="1" ht="13.5" customHeight="1">
      <c r="A174" s="13"/>
      <c r="B174" s="13" t="s">
        <v>32</v>
      </c>
      <c r="C174" s="14"/>
      <c r="D174" s="14"/>
      <c r="E174" s="15"/>
      <c r="F174" s="14"/>
      <c r="G174" s="14"/>
      <c r="H174" s="15"/>
      <c r="I174" s="15"/>
      <c r="J174" s="15"/>
      <c r="K174" s="15"/>
      <c r="L174" s="1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12" s="43" customFormat="1" ht="13.5" customHeight="1">
      <c r="A175" s="42" t="s">
        <v>16</v>
      </c>
      <c r="B175" s="83" t="s">
        <v>74</v>
      </c>
      <c r="C175" s="44">
        <v>25000</v>
      </c>
      <c r="D175" s="44">
        <v>0</v>
      </c>
      <c r="E175" s="33">
        <f>C175+D175</f>
        <v>25000</v>
      </c>
      <c r="F175" s="38">
        <v>-25000</v>
      </c>
      <c r="G175" s="38">
        <v>0</v>
      </c>
      <c r="H175" s="33">
        <f>F175+G175</f>
        <v>-25000</v>
      </c>
      <c r="I175" s="33">
        <f>C175+F175</f>
        <v>0</v>
      </c>
      <c r="J175" s="33">
        <f>D175+G175</f>
        <v>0</v>
      </c>
      <c r="K175" s="33">
        <f>E175+H175</f>
        <v>0</v>
      </c>
      <c r="L175" s="44"/>
    </row>
    <row r="176" spans="1:12" s="45" customFormat="1" ht="13.5" customHeight="1">
      <c r="A176" s="39"/>
      <c r="B176" s="81" t="s">
        <v>75</v>
      </c>
      <c r="C176" s="34"/>
      <c r="D176" s="90" t="s">
        <v>34</v>
      </c>
      <c r="E176" s="82">
        <v>25000</v>
      </c>
      <c r="F176" s="37"/>
      <c r="G176" s="37"/>
      <c r="H176" s="35"/>
      <c r="I176" s="35"/>
      <c r="J176" s="35"/>
      <c r="K176" s="35"/>
      <c r="L176" s="34"/>
    </row>
    <row r="177" spans="1:12" s="43" customFormat="1" ht="13.5" customHeight="1">
      <c r="A177" s="42" t="s">
        <v>16</v>
      </c>
      <c r="B177" s="83" t="s">
        <v>76</v>
      </c>
      <c r="C177" s="44">
        <v>192500</v>
      </c>
      <c r="D177" s="44">
        <v>0</v>
      </c>
      <c r="E177" s="33">
        <f>C177+D177</f>
        <v>192500</v>
      </c>
      <c r="F177" s="38">
        <f>SUM(F178:F179)</f>
        <v>-189000</v>
      </c>
      <c r="G177" s="38">
        <v>0</v>
      </c>
      <c r="H177" s="33">
        <f>F177+G177</f>
        <v>-189000</v>
      </c>
      <c r="I177" s="33">
        <f>C177+F177</f>
        <v>3500</v>
      </c>
      <c r="J177" s="33">
        <f>D177+G177</f>
        <v>0</v>
      </c>
      <c r="K177" s="33">
        <f>E177+H177</f>
        <v>3500</v>
      </c>
      <c r="L177" s="44"/>
    </row>
    <row r="178" spans="1:12" s="45" customFormat="1" ht="13.5" customHeight="1">
      <c r="A178" s="39"/>
      <c r="B178" s="81"/>
      <c r="C178" s="34"/>
      <c r="D178" s="93" t="s">
        <v>34</v>
      </c>
      <c r="E178" s="82">
        <v>112500</v>
      </c>
      <c r="F178" s="89">
        <v>-109000</v>
      </c>
      <c r="G178" s="37"/>
      <c r="H178" s="35"/>
      <c r="I178" s="35"/>
      <c r="J178" s="74" t="s">
        <v>34</v>
      </c>
      <c r="K178" s="82">
        <f>SUM(E178:F178)</f>
        <v>3500</v>
      </c>
      <c r="L178" s="34"/>
    </row>
    <row r="179" spans="1:12" s="17" customFormat="1" ht="13.5" customHeight="1">
      <c r="A179" s="16"/>
      <c r="B179" s="79"/>
      <c r="C179" s="18"/>
      <c r="D179" s="94" t="s">
        <v>33</v>
      </c>
      <c r="E179" s="73">
        <v>80000</v>
      </c>
      <c r="F179" s="78">
        <v>-80000</v>
      </c>
      <c r="G179" s="20"/>
      <c r="H179" s="19"/>
      <c r="I179" s="19"/>
      <c r="J179" s="75" t="s">
        <v>33</v>
      </c>
      <c r="K179" s="73">
        <v>0</v>
      </c>
      <c r="L179" s="18"/>
    </row>
    <row r="180" spans="1:12" s="43" customFormat="1" ht="13.5" customHeight="1">
      <c r="A180" s="42" t="s">
        <v>16</v>
      </c>
      <c r="B180" s="43" t="s">
        <v>77</v>
      </c>
      <c r="C180" s="44">
        <v>103000</v>
      </c>
      <c r="D180" s="44">
        <v>0</v>
      </c>
      <c r="E180" s="33">
        <f>C180+D180</f>
        <v>103000</v>
      </c>
      <c r="F180" s="38">
        <f>SUM(F181:F182)</f>
        <v>-100000</v>
      </c>
      <c r="G180" s="38">
        <v>0</v>
      </c>
      <c r="H180" s="33">
        <f>F180+G180</f>
        <v>-100000</v>
      </c>
      <c r="I180" s="33">
        <f>C180+F180</f>
        <v>3000</v>
      </c>
      <c r="J180" s="33">
        <f>D180+G180</f>
        <v>0</v>
      </c>
      <c r="K180" s="33">
        <f>E180+H180</f>
        <v>3000</v>
      </c>
      <c r="L180" s="38"/>
    </row>
    <row r="181" spans="1:12" s="45" customFormat="1" ht="13.5" customHeight="1">
      <c r="A181" s="39"/>
      <c r="B181" s="81"/>
      <c r="C181" s="34"/>
      <c r="D181" s="93" t="s">
        <v>34</v>
      </c>
      <c r="E181" s="82">
        <v>83000</v>
      </c>
      <c r="F181" s="89">
        <v>-80000</v>
      </c>
      <c r="G181" s="37"/>
      <c r="H181" s="35"/>
      <c r="I181" s="35"/>
      <c r="J181" s="74" t="s">
        <v>34</v>
      </c>
      <c r="K181" s="82">
        <v>3000</v>
      </c>
      <c r="L181" s="34"/>
    </row>
    <row r="182" spans="1:12" s="17" customFormat="1" ht="13.5" customHeight="1">
      <c r="A182" s="16"/>
      <c r="B182" s="79"/>
      <c r="C182" s="18"/>
      <c r="D182" s="94" t="s">
        <v>33</v>
      </c>
      <c r="E182" s="73">
        <v>20000</v>
      </c>
      <c r="F182" s="78">
        <v>-20000</v>
      </c>
      <c r="G182" s="20"/>
      <c r="H182" s="19"/>
      <c r="I182" s="19"/>
      <c r="J182" s="75" t="s">
        <v>33</v>
      </c>
      <c r="K182" s="73">
        <v>0</v>
      </c>
      <c r="L182" s="18"/>
    </row>
    <row r="183" spans="1:12" ht="38.25" customHeight="1">
      <c r="A183" s="115" t="s">
        <v>7</v>
      </c>
      <c r="B183" s="115"/>
      <c r="C183" s="67">
        <f>1670996+5996500+930000</f>
        <v>8597496</v>
      </c>
      <c r="D183" s="67">
        <v>435732</v>
      </c>
      <c r="E183" s="26">
        <f aca="true" t="shared" si="13" ref="E183:E196">C183+D183</f>
        <v>9033228</v>
      </c>
      <c r="F183" s="67">
        <f>SUM(F184:F195)</f>
        <v>-982630</v>
      </c>
      <c r="G183" s="67">
        <f>SUM(G184:G195)</f>
        <v>544260</v>
      </c>
      <c r="H183" s="26">
        <f aca="true" t="shared" si="14" ref="H183:H196">F183+G183</f>
        <v>-438370</v>
      </c>
      <c r="I183" s="26">
        <f aca="true" t="shared" si="15" ref="I183:I196">C183+F183</f>
        <v>7614866</v>
      </c>
      <c r="J183" s="26">
        <f aca="true" t="shared" si="16" ref="J183:J196">D183+G183</f>
        <v>979992</v>
      </c>
      <c r="K183" s="26">
        <f aca="true" t="shared" si="17" ref="K183:K196">E183+H183</f>
        <v>8594858</v>
      </c>
      <c r="L183" s="20"/>
    </row>
    <row r="184" spans="1:12" ht="15" customHeight="1">
      <c r="A184" s="57">
        <v>60015</v>
      </c>
      <c r="B184" s="58" t="s">
        <v>32</v>
      </c>
      <c r="C184" s="7">
        <v>5906200</v>
      </c>
      <c r="D184" s="7">
        <v>0</v>
      </c>
      <c r="E184" s="8">
        <f t="shared" si="13"/>
        <v>5906200</v>
      </c>
      <c r="F184" s="7">
        <f>F202+F237</f>
        <v>-623370</v>
      </c>
      <c r="G184" s="7">
        <v>0</v>
      </c>
      <c r="H184" s="8">
        <f t="shared" si="14"/>
        <v>-623370</v>
      </c>
      <c r="I184" s="8">
        <f t="shared" si="15"/>
        <v>5282830</v>
      </c>
      <c r="J184" s="8">
        <f t="shared" si="16"/>
        <v>0</v>
      </c>
      <c r="K184" s="8">
        <f t="shared" si="17"/>
        <v>5282830</v>
      </c>
      <c r="L184" s="1"/>
    </row>
    <row r="185" spans="1:12" ht="15" customHeight="1">
      <c r="A185" s="57">
        <v>70005</v>
      </c>
      <c r="B185" s="58" t="s">
        <v>182</v>
      </c>
      <c r="C185" s="7">
        <v>7910</v>
      </c>
      <c r="D185" s="7">
        <v>1732</v>
      </c>
      <c r="E185" s="8">
        <f t="shared" si="13"/>
        <v>9642</v>
      </c>
      <c r="F185" s="7">
        <v>0</v>
      </c>
      <c r="G185" s="7">
        <v>0</v>
      </c>
      <c r="H185" s="8">
        <f t="shared" si="14"/>
        <v>0</v>
      </c>
      <c r="I185" s="8">
        <f t="shared" si="15"/>
        <v>7910</v>
      </c>
      <c r="J185" s="8">
        <f t="shared" si="16"/>
        <v>1732</v>
      </c>
      <c r="K185" s="8">
        <f t="shared" si="17"/>
        <v>9642</v>
      </c>
      <c r="L185" s="1"/>
    </row>
    <row r="186" spans="1:12" ht="15" customHeight="1">
      <c r="A186" s="57">
        <v>71015</v>
      </c>
      <c r="B186" s="58" t="s">
        <v>28</v>
      </c>
      <c r="C186" s="7">
        <v>0</v>
      </c>
      <c r="D186" s="7">
        <v>4000</v>
      </c>
      <c r="E186" s="8">
        <f t="shared" si="13"/>
        <v>4000</v>
      </c>
      <c r="F186" s="7">
        <v>0</v>
      </c>
      <c r="G186" s="7">
        <v>0</v>
      </c>
      <c r="H186" s="8">
        <f t="shared" si="14"/>
        <v>0</v>
      </c>
      <c r="I186" s="8">
        <f t="shared" si="15"/>
        <v>0</v>
      </c>
      <c r="J186" s="8">
        <f t="shared" si="16"/>
        <v>4000</v>
      </c>
      <c r="K186" s="8">
        <f t="shared" si="17"/>
        <v>4000</v>
      </c>
      <c r="L186" s="1"/>
    </row>
    <row r="187" spans="1:12" ht="15" customHeight="1">
      <c r="A187" s="57">
        <v>75405</v>
      </c>
      <c r="B187" s="58" t="s">
        <v>170</v>
      </c>
      <c r="C187" s="7">
        <v>25000</v>
      </c>
      <c r="D187" s="7">
        <v>0</v>
      </c>
      <c r="E187" s="8">
        <f>C187+D187</f>
        <v>25000</v>
      </c>
      <c r="F187" s="7">
        <v>0</v>
      </c>
      <c r="G187" s="7">
        <v>0</v>
      </c>
      <c r="H187" s="8">
        <f>F187+G187</f>
        <v>0</v>
      </c>
      <c r="I187" s="8">
        <f>C187+F187</f>
        <v>25000</v>
      </c>
      <c r="J187" s="8">
        <f>D187+G187</f>
        <v>0</v>
      </c>
      <c r="K187" s="8">
        <f>E187+H187</f>
        <v>25000</v>
      </c>
      <c r="L187" s="1"/>
    </row>
    <row r="188" spans="1:12" ht="15" customHeight="1">
      <c r="A188" s="57">
        <v>75414</v>
      </c>
      <c r="B188" s="58" t="s">
        <v>50</v>
      </c>
      <c r="C188" s="7">
        <v>0</v>
      </c>
      <c r="D188" s="7">
        <v>60000</v>
      </c>
      <c r="E188" s="8">
        <f t="shared" si="13"/>
        <v>60000</v>
      </c>
      <c r="F188" s="7">
        <v>0</v>
      </c>
      <c r="G188" s="7">
        <v>0</v>
      </c>
      <c r="H188" s="8">
        <f t="shared" si="14"/>
        <v>0</v>
      </c>
      <c r="I188" s="8">
        <f t="shared" si="15"/>
        <v>0</v>
      </c>
      <c r="J188" s="8">
        <f t="shared" si="16"/>
        <v>60000</v>
      </c>
      <c r="K188" s="8">
        <f t="shared" si="17"/>
        <v>60000</v>
      </c>
      <c r="L188" s="1"/>
    </row>
    <row r="189" spans="1:12" ht="15" customHeight="1">
      <c r="A189" s="57">
        <v>80120</v>
      </c>
      <c r="B189" s="58" t="s">
        <v>154</v>
      </c>
      <c r="C189" s="7">
        <v>299000</v>
      </c>
      <c r="D189" s="7">
        <v>0</v>
      </c>
      <c r="E189" s="8">
        <f>C189+D189</f>
        <v>299000</v>
      </c>
      <c r="F189" s="7">
        <f>F197</f>
        <v>-20000</v>
      </c>
      <c r="G189" s="7">
        <v>0</v>
      </c>
      <c r="H189" s="8">
        <f>F189+G189</f>
        <v>-20000</v>
      </c>
      <c r="I189" s="8">
        <f>C189+F189</f>
        <v>279000</v>
      </c>
      <c r="J189" s="8">
        <f>D189+G189</f>
        <v>0</v>
      </c>
      <c r="K189" s="8">
        <f>E189+H189</f>
        <v>279000</v>
      </c>
      <c r="L189" s="1"/>
    </row>
    <row r="190" spans="1:12" ht="15" customHeight="1">
      <c r="A190" s="57">
        <v>80130</v>
      </c>
      <c r="B190" s="58" t="s">
        <v>29</v>
      </c>
      <c r="C190" s="7">
        <v>1935507</v>
      </c>
      <c r="D190" s="7">
        <v>200000</v>
      </c>
      <c r="E190" s="8">
        <f t="shared" si="13"/>
        <v>2135507</v>
      </c>
      <c r="F190" s="7">
        <f>F221</f>
        <v>-434260</v>
      </c>
      <c r="G190" s="7">
        <f>G221</f>
        <v>544260</v>
      </c>
      <c r="H190" s="8">
        <f t="shared" si="14"/>
        <v>110000</v>
      </c>
      <c r="I190" s="8">
        <f t="shared" si="15"/>
        <v>1501247</v>
      </c>
      <c r="J190" s="8">
        <f t="shared" si="16"/>
        <v>744260</v>
      </c>
      <c r="K190" s="8">
        <f t="shared" si="17"/>
        <v>2245507</v>
      </c>
      <c r="L190" s="1"/>
    </row>
    <row r="191" spans="1:12" ht="16.5" customHeight="1">
      <c r="A191" s="57">
        <v>80140</v>
      </c>
      <c r="B191" s="58" t="s">
        <v>53</v>
      </c>
      <c r="C191" s="7">
        <v>90000</v>
      </c>
      <c r="D191" s="7">
        <v>0</v>
      </c>
      <c r="E191" s="8">
        <f>C191+D191</f>
        <v>90000</v>
      </c>
      <c r="F191" s="7">
        <v>0</v>
      </c>
      <c r="G191" s="7">
        <v>0</v>
      </c>
      <c r="H191" s="8">
        <f>F191+G191</f>
        <v>0</v>
      </c>
      <c r="I191" s="8">
        <f>C191+F191</f>
        <v>90000</v>
      </c>
      <c r="J191" s="8">
        <f>D191+G191</f>
        <v>0</v>
      </c>
      <c r="K191" s="8">
        <f>E191+H191</f>
        <v>90000</v>
      </c>
      <c r="L191" s="1"/>
    </row>
    <row r="192" spans="1:12" ht="16.5" customHeight="1">
      <c r="A192" s="57">
        <v>85201</v>
      </c>
      <c r="B192" s="58" t="s">
        <v>51</v>
      </c>
      <c r="C192" s="7">
        <v>152000</v>
      </c>
      <c r="D192" s="7">
        <v>170000</v>
      </c>
      <c r="E192" s="8">
        <f t="shared" si="13"/>
        <v>322000</v>
      </c>
      <c r="F192" s="7">
        <f>F231+F247</f>
        <v>95000</v>
      </c>
      <c r="G192" s="7">
        <v>0</v>
      </c>
      <c r="H192" s="8">
        <f t="shared" si="14"/>
        <v>95000</v>
      </c>
      <c r="I192" s="8">
        <f t="shared" si="15"/>
        <v>247000</v>
      </c>
      <c r="J192" s="8">
        <f t="shared" si="16"/>
        <v>170000</v>
      </c>
      <c r="K192" s="8">
        <f t="shared" si="17"/>
        <v>417000</v>
      </c>
      <c r="L192" s="1"/>
    </row>
    <row r="193" spans="1:12" ht="16.5" customHeight="1">
      <c r="A193" s="57">
        <v>85406</v>
      </c>
      <c r="B193" s="58" t="s">
        <v>42</v>
      </c>
      <c r="C193" s="7">
        <v>4879</v>
      </c>
      <c r="D193" s="7">
        <v>0</v>
      </c>
      <c r="E193" s="8">
        <f t="shared" si="13"/>
        <v>4879</v>
      </c>
      <c r="F193" s="7">
        <v>0</v>
      </c>
      <c r="G193" s="7">
        <v>0</v>
      </c>
      <c r="H193" s="8">
        <f t="shared" si="14"/>
        <v>0</v>
      </c>
      <c r="I193" s="8">
        <f t="shared" si="15"/>
        <v>4879</v>
      </c>
      <c r="J193" s="8">
        <f t="shared" si="16"/>
        <v>0</v>
      </c>
      <c r="K193" s="8">
        <f t="shared" si="17"/>
        <v>4879</v>
      </c>
      <c r="L193" s="1"/>
    </row>
    <row r="194" spans="1:12" ht="16.5" customHeight="1">
      <c r="A194" s="57">
        <v>92116</v>
      </c>
      <c r="B194" s="58" t="s">
        <v>58</v>
      </c>
      <c r="C194" s="7">
        <v>47000</v>
      </c>
      <c r="D194" s="7">
        <v>0</v>
      </c>
      <c r="E194" s="8">
        <f>C194+D194</f>
        <v>47000</v>
      </c>
      <c r="F194" s="7">
        <v>0</v>
      </c>
      <c r="G194" s="7">
        <v>0</v>
      </c>
      <c r="H194" s="8">
        <f>F194+G194</f>
        <v>0</v>
      </c>
      <c r="I194" s="8">
        <f>C194+F194</f>
        <v>47000</v>
      </c>
      <c r="J194" s="8">
        <f>D194+G194</f>
        <v>0</v>
      </c>
      <c r="K194" s="8">
        <f>E194+H194</f>
        <v>47000</v>
      </c>
      <c r="L194" s="1"/>
    </row>
    <row r="195" spans="1:12" ht="16.5" customHeight="1">
      <c r="A195" s="57">
        <v>92118</v>
      </c>
      <c r="B195" s="58" t="s">
        <v>52</v>
      </c>
      <c r="C195" s="7">
        <v>130000</v>
      </c>
      <c r="D195" s="7">
        <v>0</v>
      </c>
      <c r="E195" s="8">
        <f t="shared" si="13"/>
        <v>130000</v>
      </c>
      <c r="F195" s="7">
        <v>0</v>
      </c>
      <c r="G195" s="7">
        <v>0</v>
      </c>
      <c r="H195" s="8">
        <f t="shared" si="14"/>
        <v>0</v>
      </c>
      <c r="I195" s="8">
        <f t="shared" si="15"/>
        <v>130000</v>
      </c>
      <c r="J195" s="8">
        <f t="shared" si="16"/>
        <v>0</v>
      </c>
      <c r="K195" s="8">
        <f t="shared" si="17"/>
        <v>130000</v>
      </c>
      <c r="L195" s="1"/>
    </row>
    <row r="196" spans="1:12" ht="36" customHeight="1">
      <c r="A196" s="71"/>
      <c r="B196" s="80" t="s">
        <v>54</v>
      </c>
      <c r="C196" s="72">
        <f>1022917+5476500+930000</f>
        <v>7429417</v>
      </c>
      <c r="D196" s="72">
        <v>371732</v>
      </c>
      <c r="E196" s="11">
        <f t="shared" si="13"/>
        <v>7801149</v>
      </c>
      <c r="F196" s="11">
        <f>F197+F202+F221+F231</f>
        <v>-746260</v>
      </c>
      <c r="G196" s="11">
        <f>G197+G202+G221+G231</f>
        <v>544260</v>
      </c>
      <c r="H196" s="11">
        <f t="shared" si="14"/>
        <v>-202000</v>
      </c>
      <c r="I196" s="11">
        <f t="shared" si="15"/>
        <v>6683157</v>
      </c>
      <c r="J196" s="11">
        <f t="shared" si="16"/>
        <v>915992</v>
      </c>
      <c r="K196" s="11">
        <f t="shared" si="17"/>
        <v>7599149</v>
      </c>
      <c r="L196" s="1"/>
    </row>
    <row r="197" spans="1:12" s="43" customFormat="1" ht="15" customHeight="1">
      <c r="A197" s="23" t="s">
        <v>153</v>
      </c>
      <c r="B197" s="23" t="s">
        <v>63</v>
      </c>
      <c r="C197" s="12">
        <v>299000</v>
      </c>
      <c r="D197" s="12">
        <v>0</v>
      </c>
      <c r="E197" s="11">
        <f>C197+D197</f>
        <v>299000</v>
      </c>
      <c r="F197" s="12">
        <f>F199</f>
        <v>-20000</v>
      </c>
      <c r="G197" s="12">
        <f>SUM(G199:G199)</f>
        <v>0</v>
      </c>
      <c r="H197" s="11">
        <f>F197+G197</f>
        <v>-20000</v>
      </c>
      <c r="I197" s="11">
        <f>C197+F197</f>
        <v>279000</v>
      </c>
      <c r="J197" s="11">
        <f>D197+G197</f>
        <v>0</v>
      </c>
      <c r="K197" s="11">
        <f>E197+H197</f>
        <v>279000</v>
      </c>
      <c r="L197" s="44"/>
    </row>
    <row r="198" spans="1:12" s="17" customFormat="1" ht="15.75" customHeight="1">
      <c r="A198" s="24"/>
      <c r="B198" s="24" t="s">
        <v>154</v>
      </c>
      <c r="C198" s="25"/>
      <c r="D198" s="25"/>
      <c r="E198" s="26"/>
      <c r="F198" s="25"/>
      <c r="G198" s="25"/>
      <c r="H198" s="26"/>
      <c r="I198" s="26"/>
      <c r="J198" s="26"/>
      <c r="K198" s="26"/>
      <c r="L198" s="18"/>
    </row>
    <row r="199" spans="1:256" s="61" customFormat="1" ht="13.5" customHeight="1">
      <c r="A199" s="60" t="s">
        <v>16</v>
      </c>
      <c r="B199" s="61" t="s">
        <v>155</v>
      </c>
      <c r="C199" s="37">
        <v>299000</v>
      </c>
      <c r="D199" s="37">
        <v>0</v>
      </c>
      <c r="E199" s="35">
        <f>SUM(C199:D199)</f>
        <v>299000</v>
      </c>
      <c r="F199" s="37">
        <v>-20000</v>
      </c>
      <c r="G199" s="37">
        <v>0</v>
      </c>
      <c r="H199" s="35">
        <f>SUM(F199:G199)</f>
        <v>-20000</v>
      </c>
      <c r="I199" s="35">
        <f>C199+F199</f>
        <v>279000</v>
      </c>
      <c r="J199" s="35">
        <f>D199+G199</f>
        <v>0</v>
      </c>
      <c r="K199" s="35">
        <f>SUM(I199:J199)</f>
        <v>279000</v>
      </c>
      <c r="L199" s="34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</row>
    <row r="200" spans="1:256" s="61" customFormat="1" ht="13.5" customHeight="1">
      <c r="A200" s="60"/>
      <c r="C200" s="37"/>
      <c r="D200" s="105" t="s">
        <v>33</v>
      </c>
      <c r="E200" s="82">
        <v>299000</v>
      </c>
      <c r="F200" s="89">
        <v>-299000</v>
      </c>
      <c r="G200" s="37"/>
      <c r="H200" s="35"/>
      <c r="I200" s="35"/>
      <c r="J200" s="74" t="s">
        <v>33</v>
      </c>
      <c r="K200" s="35">
        <v>0</v>
      </c>
      <c r="L200" s="34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</row>
    <row r="201" spans="1:256" s="61" customFormat="1" ht="13.5" customHeight="1">
      <c r="A201" s="60"/>
      <c r="C201" s="37"/>
      <c r="D201" s="90" t="s">
        <v>34</v>
      </c>
      <c r="E201" s="82">
        <v>0</v>
      </c>
      <c r="F201" s="89">
        <v>279000</v>
      </c>
      <c r="G201" s="89"/>
      <c r="H201" s="82"/>
      <c r="I201" s="82"/>
      <c r="J201" s="84" t="s">
        <v>34</v>
      </c>
      <c r="K201" s="82">
        <v>279000</v>
      </c>
      <c r="L201" s="34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</row>
    <row r="202" spans="1:256" s="43" customFormat="1" ht="18.75" customHeight="1">
      <c r="A202" s="23" t="s">
        <v>49</v>
      </c>
      <c r="B202" s="23" t="s">
        <v>23</v>
      </c>
      <c r="C202" s="12">
        <v>5025000</v>
      </c>
      <c r="D202" s="12">
        <v>0</v>
      </c>
      <c r="E202" s="11">
        <f>C202+D202</f>
        <v>5025000</v>
      </c>
      <c r="F202" s="12">
        <f>F204+F206+F209+F211+F213+F215+F218</f>
        <v>-382000</v>
      </c>
      <c r="G202" s="12">
        <v>0</v>
      </c>
      <c r="H202" s="11">
        <f>F202+G202</f>
        <v>-382000</v>
      </c>
      <c r="I202" s="11">
        <f>C202+F202</f>
        <v>4643000</v>
      </c>
      <c r="J202" s="11">
        <f>D202+G202</f>
        <v>0</v>
      </c>
      <c r="K202" s="11">
        <f>E202+H202</f>
        <v>4643000</v>
      </c>
      <c r="L202" s="1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5" customFormat="1" ht="18" customHeight="1">
      <c r="A203" s="13"/>
      <c r="B203" s="13" t="s">
        <v>32</v>
      </c>
      <c r="C203" s="14"/>
      <c r="D203" s="14"/>
      <c r="E203" s="15"/>
      <c r="F203" s="14"/>
      <c r="G203" s="14"/>
      <c r="H203" s="15"/>
      <c r="I203" s="15"/>
      <c r="J203" s="15"/>
      <c r="K203" s="15"/>
      <c r="L203" s="1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12" s="43" customFormat="1" ht="15.75" customHeight="1">
      <c r="A204" s="42" t="s">
        <v>16</v>
      </c>
      <c r="B204" s="83" t="s">
        <v>132</v>
      </c>
      <c r="C204" s="44">
        <v>370000</v>
      </c>
      <c r="D204" s="44">
        <v>0</v>
      </c>
      <c r="E204" s="33">
        <f>C204+D204</f>
        <v>370000</v>
      </c>
      <c r="F204" s="38">
        <v>-70000</v>
      </c>
      <c r="G204" s="38">
        <v>0</v>
      </c>
      <c r="H204" s="33">
        <f>F204+G204</f>
        <v>-70000</v>
      </c>
      <c r="I204" s="33">
        <f>C204+F204</f>
        <v>300000</v>
      </c>
      <c r="J204" s="33">
        <f>D204+G204</f>
        <v>0</v>
      </c>
      <c r="K204" s="33">
        <f>E204+H204</f>
        <v>300000</v>
      </c>
      <c r="L204" s="44"/>
    </row>
    <row r="205" spans="1:12" s="45" customFormat="1" ht="15" customHeight="1">
      <c r="A205" s="39"/>
      <c r="B205" s="81" t="s">
        <v>133</v>
      </c>
      <c r="C205" s="34"/>
      <c r="D205" s="90" t="s">
        <v>33</v>
      </c>
      <c r="E205" s="82">
        <v>370000</v>
      </c>
      <c r="F205" s="89">
        <v>0</v>
      </c>
      <c r="G205" s="89"/>
      <c r="H205" s="82"/>
      <c r="I205" s="82"/>
      <c r="J205" s="84" t="s">
        <v>33</v>
      </c>
      <c r="K205" s="82">
        <v>300000</v>
      </c>
      <c r="L205" s="34"/>
    </row>
    <row r="206" spans="1:12" s="43" customFormat="1" ht="15" customHeight="1">
      <c r="A206" s="42" t="s">
        <v>16</v>
      </c>
      <c r="B206" s="83" t="s">
        <v>134</v>
      </c>
      <c r="C206" s="44">
        <v>800000</v>
      </c>
      <c r="D206" s="44">
        <v>0</v>
      </c>
      <c r="E206" s="33">
        <f>C206+D206</f>
        <v>800000</v>
      </c>
      <c r="F206" s="38">
        <v>-50000</v>
      </c>
      <c r="G206" s="38">
        <v>0</v>
      </c>
      <c r="H206" s="33">
        <f>F206+G206</f>
        <v>-50000</v>
      </c>
      <c r="I206" s="33">
        <f>C206+F206</f>
        <v>750000</v>
      </c>
      <c r="J206" s="33">
        <f>D206+G206</f>
        <v>0</v>
      </c>
      <c r="K206" s="33">
        <f>E206+H206</f>
        <v>750000</v>
      </c>
      <c r="L206" s="44"/>
    </row>
    <row r="207" spans="1:12" s="45" customFormat="1" ht="14.25" customHeight="1">
      <c r="A207" s="39"/>
      <c r="B207" s="81" t="s">
        <v>26</v>
      </c>
      <c r="C207" s="34"/>
      <c r="D207" s="90" t="s">
        <v>33</v>
      </c>
      <c r="E207" s="82">
        <v>800000</v>
      </c>
      <c r="F207" s="89">
        <v>-594260</v>
      </c>
      <c r="G207" s="89"/>
      <c r="H207" s="82"/>
      <c r="I207" s="82"/>
      <c r="J207" s="84" t="s">
        <v>33</v>
      </c>
      <c r="K207" s="82">
        <f>SUM(E207:F207)</f>
        <v>205740</v>
      </c>
      <c r="L207" s="34"/>
    </row>
    <row r="208" spans="1:12" s="45" customFormat="1" ht="15" customHeight="1">
      <c r="A208" s="39"/>
      <c r="B208" s="81" t="s">
        <v>135</v>
      </c>
      <c r="C208" s="34"/>
      <c r="D208" s="90" t="s">
        <v>34</v>
      </c>
      <c r="E208" s="82">
        <v>0</v>
      </c>
      <c r="F208" s="89">
        <v>544260</v>
      </c>
      <c r="G208" s="89"/>
      <c r="H208" s="82"/>
      <c r="I208" s="82"/>
      <c r="J208" s="84" t="s">
        <v>34</v>
      </c>
      <c r="K208" s="82">
        <f>SUM(E208:F208)</f>
        <v>544260</v>
      </c>
      <c r="L208" s="34"/>
    </row>
    <row r="209" spans="1:12" s="43" customFormat="1" ht="13.5" customHeight="1">
      <c r="A209" s="42" t="s">
        <v>16</v>
      </c>
      <c r="B209" s="83" t="s">
        <v>55</v>
      </c>
      <c r="C209" s="44">
        <v>200000</v>
      </c>
      <c r="D209" s="44">
        <v>0</v>
      </c>
      <c r="E209" s="33">
        <f>C209+D209</f>
        <v>200000</v>
      </c>
      <c r="F209" s="38">
        <v>-55000</v>
      </c>
      <c r="G209" s="38">
        <v>0</v>
      </c>
      <c r="H209" s="33">
        <f>F209+G209</f>
        <v>-55000</v>
      </c>
      <c r="I209" s="33">
        <f>C209+F209</f>
        <v>145000</v>
      </c>
      <c r="J209" s="33">
        <f>D209+G209</f>
        <v>0</v>
      </c>
      <c r="K209" s="33">
        <f>E209+H209</f>
        <v>145000</v>
      </c>
      <c r="L209" s="44"/>
    </row>
    <row r="210" spans="1:12" s="17" customFormat="1" ht="14.25" customHeight="1">
      <c r="A210" s="16"/>
      <c r="B210" s="79" t="s">
        <v>56</v>
      </c>
      <c r="C210" s="18"/>
      <c r="D210" s="91" t="s">
        <v>33</v>
      </c>
      <c r="E210" s="73">
        <v>200000</v>
      </c>
      <c r="F210" s="78"/>
      <c r="G210" s="78"/>
      <c r="H210" s="73"/>
      <c r="I210" s="73"/>
      <c r="J210" s="87" t="s">
        <v>33</v>
      </c>
      <c r="K210" s="73">
        <v>145000</v>
      </c>
      <c r="L210" s="18"/>
    </row>
    <row r="211" spans="1:12" s="43" customFormat="1" ht="14.25" customHeight="1">
      <c r="A211" s="42" t="s">
        <v>16</v>
      </c>
      <c r="B211" s="83" t="s">
        <v>136</v>
      </c>
      <c r="C211" s="44">
        <v>450000</v>
      </c>
      <c r="D211" s="44">
        <v>0</v>
      </c>
      <c r="E211" s="33">
        <f>C211+D211</f>
        <v>450000</v>
      </c>
      <c r="F211" s="38">
        <v>-110000</v>
      </c>
      <c r="G211" s="38">
        <v>0</v>
      </c>
      <c r="H211" s="33">
        <f>F211+G211</f>
        <v>-110000</v>
      </c>
      <c r="I211" s="33">
        <f>C211+F211</f>
        <v>340000</v>
      </c>
      <c r="J211" s="33">
        <f>D211+G211</f>
        <v>0</v>
      </c>
      <c r="K211" s="33">
        <f>E211+H211</f>
        <v>340000</v>
      </c>
      <c r="L211" s="44"/>
    </row>
    <row r="212" spans="1:12" s="45" customFormat="1" ht="14.25" customHeight="1">
      <c r="A212" s="39"/>
      <c r="B212" s="81" t="s">
        <v>137</v>
      </c>
      <c r="C212" s="34"/>
      <c r="D212" s="90" t="s">
        <v>33</v>
      </c>
      <c r="E212" s="82">
        <v>450000</v>
      </c>
      <c r="F212" s="89">
        <v>0</v>
      </c>
      <c r="G212" s="89"/>
      <c r="H212" s="82"/>
      <c r="I212" s="82"/>
      <c r="J212" s="84" t="s">
        <v>33</v>
      </c>
      <c r="K212" s="82">
        <v>340000</v>
      </c>
      <c r="L212" s="34"/>
    </row>
    <row r="213" spans="1:12" s="43" customFormat="1" ht="15.75" customHeight="1">
      <c r="A213" s="42" t="s">
        <v>16</v>
      </c>
      <c r="B213" s="83" t="s">
        <v>138</v>
      </c>
      <c r="C213" s="44">
        <v>100000</v>
      </c>
      <c r="D213" s="44">
        <v>0</v>
      </c>
      <c r="E213" s="33">
        <f>C213+D213</f>
        <v>100000</v>
      </c>
      <c r="F213" s="38">
        <v>-50000</v>
      </c>
      <c r="G213" s="38">
        <v>0</v>
      </c>
      <c r="H213" s="33">
        <f>F213+G213</f>
        <v>-50000</v>
      </c>
      <c r="I213" s="33">
        <f>C213+F213</f>
        <v>50000</v>
      </c>
      <c r="J213" s="33">
        <f>D213+G213</f>
        <v>0</v>
      </c>
      <c r="K213" s="33">
        <f>E213+H213</f>
        <v>50000</v>
      </c>
      <c r="L213" s="44"/>
    </row>
    <row r="214" spans="1:12" s="45" customFormat="1" ht="13.5" customHeight="1">
      <c r="A214" s="39"/>
      <c r="B214" s="81"/>
      <c r="C214" s="34"/>
      <c r="D214" s="90" t="s">
        <v>34</v>
      </c>
      <c r="E214" s="82">
        <v>100000</v>
      </c>
      <c r="F214" s="89">
        <v>0</v>
      </c>
      <c r="G214" s="89"/>
      <c r="H214" s="82"/>
      <c r="I214" s="82"/>
      <c r="J214" s="84" t="s">
        <v>34</v>
      </c>
      <c r="K214" s="82">
        <v>50000</v>
      </c>
      <c r="L214" s="34"/>
    </row>
    <row r="215" spans="1:12" s="43" customFormat="1" ht="13.5" customHeight="1">
      <c r="A215" s="42" t="s">
        <v>16</v>
      </c>
      <c r="B215" s="83" t="s">
        <v>139</v>
      </c>
      <c r="C215" s="44">
        <v>60000</v>
      </c>
      <c r="D215" s="44">
        <v>0</v>
      </c>
      <c r="E215" s="33">
        <f>C215+D215</f>
        <v>60000</v>
      </c>
      <c r="F215" s="38">
        <v>-7000</v>
      </c>
      <c r="G215" s="38">
        <v>0</v>
      </c>
      <c r="H215" s="33">
        <f>F215+G215</f>
        <v>-7000</v>
      </c>
      <c r="I215" s="33">
        <f>C215+F215</f>
        <v>53000</v>
      </c>
      <c r="J215" s="33">
        <f>D215+G215</f>
        <v>0</v>
      </c>
      <c r="K215" s="33">
        <f>E215+H215</f>
        <v>53000</v>
      </c>
      <c r="L215" s="44"/>
    </row>
    <row r="216" spans="1:12" s="45" customFormat="1" ht="13.5" customHeight="1">
      <c r="A216" s="39"/>
      <c r="B216" s="81" t="s">
        <v>140</v>
      </c>
      <c r="C216" s="34"/>
      <c r="D216" s="90" t="s">
        <v>33</v>
      </c>
      <c r="E216" s="82">
        <v>60000</v>
      </c>
      <c r="F216" s="89">
        <v>-60000</v>
      </c>
      <c r="G216" s="89"/>
      <c r="H216" s="82"/>
      <c r="I216" s="82"/>
      <c r="J216" s="84" t="s">
        <v>33</v>
      </c>
      <c r="K216" s="82">
        <v>0</v>
      </c>
      <c r="L216" s="34"/>
    </row>
    <row r="217" spans="1:12" s="17" customFormat="1" ht="13.5" customHeight="1">
      <c r="A217" s="16"/>
      <c r="B217" s="79"/>
      <c r="C217" s="18"/>
      <c r="D217" s="91" t="s">
        <v>34</v>
      </c>
      <c r="E217" s="73">
        <v>0</v>
      </c>
      <c r="F217" s="78">
        <v>53000</v>
      </c>
      <c r="G217" s="78"/>
      <c r="H217" s="73"/>
      <c r="I217" s="73"/>
      <c r="J217" s="87" t="s">
        <v>34</v>
      </c>
      <c r="K217" s="73">
        <v>53000</v>
      </c>
      <c r="L217" s="18"/>
    </row>
    <row r="218" spans="1:12" s="43" customFormat="1" ht="13.5" customHeight="1">
      <c r="A218" s="42" t="s">
        <v>16</v>
      </c>
      <c r="B218" s="83" t="s">
        <v>141</v>
      </c>
      <c r="C218" s="44">
        <v>50000</v>
      </c>
      <c r="D218" s="44">
        <v>0</v>
      </c>
      <c r="E218" s="33">
        <f>C218+D218</f>
        <v>50000</v>
      </c>
      <c r="F218" s="38">
        <v>-40000</v>
      </c>
      <c r="G218" s="38">
        <v>0</v>
      </c>
      <c r="H218" s="33">
        <f>F218+G218</f>
        <v>-40000</v>
      </c>
      <c r="I218" s="33">
        <f>C218+F218</f>
        <v>10000</v>
      </c>
      <c r="J218" s="33">
        <f>D218+G218</f>
        <v>0</v>
      </c>
      <c r="K218" s="33">
        <f>E218+H218</f>
        <v>10000</v>
      </c>
      <c r="L218" s="44"/>
    </row>
    <row r="219" spans="1:12" s="45" customFormat="1" ht="13.5" customHeight="1">
      <c r="A219" s="39"/>
      <c r="B219" s="81" t="s">
        <v>142</v>
      </c>
      <c r="C219" s="34"/>
      <c r="D219" s="90" t="s">
        <v>33</v>
      </c>
      <c r="E219" s="82">
        <v>50000</v>
      </c>
      <c r="F219" s="89">
        <v>-50000</v>
      </c>
      <c r="G219" s="89"/>
      <c r="H219" s="82"/>
      <c r="I219" s="82"/>
      <c r="J219" s="84" t="s">
        <v>33</v>
      </c>
      <c r="K219" s="82">
        <v>0</v>
      </c>
      <c r="L219" s="34"/>
    </row>
    <row r="220" spans="1:12" s="17" customFormat="1" ht="11.25" customHeight="1">
      <c r="A220" s="16"/>
      <c r="B220" s="79"/>
      <c r="C220" s="18"/>
      <c r="D220" s="91" t="s">
        <v>34</v>
      </c>
      <c r="E220" s="73">
        <v>0</v>
      </c>
      <c r="F220" s="78">
        <v>10000</v>
      </c>
      <c r="G220" s="78"/>
      <c r="H220" s="73"/>
      <c r="I220" s="73"/>
      <c r="J220" s="87" t="s">
        <v>34</v>
      </c>
      <c r="K220" s="73">
        <v>10000</v>
      </c>
      <c r="L220" s="18"/>
    </row>
    <row r="221" spans="1:256" s="45" customFormat="1" ht="14.25" customHeight="1">
      <c r="A221" s="13" t="s">
        <v>64</v>
      </c>
      <c r="B221" s="13" t="s">
        <v>63</v>
      </c>
      <c r="C221" s="14">
        <v>1935507</v>
      </c>
      <c r="D221" s="14">
        <v>200000</v>
      </c>
      <c r="E221" s="15">
        <f>C221+D221</f>
        <v>2135507</v>
      </c>
      <c r="F221" s="14">
        <f>F223+F228</f>
        <v>-434260</v>
      </c>
      <c r="G221" s="14">
        <f>G223+G228</f>
        <v>544260</v>
      </c>
      <c r="H221" s="15">
        <f>F221+G221</f>
        <v>110000</v>
      </c>
      <c r="I221" s="15">
        <f>C221+F221</f>
        <v>1501247</v>
      </c>
      <c r="J221" s="15">
        <f>D221+G221</f>
        <v>744260</v>
      </c>
      <c r="K221" s="15">
        <f>E221+H221</f>
        <v>2245507</v>
      </c>
      <c r="L221" s="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5" customFormat="1" ht="12" customHeight="1">
      <c r="A222" s="13"/>
      <c r="B222" s="13" t="s">
        <v>29</v>
      </c>
      <c r="C222" s="14"/>
      <c r="D222" s="14"/>
      <c r="E222" s="15"/>
      <c r="F222" s="14"/>
      <c r="G222" s="14"/>
      <c r="H222" s="15"/>
      <c r="I222" s="15"/>
      <c r="J222" s="15"/>
      <c r="K222" s="15"/>
      <c r="L222" s="1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12" s="43" customFormat="1" ht="13.5" customHeight="1">
      <c r="A223" s="42" t="s">
        <v>16</v>
      </c>
      <c r="B223" s="83" t="s">
        <v>65</v>
      </c>
      <c r="C223" s="44">
        <v>1760000</v>
      </c>
      <c r="D223" s="44">
        <v>200000</v>
      </c>
      <c r="E223" s="33">
        <f>C223+D223</f>
        <v>1960000</v>
      </c>
      <c r="F223" s="38">
        <f>SUM(F224:F226)</f>
        <v>-464260</v>
      </c>
      <c r="G223" s="38">
        <v>544260</v>
      </c>
      <c r="H223" s="33">
        <f>F223+G223</f>
        <v>80000</v>
      </c>
      <c r="I223" s="33">
        <f>C223+F223</f>
        <v>1295740</v>
      </c>
      <c r="J223" s="33">
        <f>D223+G223</f>
        <v>744260</v>
      </c>
      <c r="K223" s="33">
        <f>E223+H223</f>
        <v>2040000</v>
      </c>
      <c r="L223" s="44"/>
    </row>
    <row r="224" spans="1:12" s="45" customFormat="1" ht="13.5" customHeight="1">
      <c r="A224" s="39"/>
      <c r="B224" s="81" t="s">
        <v>66</v>
      </c>
      <c r="C224" s="34"/>
      <c r="D224" s="90" t="s">
        <v>33</v>
      </c>
      <c r="E224" s="82">
        <v>980000</v>
      </c>
      <c r="F224" s="89">
        <v>-980000</v>
      </c>
      <c r="G224" s="89"/>
      <c r="H224" s="82"/>
      <c r="I224" s="82"/>
      <c r="J224" s="84" t="s">
        <v>33</v>
      </c>
      <c r="K224" s="82">
        <f>SUM(E224:F224)</f>
        <v>0</v>
      </c>
      <c r="L224" s="34"/>
    </row>
    <row r="225" spans="1:12" s="45" customFormat="1" ht="13.5" customHeight="1">
      <c r="A225" s="39"/>
      <c r="B225" s="81" t="s">
        <v>67</v>
      </c>
      <c r="C225" s="34"/>
      <c r="D225" s="90" t="s">
        <v>35</v>
      </c>
      <c r="E225" s="82">
        <v>780000</v>
      </c>
      <c r="F225" s="89">
        <v>0</v>
      </c>
      <c r="G225" s="89"/>
      <c r="H225" s="82"/>
      <c r="I225" s="82"/>
      <c r="J225" s="84" t="s">
        <v>35</v>
      </c>
      <c r="K225" s="82">
        <v>780000</v>
      </c>
      <c r="L225" s="34"/>
    </row>
    <row r="226" spans="1:12" s="45" customFormat="1" ht="13.5" customHeight="1">
      <c r="A226" s="39"/>
      <c r="B226" s="81" t="s">
        <v>68</v>
      </c>
      <c r="C226" s="34"/>
      <c r="D226" s="90" t="s">
        <v>34</v>
      </c>
      <c r="E226" s="82">
        <v>0</v>
      </c>
      <c r="F226" s="89">
        <f>1060000-544260</f>
        <v>515740</v>
      </c>
      <c r="G226" s="89"/>
      <c r="H226" s="82"/>
      <c r="I226" s="82"/>
      <c r="J226" s="84" t="s">
        <v>34</v>
      </c>
      <c r="K226" s="82">
        <v>515740</v>
      </c>
      <c r="L226" s="34"/>
    </row>
    <row r="227" spans="1:256" s="56" customFormat="1" ht="13.5" customHeight="1">
      <c r="A227" s="55"/>
      <c r="B227" s="68" t="s">
        <v>59</v>
      </c>
      <c r="C227" s="98"/>
      <c r="D227" s="99"/>
      <c r="E227" s="100">
        <v>15000</v>
      </c>
      <c r="F227" s="99">
        <v>0</v>
      </c>
      <c r="G227" s="99"/>
      <c r="H227" s="100"/>
      <c r="I227" s="100"/>
      <c r="J227" s="97"/>
      <c r="K227" s="100">
        <v>15000</v>
      </c>
      <c r="L227" s="34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</row>
    <row r="228" spans="1:256" s="68" customFormat="1" ht="13.5" customHeight="1">
      <c r="A228" s="69" t="s">
        <v>16</v>
      </c>
      <c r="B228" s="68" t="s">
        <v>156</v>
      </c>
      <c r="C228" s="38">
        <v>70500</v>
      </c>
      <c r="D228" s="38">
        <v>0</v>
      </c>
      <c r="E228" s="33">
        <f>SUM(C228:D228)</f>
        <v>70500</v>
      </c>
      <c r="F228" s="38">
        <v>30000</v>
      </c>
      <c r="G228" s="38">
        <v>0</v>
      </c>
      <c r="H228" s="33">
        <f>SUM(F228:G228)</f>
        <v>30000</v>
      </c>
      <c r="I228" s="33">
        <f>C228+F228</f>
        <v>100500</v>
      </c>
      <c r="J228" s="33">
        <f>D228+G228</f>
        <v>0</v>
      </c>
      <c r="K228" s="33">
        <f>SUM(I228:J228)</f>
        <v>100500</v>
      </c>
      <c r="L228" s="44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  <c r="IM228" s="43"/>
      <c r="IN228" s="43"/>
      <c r="IO228" s="43"/>
      <c r="IP228" s="43"/>
      <c r="IQ228" s="43"/>
      <c r="IR228" s="43"/>
      <c r="IS228" s="43"/>
      <c r="IT228" s="43"/>
      <c r="IU228" s="43"/>
      <c r="IV228" s="43"/>
    </row>
    <row r="229" spans="1:256" s="61" customFormat="1" ht="11.25" customHeight="1">
      <c r="A229" s="60"/>
      <c r="C229" s="37"/>
      <c r="D229" s="90" t="s">
        <v>33</v>
      </c>
      <c r="E229" s="82">
        <v>60500</v>
      </c>
      <c r="F229" s="89">
        <v>-60500</v>
      </c>
      <c r="G229" s="89"/>
      <c r="H229" s="82"/>
      <c r="I229" s="82"/>
      <c r="J229" s="84" t="s">
        <v>33</v>
      </c>
      <c r="K229" s="82">
        <v>0</v>
      </c>
      <c r="L229" s="34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</row>
    <row r="230" spans="1:256" s="46" customFormat="1" ht="12" customHeight="1">
      <c r="A230" s="54"/>
      <c r="B230" s="77"/>
      <c r="C230" s="47"/>
      <c r="D230" s="91" t="s">
        <v>34</v>
      </c>
      <c r="E230" s="73">
        <v>10000</v>
      </c>
      <c r="F230" s="78">
        <v>90500</v>
      </c>
      <c r="G230" s="78"/>
      <c r="H230" s="73"/>
      <c r="I230" s="73"/>
      <c r="J230" s="87" t="s">
        <v>34</v>
      </c>
      <c r="K230" s="73">
        <v>100500</v>
      </c>
      <c r="L230" s="18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1:256" s="43" customFormat="1" ht="13.5" customHeight="1">
      <c r="A231" s="23" t="s">
        <v>143</v>
      </c>
      <c r="B231" s="23" t="s">
        <v>144</v>
      </c>
      <c r="C231" s="12">
        <v>72000</v>
      </c>
      <c r="D231" s="12">
        <v>170000</v>
      </c>
      <c r="E231" s="11">
        <f>C231+D231</f>
        <v>242000</v>
      </c>
      <c r="F231" s="12">
        <f>F233</f>
        <v>90000</v>
      </c>
      <c r="G231" s="12">
        <v>0</v>
      </c>
      <c r="H231" s="11">
        <f>F231+G231</f>
        <v>90000</v>
      </c>
      <c r="I231" s="11">
        <f>C231+F231</f>
        <v>162000</v>
      </c>
      <c r="J231" s="11">
        <f>D231+G231</f>
        <v>170000</v>
      </c>
      <c r="K231" s="11">
        <f>E231+H231</f>
        <v>332000</v>
      </c>
      <c r="L231" s="95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  <c r="FZ231" s="96"/>
      <c r="GA231" s="96"/>
      <c r="GB231" s="96"/>
      <c r="GC231" s="96"/>
      <c r="GD231" s="96"/>
      <c r="GE231" s="96"/>
      <c r="GF231" s="96"/>
      <c r="GG231" s="96"/>
      <c r="GH231" s="96"/>
      <c r="GI231" s="96"/>
      <c r="GJ231" s="96"/>
      <c r="GK231" s="96"/>
      <c r="GL231" s="96"/>
      <c r="GM231" s="96"/>
      <c r="GN231" s="96"/>
      <c r="GO231" s="96"/>
      <c r="GP231" s="96"/>
      <c r="GQ231" s="96"/>
      <c r="GR231" s="96"/>
      <c r="GS231" s="96"/>
      <c r="GT231" s="96"/>
      <c r="GU231" s="96"/>
      <c r="GV231" s="96"/>
      <c r="GW231" s="96"/>
      <c r="GX231" s="96"/>
      <c r="GY231" s="96"/>
      <c r="GZ231" s="96"/>
      <c r="HA231" s="96"/>
      <c r="HB231" s="96"/>
      <c r="HC231" s="96"/>
      <c r="HD231" s="96"/>
      <c r="HE231" s="96"/>
      <c r="HF231" s="96"/>
      <c r="HG231" s="96"/>
      <c r="HH231" s="96"/>
      <c r="HI231" s="96"/>
      <c r="HJ231" s="96"/>
      <c r="HK231" s="96"/>
      <c r="HL231" s="96"/>
      <c r="HM231" s="96"/>
      <c r="HN231" s="96"/>
      <c r="HO231" s="96"/>
      <c r="HP231" s="96"/>
      <c r="HQ231" s="96"/>
      <c r="HR231" s="96"/>
      <c r="HS231" s="96"/>
      <c r="HT231" s="96"/>
      <c r="HU231" s="96"/>
      <c r="HV231" s="96"/>
      <c r="HW231" s="96"/>
      <c r="HX231" s="96"/>
      <c r="HY231" s="96"/>
      <c r="HZ231" s="96"/>
      <c r="IA231" s="96"/>
      <c r="IB231" s="96"/>
      <c r="IC231" s="96"/>
      <c r="ID231" s="96"/>
      <c r="IE231" s="96"/>
      <c r="IF231" s="96"/>
      <c r="IG231" s="96"/>
      <c r="IH231" s="96"/>
      <c r="II231" s="96"/>
      <c r="IJ231" s="96"/>
      <c r="IK231" s="96"/>
      <c r="IL231" s="96"/>
      <c r="IM231" s="96"/>
      <c r="IN231" s="96"/>
      <c r="IO231" s="96"/>
      <c r="IP231" s="96"/>
      <c r="IQ231" s="96"/>
      <c r="IR231" s="96"/>
      <c r="IS231" s="96"/>
      <c r="IT231" s="96"/>
      <c r="IU231" s="96"/>
      <c r="IV231" s="96"/>
    </row>
    <row r="232" spans="1:256" s="17" customFormat="1" ht="13.5" customHeight="1">
      <c r="A232" s="24"/>
      <c r="B232" s="24" t="s">
        <v>51</v>
      </c>
      <c r="C232" s="25"/>
      <c r="D232" s="25"/>
      <c r="E232" s="26"/>
      <c r="F232" s="25"/>
      <c r="G232" s="25"/>
      <c r="H232" s="26"/>
      <c r="I232" s="26"/>
      <c r="J232" s="26"/>
      <c r="K232" s="26"/>
      <c r="L232" s="101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2"/>
      <c r="DY232" s="102"/>
      <c r="DZ232" s="102"/>
      <c r="EA232" s="102"/>
      <c r="EB232" s="102"/>
      <c r="EC232" s="102"/>
      <c r="ED232" s="102"/>
      <c r="EE232" s="102"/>
      <c r="EF232" s="102"/>
      <c r="EG232" s="102"/>
      <c r="EH232" s="102"/>
      <c r="EI232" s="102"/>
      <c r="EJ232" s="102"/>
      <c r="EK232" s="102"/>
      <c r="EL232" s="102"/>
      <c r="EM232" s="102"/>
      <c r="EN232" s="102"/>
      <c r="EO232" s="102"/>
      <c r="EP232" s="102"/>
      <c r="EQ232" s="102"/>
      <c r="ER232" s="102"/>
      <c r="ES232" s="102"/>
      <c r="ET232" s="102"/>
      <c r="EU232" s="102"/>
      <c r="EV232" s="102"/>
      <c r="EW232" s="102"/>
      <c r="EX232" s="102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2"/>
      <c r="FK232" s="102"/>
      <c r="FL232" s="102"/>
      <c r="FM232" s="102"/>
      <c r="FN232" s="102"/>
      <c r="FO232" s="102"/>
      <c r="FP232" s="102"/>
      <c r="FQ232" s="102"/>
      <c r="FR232" s="102"/>
      <c r="FS232" s="102"/>
      <c r="FT232" s="102"/>
      <c r="FU232" s="102"/>
      <c r="FV232" s="102"/>
      <c r="FW232" s="102"/>
      <c r="FX232" s="102"/>
      <c r="FY232" s="102"/>
      <c r="FZ232" s="102"/>
      <c r="GA232" s="102"/>
      <c r="GB232" s="102"/>
      <c r="GC232" s="102"/>
      <c r="GD232" s="102"/>
      <c r="GE232" s="102"/>
      <c r="GF232" s="102"/>
      <c r="GG232" s="102"/>
      <c r="GH232" s="102"/>
      <c r="GI232" s="102"/>
      <c r="GJ232" s="102"/>
      <c r="GK232" s="102"/>
      <c r="GL232" s="102"/>
      <c r="GM232" s="102"/>
      <c r="GN232" s="102"/>
      <c r="GO232" s="102"/>
      <c r="GP232" s="102"/>
      <c r="GQ232" s="102"/>
      <c r="GR232" s="102"/>
      <c r="GS232" s="102"/>
      <c r="GT232" s="102"/>
      <c r="GU232" s="102"/>
      <c r="GV232" s="102"/>
      <c r="GW232" s="102"/>
      <c r="GX232" s="102"/>
      <c r="GY232" s="102"/>
      <c r="GZ232" s="102"/>
      <c r="HA232" s="102"/>
      <c r="HB232" s="102"/>
      <c r="HC232" s="102"/>
      <c r="HD232" s="102"/>
      <c r="HE232" s="102"/>
      <c r="HF232" s="102"/>
      <c r="HG232" s="102"/>
      <c r="HH232" s="102"/>
      <c r="HI232" s="102"/>
      <c r="HJ232" s="102"/>
      <c r="HK232" s="102"/>
      <c r="HL232" s="102"/>
      <c r="HM232" s="102"/>
      <c r="HN232" s="102"/>
      <c r="HO232" s="102"/>
      <c r="HP232" s="102"/>
      <c r="HQ232" s="102"/>
      <c r="HR232" s="102"/>
      <c r="HS232" s="102"/>
      <c r="HT232" s="102"/>
      <c r="HU232" s="102"/>
      <c r="HV232" s="102"/>
      <c r="HW232" s="102"/>
      <c r="HX232" s="102"/>
      <c r="HY232" s="102"/>
      <c r="HZ232" s="102"/>
      <c r="IA232" s="102"/>
      <c r="IB232" s="102"/>
      <c r="IC232" s="102"/>
      <c r="ID232" s="102"/>
      <c r="IE232" s="102"/>
      <c r="IF232" s="102"/>
      <c r="IG232" s="102"/>
      <c r="IH232" s="102"/>
      <c r="II232" s="102"/>
      <c r="IJ232" s="102"/>
      <c r="IK232" s="102"/>
      <c r="IL232" s="102"/>
      <c r="IM232" s="102"/>
      <c r="IN232" s="102"/>
      <c r="IO232" s="102"/>
      <c r="IP232" s="102"/>
      <c r="IQ232" s="102"/>
      <c r="IR232" s="102"/>
      <c r="IS232" s="102"/>
      <c r="IT232" s="102"/>
      <c r="IU232" s="102"/>
      <c r="IV232" s="102"/>
    </row>
    <row r="233" spans="1:12" s="43" customFormat="1" ht="11.25" customHeight="1">
      <c r="A233" s="42" t="s">
        <v>16</v>
      </c>
      <c r="B233" s="83" t="s">
        <v>145</v>
      </c>
      <c r="C233" s="44">
        <v>72000</v>
      </c>
      <c r="D233" s="44">
        <v>170000</v>
      </c>
      <c r="E233" s="33">
        <f>C233+D233</f>
        <v>242000</v>
      </c>
      <c r="F233" s="38">
        <f>SUM(F234:F235)</f>
        <v>90000</v>
      </c>
      <c r="G233" s="38">
        <v>0</v>
      </c>
      <c r="H233" s="33">
        <f>F233+G233</f>
        <v>90000</v>
      </c>
      <c r="I233" s="33">
        <f>C233+F233</f>
        <v>162000</v>
      </c>
      <c r="J233" s="33">
        <f>D233+G233</f>
        <v>170000</v>
      </c>
      <c r="K233" s="33">
        <f>E233+H233</f>
        <v>332000</v>
      </c>
      <c r="L233" s="44"/>
    </row>
    <row r="234" spans="1:12" s="45" customFormat="1" ht="12" customHeight="1">
      <c r="A234" s="39"/>
      <c r="B234" s="81" t="s">
        <v>146</v>
      </c>
      <c r="C234" s="34"/>
      <c r="D234" s="90" t="s">
        <v>33</v>
      </c>
      <c r="E234" s="82">
        <v>72000</v>
      </c>
      <c r="F234" s="89">
        <v>-72000</v>
      </c>
      <c r="G234" s="89"/>
      <c r="H234" s="82"/>
      <c r="I234" s="82"/>
      <c r="J234" s="84" t="s">
        <v>33</v>
      </c>
      <c r="K234" s="82">
        <f>SUM(E234:F234)</f>
        <v>0</v>
      </c>
      <c r="L234" s="34"/>
    </row>
    <row r="235" spans="1:12" s="45" customFormat="1" ht="12" customHeight="1">
      <c r="A235" s="39"/>
      <c r="B235" s="81" t="s">
        <v>68</v>
      </c>
      <c r="C235" s="34"/>
      <c r="D235" s="90" t="s">
        <v>34</v>
      </c>
      <c r="E235" s="82">
        <v>0</v>
      </c>
      <c r="F235" s="89">
        <v>162000</v>
      </c>
      <c r="G235" s="89"/>
      <c r="H235" s="82"/>
      <c r="I235" s="82"/>
      <c r="J235" s="84" t="s">
        <v>34</v>
      </c>
      <c r="K235" s="82">
        <v>162000</v>
      </c>
      <c r="L235" s="34"/>
    </row>
    <row r="236" spans="1:12" ht="21.75" customHeight="1">
      <c r="A236" s="71"/>
      <c r="B236" s="80" t="s">
        <v>73</v>
      </c>
      <c r="C236" s="72">
        <v>881200</v>
      </c>
      <c r="D236" s="72">
        <v>0</v>
      </c>
      <c r="E236" s="11">
        <f>C236+D236</f>
        <v>881200</v>
      </c>
      <c r="F236" s="11">
        <f>F237</f>
        <v>-241370</v>
      </c>
      <c r="G236" s="11">
        <v>0</v>
      </c>
      <c r="H236" s="11">
        <f>F236+G236</f>
        <v>-241370</v>
      </c>
      <c r="I236" s="11">
        <f aca="true" t="shared" si="18" ref="I236:K237">C236+F236</f>
        <v>639830</v>
      </c>
      <c r="J236" s="11">
        <f t="shared" si="18"/>
        <v>0</v>
      </c>
      <c r="K236" s="11">
        <f t="shared" si="18"/>
        <v>639830</v>
      </c>
      <c r="L236" s="1"/>
    </row>
    <row r="237" spans="1:256" s="43" customFormat="1" ht="13.5" customHeight="1">
      <c r="A237" s="23" t="s">
        <v>49</v>
      </c>
      <c r="B237" s="23" t="s">
        <v>23</v>
      </c>
      <c r="C237" s="12">
        <v>881200</v>
      </c>
      <c r="D237" s="12">
        <v>0</v>
      </c>
      <c r="E237" s="11">
        <f>C237+D237</f>
        <v>881200</v>
      </c>
      <c r="F237" s="12">
        <f>F239+F241+F244</f>
        <v>-241370</v>
      </c>
      <c r="G237" s="12">
        <v>0</v>
      </c>
      <c r="H237" s="11">
        <f>F237+G237</f>
        <v>-241370</v>
      </c>
      <c r="I237" s="11">
        <f t="shared" si="18"/>
        <v>639830</v>
      </c>
      <c r="J237" s="11">
        <f t="shared" si="18"/>
        <v>0</v>
      </c>
      <c r="K237" s="11">
        <f t="shared" si="18"/>
        <v>639830</v>
      </c>
      <c r="L237" s="1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5" customFormat="1" ht="13.5" customHeight="1">
      <c r="A238" s="13"/>
      <c r="B238" s="13" t="s">
        <v>27</v>
      </c>
      <c r="C238" s="14"/>
      <c r="D238" s="14"/>
      <c r="E238" s="15"/>
      <c r="F238" s="14"/>
      <c r="G238" s="14"/>
      <c r="H238" s="15"/>
      <c r="I238" s="15"/>
      <c r="J238" s="15"/>
      <c r="K238" s="15"/>
      <c r="L238" s="1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12" s="43" customFormat="1" ht="13.5" customHeight="1">
      <c r="A239" s="42" t="s">
        <v>17</v>
      </c>
      <c r="B239" s="83" t="s">
        <v>78</v>
      </c>
      <c r="C239" s="44">
        <v>30000</v>
      </c>
      <c r="D239" s="44">
        <v>0</v>
      </c>
      <c r="E239" s="33">
        <f>C239+D239</f>
        <v>30000</v>
      </c>
      <c r="F239" s="38">
        <v>-7430</v>
      </c>
      <c r="G239" s="38">
        <v>0</v>
      </c>
      <c r="H239" s="33">
        <f>F239+G239</f>
        <v>-7430</v>
      </c>
      <c r="I239" s="33">
        <f>C239+F239</f>
        <v>22570</v>
      </c>
      <c r="J239" s="33">
        <f>D239+G239</f>
        <v>0</v>
      </c>
      <c r="K239" s="33">
        <f>E239+H239</f>
        <v>22570</v>
      </c>
      <c r="L239" s="44"/>
    </row>
    <row r="240" spans="1:12" s="45" customFormat="1" ht="13.5" customHeight="1">
      <c r="A240" s="39"/>
      <c r="B240" s="81"/>
      <c r="C240" s="34"/>
      <c r="D240" s="90" t="s">
        <v>34</v>
      </c>
      <c r="E240" s="82">
        <v>30000</v>
      </c>
      <c r="F240" s="37"/>
      <c r="G240" s="37"/>
      <c r="H240" s="35"/>
      <c r="I240" s="35"/>
      <c r="J240" s="74" t="s">
        <v>34</v>
      </c>
      <c r="K240" s="35">
        <v>22570</v>
      </c>
      <c r="L240" s="34"/>
    </row>
    <row r="241" spans="1:12" s="43" customFormat="1" ht="13.5" customHeight="1">
      <c r="A241" s="42" t="s">
        <v>16</v>
      </c>
      <c r="B241" s="83" t="s">
        <v>79</v>
      </c>
      <c r="C241" s="44">
        <v>241000</v>
      </c>
      <c r="D241" s="44">
        <v>0</v>
      </c>
      <c r="E241" s="33">
        <f>C241+D241</f>
        <v>241000</v>
      </c>
      <c r="F241" s="38">
        <f>SUM(F242:F243)</f>
        <v>-233680</v>
      </c>
      <c r="G241" s="38">
        <v>0</v>
      </c>
      <c r="H241" s="33">
        <f>F241+G241</f>
        <v>-233680</v>
      </c>
      <c r="I241" s="33">
        <f>C241+F241</f>
        <v>7320</v>
      </c>
      <c r="J241" s="33">
        <f>D241+G241</f>
        <v>0</v>
      </c>
      <c r="K241" s="33">
        <f>E241+H241</f>
        <v>7320</v>
      </c>
      <c r="L241" s="44"/>
    </row>
    <row r="242" spans="1:12" s="45" customFormat="1" ht="13.5" customHeight="1">
      <c r="A242" s="39"/>
      <c r="B242" s="81" t="s">
        <v>80</v>
      </c>
      <c r="C242" s="34"/>
      <c r="D242" s="93" t="s">
        <v>34</v>
      </c>
      <c r="E242" s="82">
        <v>121000</v>
      </c>
      <c r="F242" s="89">
        <v>-113680</v>
      </c>
      <c r="G242" s="37"/>
      <c r="H242" s="35"/>
      <c r="I242" s="35"/>
      <c r="J242" s="74" t="s">
        <v>34</v>
      </c>
      <c r="K242" s="82">
        <v>7320</v>
      </c>
      <c r="L242" s="34"/>
    </row>
    <row r="243" spans="1:12" s="17" customFormat="1" ht="13.5" customHeight="1">
      <c r="A243" s="16"/>
      <c r="B243" s="79" t="s">
        <v>176</v>
      </c>
      <c r="C243" s="18"/>
      <c r="D243" s="94" t="s">
        <v>33</v>
      </c>
      <c r="E243" s="73">
        <v>120000</v>
      </c>
      <c r="F243" s="78">
        <v>-120000</v>
      </c>
      <c r="G243" s="20"/>
      <c r="H243" s="19"/>
      <c r="I243" s="19"/>
      <c r="J243" s="75" t="s">
        <v>33</v>
      </c>
      <c r="K243" s="73">
        <v>0</v>
      </c>
      <c r="L243" s="18"/>
    </row>
    <row r="244" spans="1:12" s="43" customFormat="1" ht="13.5" customHeight="1">
      <c r="A244" s="42" t="s">
        <v>16</v>
      </c>
      <c r="B244" s="43" t="s">
        <v>81</v>
      </c>
      <c r="C244" s="44">
        <v>21000</v>
      </c>
      <c r="D244" s="44">
        <v>0</v>
      </c>
      <c r="E244" s="33">
        <f>C244+D244</f>
        <v>21000</v>
      </c>
      <c r="F244" s="38">
        <f>SUM(F245:F245)</f>
        <v>-260</v>
      </c>
      <c r="G244" s="38">
        <v>0</v>
      </c>
      <c r="H244" s="33">
        <f>F244+G244</f>
        <v>-260</v>
      </c>
      <c r="I244" s="33">
        <f>C244+F244</f>
        <v>20740</v>
      </c>
      <c r="J244" s="33">
        <f>D244+G244</f>
        <v>0</v>
      </c>
      <c r="K244" s="33">
        <f>E244+H244</f>
        <v>20740</v>
      </c>
      <c r="L244" s="38"/>
    </row>
    <row r="245" spans="1:12" s="17" customFormat="1" ht="13.5" customHeight="1">
      <c r="A245" s="16"/>
      <c r="B245" s="79"/>
      <c r="C245" s="18"/>
      <c r="D245" s="94" t="s">
        <v>34</v>
      </c>
      <c r="E245" s="73">
        <v>21000</v>
      </c>
      <c r="F245" s="78">
        <v>-260</v>
      </c>
      <c r="G245" s="20"/>
      <c r="H245" s="19"/>
      <c r="I245" s="19"/>
      <c r="J245" s="75" t="s">
        <v>34</v>
      </c>
      <c r="K245" s="73">
        <v>20740</v>
      </c>
      <c r="L245" s="18"/>
    </row>
    <row r="246" spans="1:12" ht="19.5" customHeight="1">
      <c r="A246" s="71"/>
      <c r="B246" s="80" t="s">
        <v>171</v>
      </c>
      <c r="C246" s="72">
        <v>80000</v>
      </c>
      <c r="D246" s="72">
        <v>0</v>
      </c>
      <c r="E246" s="11">
        <f>C246+D246</f>
        <v>80000</v>
      </c>
      <c r="F246" s="11">
        <f>F247+F255</f>
        <v>5000</v>
      </c>
      <c r="G246" s="11">
        <v>0</v>
      </c>
      <c r="H246" s="11">
        <f>F246+G246</f>
        <v>5000</v>
      </c>
      <c r="I246" s="11">
        <f aca="true" t="shared" si="19" ref="I246:K247">C246+F246</f>
        <v>85000</v>
      </c>
      <c r="J246" s="11">
        <f t="shared" si="19"/>
        <v>0</v>
      </c>
      <c r="K246" s="11">
        <f t="shared" si="19"/>
        <v>85000</v>
      </c>
      <c r="L246" s="1"/>
    </row>
    <row r="247" spans="1:256" s="43" customFormat="1" ht="12" customHeight="1">
      <c r="A247" s="23" t="s">
        <v>143</v>
      </c>
      <c r="B247" s="23" t="s">
        <v>144</v>
      </c>
      <c r="C247" s="12">
        <v>80000</v>
      </c>
      <c r="D247" s="12">
        <v>0</v>
      </c>
      <c r="E247" s="11">
        <f>C247+D247</f>
        <v>80000</v>
      </c>
      <c r="F247" s="12">
        <f>F249+F252+F255</f>
        <v>5000</v>
      </c>
      <c r="G247" s="12">
        <v>0</v>
      </c>
      <c r="H247" s="11">
        <f>F247+G247</f>
        <v>5000</v>
      </c>
      <c r="I247" s="11">
        <f t="shared" si="19"/>
        <v>85000</v>
      </c>
      <c r="J247" s="11">
        <f t="shared" si="19"/>
        <v>0</v>
      </c>
      <c r="K247" s="11">
        <f t="shared" si="19"/>
        <v>85000</v>
      </c>
      <c r="L247" s="1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5" customFormat="1" ht="13.5" customHeight="1">
      <c r="A248" s="13"/>
      <c r="B248" s="13" t="s">
        <v>51</v>
      </c>
      <c r="C248" s="14"/>
      <c r="D248" s="14"/>
      <c r="E248" s="15"/>
      <c r="F248" s="14"/>
      <c r="G248" s="14"/>
      <c r="H248" s="15"/>
      <c r="I248" s="15"/>
      <c r="J248" s="15"/>
      <c r="K248" s="15"/>
      <c r="L248" s="1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12" s="43" customFormat="1" ht="13.5" customHeight="1">
      <c r="A249" s="42" t="s">
        <v>17</v>
      </c>
      <c r="B249" s="83" t="s">
        <v>172</v>
      </c>
      <c r="C249" s="44">
        <v>80000</v>
      </c>
      <c r="D249" s="44">
        <v>0</v>
      </c>
      <c r="E249" s="33">
        <f>C249+D249</f>
        <v>80000</v>
      </c>
      <c r="F249" s="38">
        <v>5000</v>
      </c>
      <c r="G249" s="38">
        <v>0</v>
      </c>
      <c r="H249" s="33">
        <f>F249+G249</f>
        <v>5000</v>
      </c>
      <c r="I249" s="33">
        <f>C249+F249</f>
        <v>85000</v>
      </c>
      <c r="J249" s="33">
        <f>D249+G249</f>
        <v>0</v>
      </c>
      <c r="K249" s="33">
        <f>E249+H249</f>
        <v>85000</v>
      </c>
      <c r="L249" s="44"/>
    </row>
    <row r="250" spans="1:12" s="45" customFormat="1" ht="13.5" customHeight="1">
      <c r="A250" s="39"/>
      <c r="B250" s="81"/>
      <c r="C250" s="34"/>
      <c r="D250" s="93" t="s">
        <v>33</v>
      </c>
      <c r="E250" s="82">
        <v>80000</v>
      </c>
      <c r="F250" s="90">
        <v>-80000</v>
      </c>
      <c r="G250" s="37"/>
      <c r="H250" s="35"/>
      <c r="I250" s="35"/>
      <c r="J250" s="74" t="s">
        <v>33</v>
      </c>
      <c r="K250" s="35">
        <v>0</v>
      </c>
      <c r="L250" s="34"/>
    </row>
    <row r="251" spans="1:12" s="17" customFormat="1" ht="13.5" customHeight="1">
      <c r="A251" s="16"/>
      <c r="B251" s="79"/>
      <c r="C251" s="18"/>
      <c r="D251" s="91" t="s">
        <v>34</v>
      </c>
      <c r="E251" s="73">
        <v>0</v>
      </c>
      <c r="F251" s="91">
        <v>85000</v>
      </c>
      <c r="G251" s="20"/>
      <c r="H251" s="19"/>
      <c r="I251" s="19"/>
      <c r="J251" s="75" t="s">
        <v>34</v>
      </c>
      <c r="K251" s="19">
        <v>85000</v>
      </c>
      <c r="L251" s="18"/>
    </row>
    <row r="252" spans="3:12" ht="13.5" customHeight="1">
      <c r="C252" s="1"/>
      <c r="D252" s="1"/>
      <c r="E252" s="1"/>
      <c r="F252" s="1"/>
      <c r="G252" s="1"/>
      <c r="H252" s="1"/>
      <c r="I252" s="1"/>
      <c r="J252" s="1"/>
      <c r="K252" s="1"/>
      <c r="L252" s="25"/>
    </row>
    <row r="253" spans="3:12" ht="13.5" customHeight="1">
      <c r="C253" s="1"/>
      <c r="D253" s="1"/>
      <c r="E253" s="1"/>
      <c r="F253" s="1"/>
      <c r="G253" s="1"/>
      <c r="H253" s="1"/>
      <c r="I253" s="1"/>
      <c r="J253" s="1"/>
      <c r="K253" s="1"/>
      <c r="L253" s="44"/>
    </row>
    <row r="254" spans="3:12" ht="13.5" customHeight="1">
      <c r="C254" s="1"/>
      <c r="D254" s="1"/>
      <c r="E254" s="1"/>
      <c r="F254" s="1"/>
      <c r="G254" s="1"/>
      <c r="H254" s="1"/>
      <c r="I254" s="1"/>
      <c r="J254" s="1"/>
      <c r="K254" s="1"/>
      <c r="L254" s="18"/>
    </row>
    <row r="255" spans="3:11" ht="13.5" customHeight="1">
      <c r="C255" s="1"/>
      <c r="D255" s="1"/>
      <c r="E255" s="1"/>
      <c r="F255" s="1"/>
      <c r="G255" s="1"/>
      <c r="H255" s="1"/>
      <c r="I255" s="1"/>
      <c r="J255" s="1"/>
      <c r="K255" s="1"/>
    </row>
    <row r="256" spans="3:12" ht="13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13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13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13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13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13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13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13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13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13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13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13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13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13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13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13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13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13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3:12" ht="13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3:12" ht="13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3:12" ht="13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3:12" ht="13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3:12" ht="13.5" customHeight="1"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3:12" ht="13.5" customHeight="1"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3:12" ht="13.5" customHeight="1"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3:12" ht="13.5" customHeight="1"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3:12" ht="13.5" customHeight="1"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3:12" ht="13.5" customHeight="1"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3:12" ht="13.5" customHeight="1"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3:12" ht="13.5" customHeight="1"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3:12" ht="13.5" customHeight="1"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3:12" ht="13.5" customHeight="1"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3:12" ht="13.5" customHeight="1"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3:12" ht="13.5" customHeight="1"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0:12" ht="13.5" customHeight="1">
      <c r="J290" s="76"/>
      <c r="K290" s="76"/>
      <c r="L290" s="1"/>
    </row>
    <row r="291" spans="10:12" ht="13.5" customHeight="1">
      <c r="J291" s="76"/>
      <c r="K291" s="76"/>
      <c r="L291" s="1"/>
    </row>
    <row r="292" spans="10:12" ht="13.5" customHeight="1">
      <c r="J292" s="76"/>
      <c r="K292" s="76"/>
      <c r="L292" s="1"/>
    </row>
    <row r="293" spans="10:12" ht="13.5" customHeight="1">
      <c r="J293" s="76"/>
      <c r="K293" s="76"/>
      <c r="L293" s="1"/>
    </row>
    <row r="294" ht="13.5" customHeight="1">
      <c r="L294" s="1"/>
    </row>
    <row r="295" spans="1:12" ht="13.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1"/>
    </row>
    <row r="296" ht="13.5" customHeight="1">
      <c r="L296" s="1"/>
    </row>
    <row r="297" ht="13.5" customHeight="1">
      <c r="L297" s="1"/>
    </row>
    <row r="298" spans="1:12" ht="13.5" customHeight="1">
      <c r="A298" s="109"/>
      <c r="B298" s="109"/>
      <c r="C298" s="113"/>
      <c r="D298" s="113"/>
      <c r="E298" s="113"/>
      <c r="F298" s="113"/>
      <c r="G298" s="113"/>
      <c r="H298" s="113"/>
      <c r="I298" s="113"/>
      <c r="J298" s="113"/>
      <c r="K298" s="113"/>
      <c r="L298" s="1"/>
    </row>
    <row r="299" spans="1:12" ht="13.5" customHeight="1">
      <c r="A299" s="109"/>
      <c r="B299" s="109"/>
      <c r="C299" s="2"/>
      <c r="D299" s="2"/>
      <c r="E299" s="2"/>
      <c r="F299" s="2"/>
      <c r="G299" s="2"/>
      <c r="H299" s="2"/>
      <c r="I299" s="2"/>
      <c r="J299" s="2"/>
      <c r="K299" s="2"/>
      <c r="L299" s="1"/>
    </row>
    <row r="300" spans="1:12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"/>
    </row>
    <row r="301" spans="1:12" ht="13.5" customHeight="1">
      <c r="A301" s="109"/>
      <c r="B301" s="109"/>
      <c r="C301" s="3"/>
      <c r="D301" s="3"/>
      <c r="E301" s="3"/>
      <c r="F301" s="3"/>
      <c r="G301" s="3"/>
      <c r="H301" s="3"/>
      <c r="I301" s="3"/>
      <c r="J301" s="3"/>
      <c r="K301" s="3"/>
      <c r="L301" s="1"/>
    </row>
    <row r="302" spans="1:12" ht="13.5" customHeight="1">
      <c r="A302" s="108"/>
      <c r="B302" s="108"/>
      <c r="C302" s="3"/>
      <c r="D302" s="3"/>
      <c r="E302" s="3"/>
      <c r="F302" s="3"/>
      <c r="G302" s="3"/>
      <c r="H302" s="3"/>
      <c r="I302" s="3"/>
      <c r="J302" s="3"/>
      <c r="K302" s="3"/>
      <c r="L302" s="1"/>
    </row>
    <row r="303" spans="1:12" ht="13.5" customHeight="1">
      <c r="A303" s="57"/>
      <c r="B303" s="58"/>
      <c r="C303" s="7"/>
      <c r="D303" s="7"/>
      <c r="E303" s="8"/>
      <c r="F303" s="7"/>
      <c r="G303" s="7"/>
      <c r="H303" s="8"/>
      <c r="I303" s="8"/>
      <c r="J303" s="8"/>
      <c r="K303" s="8"/>
      <c r="L303" s="1"/>
    </row>
    <row r="304" spans="1:12" ht="13.5" customHeight="1">
      <c r="A304" s="57"/>
      <c r="B304" s="58"/>
      <c r="C304" s="7"/>
      <c r="D304" s="7"/>
      <c r="E304" s="8"/>
      <c r="F304" s="7"/>
      <c r="G304" s="7"/>
      <c r="H304" s="8"/>
      <c r="I304" s="8"/>
      <c r="J304" s="8"/>
      <c r="K304" s="8"/>
      <c r="L304" s="1"/>
    </row>
    <row r="305" spans="1:12" ht="13.5" customHeight="1">
      <c r="A305" s="57"/>
      <c r="B305" s="58"/>
      <c r="C305" s="7"/>
      <c r="D305" s="7"/>
      <c r="E305" s="8"/>
      <c r="F305" s="7"/>
      <c r="G305" s="7"/>
      <c r="H305" s="8"/>
      <c r="I305" s="8"/>
      <c r="J305" s="8"/>
      <c r="K305" s="8"/>
      <c r="L305" s="1"/>
    </row>
    <row r="306" spans="1:12" ht="13.5" customHeight="1">
      <c r="A306" s="57"/>
      <c r="B306" s="58"/>
      <c r="C306" s="7"/>
      <c r="D306" s="7"/>
      <c r="E306" s="8"/>
      <c r="F306" s="7"/>
      <c r="G306" s="7"/>
      <c r="H306" s="8"/>
      <c r="I306" s="8"/>
      <c r="J306" s="8"/>
      <c r="K306" s="8"/>
      <c r="L306" s="1"/>
    </row>
    <row r="307" spans="1:12" ht="13.5" customHeight="1">
      <c r="A307" s="57"/>
      <c r="B307" s="58"/>
      <c r="C307" s="7"/>
      <c r="D307" s="7"/>
      <c r="E307" s="8"/>
      <c r="F307" s="7"/>
      <c r="G307" s="7"/>
      <c r="H307" s="8"/>
      <c r="I307" s="8"/>
      <c r="J307" s="8"/>
      <c r="K307" s="8"/>
      <c r="L307" s="1"/>
    </row>
    <row r="308" spans="1:12" ht="13.5" customHeight="1">
      <c r="A308" s="57"/>
      <c r="B308" s="58"/>
      <c r="C308" s="7"/>
      <c r="D308" s="7"/>
      <c r="E308" s="8"/>
      <c r="F308" s="7"/>
      <c r="G308" s="7"/>
      <c r="H308" s="8"/>
      <c r="I308" s="8"/>
      <c r="J308" s="8"/>
      <c r="K308" s="8"/>
      <c r="L308" s="1"/>
    </row>
    <row r="309" spans="1:12" ht="13.5" customHeight="1">
      <c r="A309" s="57"/>
      <c r="B309" s="58"/>
      <c r="C309" s="7"/>
      <c r="D309" s="7"/>
      <c r="E309" s="8"/>
      <c r="F309" s="7"/>
      <c r="G309" s="7"/>
      <c r="H309" s="8"/>
      <c r="I309" s="8"/>
      <c r="J309" s="8"/>
      <c r="K309" s="8"/>
      <c r="L309" s="1"/>
    </row>
    <row r="310" spans="1:12" ht="13.5" customHeight="1">
      <c r="A310" s="57"/>
      <c r="B310" s="58"/>
      <c r="C310" s="7"/>
      <c r="D310" s="7"/>
      <c r="E310" s="8"/>
      <c r="F310" s="7"/>
      <c r="G310" s="7"/>
      <c r="H310" s="8"/>
      <c r="I310" s="8"/>
      <c r="J310" s="8"/>
      <c r="K310" s="8"/>
      <c r="L310" s="1"/>
    </row>
    <row r="311" spans="1:12" ht="13.5" customHeight="1">
      <c r="A311" s="57"/>
      <c r="B311" s="58"/>
      <c r="C311" s="7"/>
      <c r="D311" s="7"/>
      <c r="E311" s="8"/>
      <c r="F311" s="7"/>
      <c r="G311" s="7"/>
      <c r="H311" s="8"/>
      <c r="I311" s="8"/>
      <c r="J311" s="8"/>
      <c r="K311" s="8"/>
      <c r="L311" s="1"/>
    </row>
    <row r="312" spans="1:12" ht="13.5" customHeight="1">
      <c r="A312" s="57"/>
      <c r="B312" s="58"/>
      <c r="C312" s="7"/>
      <c r="D312" s="7"/>
      <c r="E312" s="8"/>
      <c r="F312" s="7"/>
      <c r="G312" s="7"/>
      <c r="H312" s="8"/>
      <c r="I312" s="8"/>
      <c r="J312" s="8"/>
      <c r="K312" s="8"/>
      <c r="L312" s="1"/>
    </row>
    <row r="313" spans="1:12" ht="13.5" customHeight="1">
      <c r="A313" s="57"/>
      <c r="B313" s="58"/>
      <c r="C313" s="7"/>
      <c r="D313" s="7"/>
      <c r="E313" s="8"/>
      <c r="F313" s="7"/>
      <c r="G313" s="7"/>
      <c r="H313" s="8"/>
      <c r="I313" s="8"/>
      <c r="J313" s="8"/>
      <c r="K313" s="8"/>
      <c r="L313" s="1"/>
    </row>
    <row r="314" spans="1:12" ht="13.5" customHeight="1">
      <c r="A314" s="4"/>
      <c r="B314" s="5"/>
      <c r="C314" s="6"/>
      <c r="D314" s="6"/>
      <c r="E314" s="8"/>
      <c r="F314" s="6"/>
      <c r="G314" s="6"/>
      <c r="H314" s="8"/>
      <c r="I314" s="8"/>
      <c r="J314" s="8"/>
      <c r="K314" s="8"/>
      <c r="L314" s="1"/>
    </row>
    <row r="315" spans="1:12" ht="13.5" customHeight="1">
      <c r="A315" s="21"/>
      <c r="B315" s="21"/>
      <c r="C315" s="22"/>
      <c r="D315" s="22"/>
      <c r="E315" s="3"/>
      <c r="F315" s="3"/>
      <c r="G315" s="3"/>
      <c r="H315" s="3"/>
      <c r="I315" s="3"/>
      <c r="J315" s="3"/>
      <c r="K315" s="3"/>
      <c r="L315" s="1"/>
    </row>
    <row r="316" spans="1:12" ht="13.5" customHeight="1">
      <c r="A316" s="23"/>
      <c r="B316" s="23"/>
      <c r="C316" s="12"/>
      <c r="D316" s="12"/>
      <c r="E316" s="11"/>
      <c r="F316" s="12"/>
      <c r="G316" s="12"/>
      <c r="H316" s="11"/>
      <c r="I316" s="11"/>
      <c r="J316" s="11"/>
      <c r="K316" s="11"/>
      <c r="L316" s="1"/>
    </row>
    <row r="317" spans="1:12" ht="13.5" customHeight="1">
      <c r="A317" s="24"/>
      <c r="B317" s="24"/>
      <c r="C317" s="25"/>
      <c r="D317" s="25"/>
      <c r="E317" s="26"/>
      <c r="F317" s="25"/>
      <c r="G317" s="25"/>
      <c r="H317" s="26"/>
      <c r="I317" s="26"/>
      <c r="J317" s="26"/>
      <c r="K317" s="26"/>
      <c r="L317" s="1"/>
    </row>
    <row r="318" spans="1:12" ht="13.5" customHeight="1">
      <c r="A318" s="30"/>
      <c r="B318" s="110"/>
      <c r="C318" s="19"/>
      <c r="D318" s="32"/>
      <c r="E318" s="33"/>
      <c r="F318" s="19"/>
      <c r="G318" s="36"/>
      <c r="H318" s="33"/>
      <c r="I318" s="33"/>
      <c r="J318" s="33"/>
      <c r="K318" s="33"/>
      <c r="L318" s="1"/>
    </row>
    <row r="319" spans="1:12" ht="13.5" customHeight="1">
      <c r="A319" s="31"/>
      <c r="B319" s="111"/>
      <c r="C319" s="29"/>
      <c r="D319" s="34"/>
      <c r="E319" s="35"/>
      <c r="F319" s="29"/>
      <c r="G319" s="37"/>
      <c r="H319" s="35"/>
      <c r="I319" s="35"/>
      <c r="J319" s="35"/>
      <c r="K319" s="53"/>
      <c r="L319" s="1"/>
    </row>
    <row r="320" spans="1:12" ht="13.5" customHeight="1">
      <c r="A320" s="27"/>
      <c r="B320" s="112"/>
      <c r="C320" s="29"/>
      <c r="D320" s="18"/>
      <c r="E320" s="19"/>
      <c r="F320" s="29"/>
      <c r="G320" s="20"/>
      <c r="H320" s="19"/>
      <c r="I320" s="19"/>
      <c r="J320" s="19"/>
      <c r="K320" s="29"/>
      <c r="L320" s="1"/>
    </row>
    <row r="321" spans="1:12" ht="13.5" customHeight="1">
      <c r="A321" s="30"/>
      <c r="B321" s="110"/>
      <c r="C321" s="40"/>
      <c r="D321" s="32"/>
      <c r="E321" s="33"/>
      <c r="F321" s="40"/>
      <c r="G321" s="38"/>
      <c r="H321" s="33"/>
      <c r="I321" s="33"/>
      <c r="J321" s="33"/>
      <c r="K321" s="33"/>
      <c r="L321" s="1"/>
    </row>
    <row r="322" spans="1:12" ht="13.5" customHeight="1">
      <c r="A322" s="39"/>
      <c r="B322" s="111"/>
      <c r="C322" s="41"/>
      <c r="D322" s="34"/>
      <c r="E322" s="35"/>
      <c r="F322" s="41"/>
      <c r="G322" s="37"/>
      <c r="H322" s="35"/>
      <c r="I322" s="35"/>
      <c r="J322" s="35"/>
      <c r="K322" s="41"/>
      <c r="L322" s="1"/>
    </row>
    <row r="323" spans="1:12" ht="13.5" customHeight="1">
      <c r="A323" s="16"/>
      <c r="B323" s="112"/>
      <c r="C323" s="41"/>
      <c r="D323" s="18"/>
      <c r="E323" s="19"/>
      <c r="F323" s="41"/>
      <c r="G323" s="20"/>
      <c r="H323" s="19"/>
      <c r="I323" s="19"/>
      <c r="J323" s="19"/>
      <c r="K323" s="41"/>
      <c r="L323" s="1"/>
    </row>
    <row r="324" spans="1:12" ht="13.5" customHeight="1">
      <c r="A324" s="39"/>
      <c r="B324" s="28"/>
      <c r="C324" s="38"/>
      <c r="D324" s="34"/>
      <c r="E324" s="33"/>
      <c r="F324" s="38"/>
      <c r="G324" s="37"/>
      <c r="H324" s="33"/>
      <c r="I324" s="33"/>
      <c r="J324" s="33"/>
      <c r="K324" s="33"/>
      <c r="L324" s="1"/>
    </row>
    <row r="325" spans="1:12" ht="13.5" customHeight="1">
      <c r="A325" s="39"/>
      <c r="B325" s="28"/>
      <c r="C325" s="41"/>
      <c r="D325" s="34"/>
      <c r="E325" s="35"/>
      <c r="F325" s="41"/>
      <c r="G325" s="37"/>
      <c r="H325" s="35"/>
      <c r="I325" s="35"/>
      <c r="J325" s="35"/>
      <c r="K325" s="41"/>
      <c r="L325" s="1"/>
    </row>
    <row r="326" spans="1:12" ht="13.5" customHeight="1">
      <c r="A326" s="39"/>
      <c r="B326" s="28"/>
      <c r="C326" s="41"/>
      <c r="D326" s="34"/>
      <c r="E326" s="35"/>
      <c r="F326" s="41"/>
      <c r="G326" s="37"/>
      <c r="H326" s="35"/>
      <c r="I326" s="35"/>
      <c r="J326" s="35"/>
      <c r="K326" s="41"/>
      <c r="L326" s="1"/>
    </row>
    <row r="327" spans="1:12" ht="13.5" customHeight="1">
      <c r="A327" s="23"/>
      <c r="B327" s="23"/>
      <c r="C327" s="12"/>
      <c r="D327" s="12"/>
      <c r="E327" s="11"/>
      <c r="F327" s="12"/>
      <c r="G327" s="12"/>
      <c r="H327" s="11"/>
      <c r="I327" s="11"/>
      <c r="J327" s="11"/>
      <c r="K327" s="11"/>
      <c r="L327" s="1"/>
    </row>
    <row r="328" spans="1:12" ht="13.5" customHeight="1">
      <c r="A328" s="13"/>
      <c r="B328" s="13"/>
      <c r="C328" s="14"/>
      <c r="D328" s="14"/>
      <c r="E328" s="15"/>
      <c r="F328" s="14"/>
      <c r="G328" s="14"/>
      <c r="H328" s="15"/>
      <c r="I328" s="15"/>
      <c r="J328" s="15"/>
      <c r="K328" s="15"/>
      <c r="L328" s="1"/>
    </row>
    <row r="329" spans="1:12" ht="13.5" customHeight="1">
      <c r="A329" s="42"/>
      <c r="B329" s="43"/>
      <c r="C329" s="33"/>
      <c r="D329" s="33"/>
      <c r="E329" s="33"/>
      <c r="F329" s="38"/>
      <c r="G329" s="38"/>
      <c r="H329" s="33"/>
      <c r="I329" s="33"/>
      <c r="J329" s="33"/>
      <c r="K329" s="33"/>
      <c r="L329" s="1"/>
    </row>
    <row r="330" spans="1:12" ht="13.5" customHeight="1">
      <c r="A330" s="39"/>
      <c r="B330" s="45"/>
      <c r="C330" s="51"/>
      <c r="D330" s="35"/>
      <c r="E330" s="49"/>
      <c r="F330" s="37"/>
      <c r="G330" s="37"/>
      <c r="H330" s="35"/>
      <c r="I330" s="51"/>
      <c r="J330" s="35"/>
      <c r="K330" s="49"/>
      <c r="L330" s="1"/>
    </row>
    <row r="331" spans="1:12" ht="13.5" customHeight="1">
      <c r="A331" s="16"/>
      <c r="B331" s="17"/>
      <c r="C331" s="48"/>
      <c r="D331" s="19"/>
      <c r="E331" s="49"/>
      <c r="F331" s="20"/>
      <c r="G331" s="20"/>
      <c r="H331" s="19"/>
      <c r="I331" s="48"/>
      <c r="J331" s="19"/>
      <c r="K331" s="49"/>
      <c r="L331" s="1"/>
    </row>
    <row r="332" spans="1:12" ht="13.5" customHeight="1">
      <c r="A332" s="4"/>
      <c r="B332" s="5"/>
      <c r="C332" s="8"/>
      <c r="D332" s="8"/>
      <c r="E332" s="33"/>
      <c r="F332" s="7"/>
      <c r="G332" s="7"/>
      <c r="H332" s="8"/>
      <c r="I332" s="8"/>
      <c r="J332" s="8"/>
      <c r="K332" s="8"/>
      <c r="L332" s="1"/>
    </row>
    <row r="333" spans="1:12" ht="13.5" customHeight="1">
      <c r="A333" s="42"/>
      <c r="B333" s="43"/>
      <c r="C333" s="33"/>
      <c r="D333" s="33"/>
      <c r="E333" s="33"/>
      <c r="F333" s="38"/>
      <c r="G333" s="38"/>
      <c r="H333" s="33"/>
      <c r="I333" s="33"/>
      <c r="J333" s="33"/>
      <c r="K333" s="33"/>
      <c r="L333" s="1"/>
    </row>
    <row r="334" spans="1:12" ht="13.5" customHeight="1">
      <c r="A334" s="16"/>
      <c r="B334" s="17"/>
      <c r="C334" s="19"/>
      <c r="D334" s="19"/>
      <c r="E334" s="19"/>
      <c r="F334" s="20"/>
      <c r="G334" s="20"/>
      <c r="H334" s="19"/>
      <c r="I334" s="19"/>
      <c r="J334" s="19"/>
      <c r="K334" s="19"/>
      <c r="L334" s="1"/>
    </row>
    <row r="335" spans="1:12" ht="13.5" customHeight="1">
      <c r="A335" s="42"/>
      <c r="B335" s="43"/>
      <c r="C335" s="33"/>
      <c r="D335" s="33"/>
      <c r="E335" s="33"/>
      <c r="F335" s="38"/>
      <c r="G335" s="38"/>
      <c r="H335" s="33"/>
      <c r="I335" s="33"/>
      <c r="J335" s="33"/>
      <c r="K335" s="33"/>
      <c r="L335" s="1"/>
    </row>
    <row r="336" spans="1:12" ht="13.5" customHeight="1">
      <c r="A336" s="39"/>
      <c r="B336" s="45"/>
      <c r="C336" s="35"/>
      <c r="D336" s="35"/>
      <c r="E336" s="35"/>
      <c r="F336" s="37"/>
      <c r="G336" s="37"/>
      <c r="H336" s="35"/>
      <c r="I336" s="35"/>
      <c r="J336" s="35"/>
      <c r="K336" s="35"/>
      <c r="L336" s="1"/>
    </row>
    <row r="337" spans="1:12" ht="13.5" customHeight="1">
      <c r="A337" s="16"/>
      <c r="B337" s="17"/>
      <c r="C337" s="19"/>
      <c r="D337" s="19"/>
      <c r="E337" s="19"/>
      <c r="F337" s="20"/>
      <c r="G337" s="20"/>
      <c r="H337" s="19"/>
      <c r="I337" s="19"/>
      <c r="J337" s="19"/>
      <c r="K337" s="19"/>
      <c r="L337" s="1"/>
    </row>
    <row r="338" spans="1:12" ht="13.5" customHeight="1">
      <c r="A338" s="23"/>
      <c r="B338" s="23"/>
      <c r="C338" s="12"/>
      <c r="D338" s="12"/>
      <c r="E338" s="11"/>
      <c r="F338" s="12"/>
      <c r="G338" s="12"/>
      <c r="H338" s="11"/>
      <c r="I338" s="11"/>
      <c r="J338" s="11"/>
      <c r="K338" s="11"/>
      <c r="L338" s="1"/>
    </row>
    <row r="339" spans="1:12" ht="13.5" customHeight="1">
      <c r="A339" s="24"/>
      <c r="B339" s="24"/>
      <c r="C339" s="25"/>
      <c r="D339" s="25"/>
      <c r="E339" s="26"/>
      <c r="F339" s="25"/>
      <c r="G339" s="25"/>
      <c r="H339" s="26"/>
      <c r="I339" s="26"/>
      <c r="J339" s="26"/>
      <c r="K339" s="26"/>
      <c r="L339" s="1"/>
    </row>
    <row r="340" spans="1:12" ht="13.5" customHeight="1">
      <c r="A340" s="42"/>
      <c r="B340" s="43"/>
      <c r="C340" s="44"/>
      <c r="D340" s="44"/>
      <c r="E340" s="33"/>
      <c r="F340" s="38"/>
      <c r="G340" s="38"/>
      <c r="H340" s="33"/>
      <c r="I340" s="33"/>
      <c r="J340" s="33"/>
      <c r="K340" s="33"/>
      <c r="L340" s="1"/>
    </row>
    <row r="341" spans="1:12" ht="13.5" customHeight="1">
      <c r="A341" s="39"/>
      <c r="B341" s="45"/>
      <c r="C341" s="49"/>
      <c r="D341" s="34"/>
      <c r="E341" s="50"/>
      <c r="F341" s="50"/>
      <c r="G341" s="37"/>
      <c r="H341" s="35"/>
      <c r="I341" s="51"/>
      <c r="J341" s="35"/>
      <c r="K341" s="49"/>
      <c r="L341" s="1"/>
    </row>
    <row r="342" spans="1:12" ht="13.5" customHeight="1">
      <c r="A342" s="39"/>
      <c r="B342" s="17"/>
      <c r="C342" s="52"/>
      <c r="D342" s="34"/>
      <c r="E342" s="50"/>
      <c r="F342" s="50"/>
      <c r="G342" s="37"/>
      <c r="H342" s="35"/>
      <c r="I342" s="51"/>
      <c r="J342" s="35"/>
      <c r="K342" s="52"/>
      <c r="L342" s="1"/>
    </row>
    <row r="343" spans="1:12" ht="13.5" customHeight="1">
      <c r="A343" s="65"/>
      <c r="B343" s="62"/>
      <c r="C343" s="63"/>
      <c r="D343" s="64"/>
      <c r="E343" s="64"/>
      <c r="F343" s="64"/>
      <c r="G343" s="64"/>
      <c r="H343" s="63"/>
      <c r="I343" s="63"/>
      <c r="J343" s="63"/>
      <c r="K343" s="63"/>
      <c r="L343" s="1"/>
    </row>
    <row r="344" spans="1:12" ht="13.5" customHeight="1">
      <c r="A344" s="42"/>
      <c r="B344" s="43"/>
      <c r="C344" s="44"/>
      <c r="D344" s="44"/>
      <c r="E344" s="8"/>
      <c r="F344" s="38"/>
      <c r="G344" s="38"/>
      <c r="H344" s="33"/>
      <c r="I344" s="33"/>
      <c r="J344" s="33"/>
      <c r="K344" s="8"/>
      <c r="L344" s="1"/>
    </row>
    <row r="345" spans="1:12" ht="13.5" customHeight="1">
      <c r="A345" s="55"/>
      <c r="B345" s="56"/>
      <c r="C345" s="50"/>
      <c r="D345" s="50"/>
      <c r="E345" s="52"/>
      <c r="F345" s="50"/>
      <c r="G345" s="50"/>
      <c r="H345" s="51"/>
      <c r="I345" s="51"/>
      <c r="J345" s="51"/>
      <c r="K345" s="52"/>
      <c r="L345" s="1"/>
    </row>
    <row r="346" spans="1:12" ht="13.5" customHeight="1">
      <c r="A346" s="55"/>
      <c r="B346" s="56"/>
      <c r="C346" s="50"/>
      <c r="D346" s="50"/>
      <c r="E346" s="52"/>
      <c r="F346" s="50"/>
      <c r="G346" s="50"/>
      <c r="H346" s="51"/>
      <c r="I346" s="51"/>
      <c r="J346" s="51"/>
      <c r="K346" s="52"/>
      <c r="L346" s="1"/>
    </row>
    <row r="347" spans="1:12" ht="13.5" customHeight="1">
      <c r="A347" s="54"/>
      <c r="B347" s="46"/>
      <c r="C347" s="47"/>
      <c r="D347" s="47"/>
      <c r="E347" s="52"/>
      <c r="F347" s="47"/>
      <c r="G347" s="47"/>
      <c r="H347" s="48"/>
      <c r="I347" s="48"/>
      <c r="J347" s="48"/>
      <c r="K347" s="52"/>
      <c r="L347" s="1"/>
    </row>
    <row r="348" spans="1:12" ht="13.5" customHeight="1">
      <c r="A348" s="60"/>
      <c r="B348" s="61"/>
      <c r="C348" s="37"/>
      <c r="D348" s="50"/>
      <c r="E348" s="33"/>
      <c r="F348" s="38"/>
      <c r="G348" s="37"/>
      <c r="H348" s="33"/>
      <c r="I348" s="33"/>
      <c r="J348" s="33"/>
      <c r="K348" s="8"/>
      <c r="L348" s="1"/>
    </row>
    <row r="349" spans="1:12" ht="13.5" customHeight="1">
      <c r="A349" s="55"/>
      <c r="B349" s="61"/>
      <c r="C349" s="50"/>
      <c r="D349" s="50"/>
      <c r="E349" s="52"/>
      <c r="F349" s="50"/>
      <c r="G349" s="50"/>
      <c r="H349" s="51"/>
      <c r="I349" s="51"/>
      <c r="J349" s="51"/>
      <c r="K349" s="52"/>
      <c r="L349" s="1"/>
    </row>
    <row r="350" spans="1:12" ht="13.5" customHeight="1">
      <c r="A350" s="55"/>
      <c r="B350" s="61"/>
      <c r="C350" s="50"/>
      <c r="D350" s="50"/>
      <c r="E350" s="52"/>
      <c r="F350" s="66"/>
      <c r="G350" s="50"/>
      <c r="H350" s="51"/>
      <c r="I350" s="51"/>
      <c r="J350" s="51"/>
      <c r="K350" s="52"/>
      <c r="L350" s="1"/>
    </row>
    <row r="351" spans="1:12" ht="13.5" customHeight="1">
      <c r="A351" s="55"/>
      <c r="B351" s="61"/>
      <c r="C351" s="50"/>
      <c r="D351" s="50"/>
      <c r="E351" s="52"/>
      <c r="F351" s="47"/>
      <c r="G351" s="50"/>
      <c r="H351" s="51"/>
      <c r="I351" s="51"/>
      <c r="J351" s="51"/>
      <c r="K351" s="52"/>
      <c r="L351" s="1"/>
    </row>
    <row r="352" spans="1:12" ht="13.5" customHeight="1">
      <c r="A352" s="42"/>
      <c r="B352" s="43"/>
      <c r="C352" s="44"/>
      <c r="D352" s="44"/>
      <c r="E352" s="33"/>
      <c r="F352" s="38"/>
      <c r="G352" s="38"/>
      <c r="H352" s="33"/>
      <c r="I352" s="33"/>
      <c r="J352" s="33"/>
      <c r="K352" s="33"/>
      <c r="L352" s="1"/>
    </row>
    <row r="353" spans="1:12" ht="13.5" customHeight="1">
      <c r="A353" s="39"/>
      <c r="B353" s="45"/>
      <c r="C353" s="34"/>
      <c r="D353" s="34"/>
      <c r="E353" s="49"/>
      <c r="F353" s="37"/>
      <c r="G353" s="37"/>
      <c r="H353" s="35"/>
      <c r="I353" s="35"/>
      <c r="J353" s="35"/>
      <c r="K353" s="49"/>
      <c r="L353" s="1"/>
    </row>
    <row r="354" spans="1:12" ht="13.5" customHeight="1">
      <c r="A354" s="39"/>
      <c r="B354" s="45"/>
      <c r="C354" s="34"/>
      <c r="D354" s="34"/>
      <c r="E354" s="49"/>
      <c r="F354" s="37"/>
      <c r="G354" s="37"/>
      <c r="H354" s="35"/>
      <c r="I354" s="35"/>
      <c r="J354" s="35"/>
      <c r="K354" s="49"/>
      <c r="L354" s="1"/>
    </row>
    <row r="355" spans="1:12" ht="13.5" customHeight="1">
      <c r="A355" s="16"/>
      <c r="B355" s="46"/>
      <c r="C355" s="47"/>
      <c r="D355" s="47"/>
      <c r="E355" s="49"/>
      <c r="F355" s="47"/>
      <c r="G355" s="47"/>
      <c r="H355" s="48"/>
      <c r="I355" s="48"/>
      <c r="J355" s="48"/>
      <c r="K355" s="49"/>
      <c r="L355" s="1"/>
    </row>
    <row r="356" spans="1:12" ht="13.5" customHeight="1">
      <c r="A356" s="21"/>
      <c r="B356" s="21"/>
      <c r="C356" s="22"/>
      <c r="D356" s="22"/>
      <c r="E356" s="3"/>
      <c r="F356" s="3"/>
      <c r="G356" s="3"/>
      <c r="H356" s="3"/>
      <c r="I356" s="3"/>
      <c r="J356" s="3"/>
      <c r="K356" s="3"/>
      <c r="L356" s="1"/>
    </row>
    <row r="357" spans="1:12" ht="13.5" customHeight="1">
      <c r="A357" s="23"/>
      <c r="B357" s="23"/>
      <c r="C357" s="12"/>
      <c r="D357" s="12"/>
      <c r="E357" s="11"/>
      <c r="F357" s="12"/>
      <c r="G357" s="12"/>
      <c r="H357" s="11"/>
      <c r="I357" s="11"/>
      <c r="J357" s="11"/>
      <c r="K357" s="11"/>
      <c r="L357" s="1"/>
    </row>
    <row r="358" spans="1:12" ht="13.5" customHeight="1">
      <c r="A358" s="24"/>
      <c r="B358" s="24"/>
      <c r="C358" s="25"/>
      <c r="D358" s="25"/>
      <c r="E358" s="26"/>
      <c r="F358" s="25"/>
      <c r="G358" s="25"/>
      <c r="H358" s="26"/>
      <c r="I358" s="26"/>
      <c r="J358" s="26"/>
      <c r="K358" s="26"/>
      <c r="L358" s="1"/>
    </row>
    <row r="359" spans="1:12" ht="13.5" customHeight="1">
      <c r="A359" s="42"/>
      <c r="B359" s="43"/>
      <c r="C359" s="44"/>
      <c r="D359" s="44"/>
      <c r="E359" s="19"/>
      <c r="F359" s="38"/>
      <c r="G359" s="38"/>
      <c r="H359" s="33"/>
      <c r="I359" s="33"/>
      <c r="J359" s="33"/>
      <c r="K359" s="19"/>
      <c r="L359" s="1"/>
    </row>
    <row r="360" spans="1:11" ht="13.5" customHeight="1">
      <c r="A360" s="16"/>
      <c r="B360" s="17"/>
      <c r="C360" s="18"/>
      <c r="D360" s="18"/>
      <c r="E360" s="48"/>
      <c r="F360" s="20"/>
      <c r="G360" s="20"/>
      <c r="H360" s="19"/>
      <c r="I360" s="19"/>
      <c r="J360" s="19"/>
      <c r="K360" s="48"/>
    </row>
    <row r="361" spans="1:11" ht="13.5" customHeight="1">
      <c r="A361" s="42"/>
      <c r="B361" s="43"/>
      <c r="C361" s="44"/>
      <c r="D361" s="44"/>
      <c r="E361" s="8"/>
      <c r="F361" s="38"/>
      <c r="G361" s="38"/>
      <c r="H361" s="33"/>
      <c r="I361" s="33"/>
      <c r="J361" s="33"/>
      <c r="K361" s="8"/>
    </row>
    <row r="362" spans="1:11" ht="13.5" customHeight="1">
      <c r="A362" s="16"/>
      <c r="B362" s="17"/>
      <c r="C362" s="18"/>
      <c r="D362" s="18"/>
      <c r="E362" s="49"/>
      <c r="F362" s="20"/>
      <c r="G362" s="20"/>
      <c r="H362" s="19"/>
      <c r="I362" s="19"/>
      <c r="J362" s="19"/>
      <c r="K362" s="49"/>
    </row>
    <row r="363" spans="1:11" ht="13.5" customHeight="1">
      <c r="A363" s="21"/>
      <c r="B363" s="21"/>
      <c r="C363" s="22"/>
      <c r="D363" s="22"/>
      <c r="E363" s="3"/>
      <c r="F363" s="3"/>
      <c r="G363" s="3"/>
      <c r="H363" s="3"/>
      <c r="I363" s="3"/>
      <c r="J363" s="3"/>
      <c r="K363" s="3"/>
    </row>
    <row r="364" spans="1:11" ht="13.5" customHeight="1">
      <c r="A364" s="23"/>
      <c r="B364" s="23"/>
      <c r="C364" s="12"/>
      <c r="D364" s="12"/>
      <c r="E364" s="11"/>
      <c r="F364" s="12"/>
      <c r="G364" s="12"/>
      <c r="H364" s="11"/>
      <c r="I364" s="11"/>
      <c r="J364" s="11"/>
      <c r="K364" s="11"/>
    </row>
    <row r="365" spans="1:11" ht="13.5" customHeight="1">
      <c r="A365" s="13"/>
      <c r="B365" s="13"/>
      <c r="C365" s="14"/>
      <c r="D365" s="14"/>
      <c r="E365" s="15"/>
      <c r="F365" s="14"/>
      <c r="G365" s="14"/>
      <c r="H365" s="15"/>
      <c r="I365" s="15"/>
      <c r="J365" s="15"/>
      <c r="K365" s="15"/>
    </row>
    <row r="366" spans="1:11" ht="13.5" customHeight="1">
      <c r="A366" s="4"/>
      <c r="B366" s="5"/>
      <c r="C366" s="6"/>
      <c r="D366" s="6"/>
      <c r="E366" s="8"/>
      <c r="F366" s="7"/>
      <c r="G366" s="7"/>
      <c r="H366" s="8"/>
      <c r="I366" s="8"/>
      <c r="J366" s="8"/>
      <c r="K366" s="8"/>
    </row>
    <row r="367" spans="1:11" ht="13.5" customHeight="1">
      <c r="A367" s="21"/>
      <c r="B367" s="21"/>
      <c r="C367" s="22"/>
      <c r="D367" s="22"/>
      <c r="E367" s="3"/>
      <c r="F367" s="3"/>
      <c r="G367" s="3"/>
      <c r="H367" s="3"/>
      <c r="I367" s="3"/>
      <c r="J367" s="3"/>
      <c r="K367" s="3"/>
    </row>
    <row r="368" spans="1:11" ht="13.5" customHeight="1">
      <c r="A368" s="23"/>
      <c r="B368" s="23"/>
      <c r="C368" s="12"/>
      <c r="D368" s="12"/>
      <c r="E368" s="11"/>
      <c r="F368" s="12"/>
      <c r="G368" s="12"/>
      <c r="H368" s="11"/>
      <c r="I368" s="11"/>
      <c r="J368" s="11"/>
      <c r="K368" s="11"/>
    </row>
    <row r="369" spans="1:11" ht="13.5" customHeight="1">
      <c r="A369" s="24"/>
      <c r="B369" s="24"/>
      <c r="C369" s="25"/>
      <c r="D369" s="25"/>
      <c r="E369" s="26"/>
      <c r="F369" s="25"/>
      <c r="G369" s="25"/>
      <c r="H369" s="26"/>
      <c r="I369" s="26"/>
      <c r="J369" s="26"/>
      <c r="K369" s="26"/>
    </row>
    <row r="370" spans="1:11" ht="13.5" customHeight="1">
      <c r="A370" s="42"/>
      <c r="B370" s="43"/>
      <c r="C370" s="44"/>
      <c r="D370" s="44"/>
      <c r="E370" s="19"/>
      <c r="F370" s="38"/>
      <c r="G370" s="38"/>
      <c r="H370" s="33"/>
      <c r="I370" s="33"/>
      <c r="J370" s="33"/>
      <c r="K370" s="19"/>
    </row>
    <row r="371" spans="1:11" ht="13.5" customHeight="1">
      <c r="A371" s="39"/>
      <c r="B371" s="45"/>
      <c r="C371" s="34"/>
      <c r="D371" s="34"/>
      <c r="E371" s="19"/>
      <c r="F371" s="37"/>
      <c r="G371" s="37"/>
      <c r="H371" s="35"/>
      <c r="I371" s="35"/>
      <c r="J371" s="35"/>
      <c r="K371" s="48"/>
    </row>
    <row r="372" spans="1:11" ht="13.5" customHeight="1">
      <c r="A372" s="16"/>
      <c r="B372" s="17"/>
      <c r="C372" s="18"/>
      <c r="D372" s="18"/>
      <c r="E372" s="48"/>
      <c r="F372" s="20"/>
      <c r="G372" s="20"/>
      <c r="H372" s="19"/>
      <c r="I372" s="19"/>
      <c r="J372" s="19"/>
      <c r="K372" s="48"/>
    </row>
    <row r="373" spans="1:11" ht="13.5" customHeight="1">
      <c r="A373" s="42"/>
      <c r="B373" s="43"/>
      <c r="C373" s="44"/>
      <c r="D373" s="44"/>
      <c r="E373" s="8"/>
      <c r="F373" s="38"/>
      <c r="G373" s="38"/>
      <c r="H373" s="33"/>
      <c r="I373" s="33"/>
      <c r="J373" s="33"/>
      <c r="K373" s="8"/>
    </row>
    <row r="374" spans="1:11" ht="13.5" customHeight="1">
      <c r="A374" s="39"/>
      <c r="B374" s="45"/>
      <c r="C374" s="34"/>
      <c r="D374" s="34"/>
      <c r="E374" s="49"/>
      <c r="F374" s="37"/>
      <c r="G374" s="37"/>
      <c r="H374" s="35"/>
      <c r="I374" s="35"/>
      <c r="J374" s="35"/>
      <c r="K374" s="49"/>
    </row>
    <row r="375" spans="1:11" ht="13.5" customHeight="1">
      <c r="A375" s="16"/>
      <c r="B375" s="17"/>
      <c r="C375" s="18"/>
      <c r="D375" s="18"/>
      <c r="E375" s="49"/>
      <c r="F375" s="20"/>
      <c r="G375" s="20"/>
      <c r="H375" s="19"/>
      <c r="I375" s="19"/>
      <c r="J375" s="19"/>
      <c r="K375" s="49"/>
    </row>
    <row r="376" spans="1:11" ht="13.5" customHeight="1">
      <c r="A376" s="108"/>
      <c r="B376" s="108"/>
      <c r="C376" s="22"/>
      <c r="D376" s="22"/>
      <c r="E376" s="3"/>
      <c r="F376" s="22"/>
      <c r="G376" s="22"/>
      <c r="H376" s="3"/>
      <c r="I376" s="3"/>
      <c r="J376" s="3"/>
      <c r="K376" s="3"/>
    </row>
    <row r="377" spans="1:11" ht="13.5" customHeight="1">
      <c r="A377" s="4"/>
      <c r="B377" s="5"/>
      <c r="C377" s="6"/>
      <c r="D377" s="6"/>
      <c r="E377" s="8"/>
      <c r="F377" s="7"/>
      <c r="G377" s="7"/>
      <c r="H377" s="8"/>
      <c r="I377" s="8"/>
      <c r="J377" s="8"/>
      <c r="K377" s="8"/>
    </row>
    <row r="378" spans="1:11" ht="13.5" customHeight="1">
      <c r="A378" s="4"/>
      <c r="B378" s="5"/>
      <c r="C378" s="6"/>
      <c r="D378" s="6"/>
      <c r="E378" s="8"/>
      <c r="F378" s="7"/>
      <c r="G378" s="7"/>
      <c r="H378" s="8"/>
      <c r="I378" s="8"/>
      <c r="J378" s="8"/>
      <c r="K378" s="8"/>
    </row>
    <row r="379" spans="1:11" ht="13.5" customHeight="1">
      <c r="A379" s="4"/>
      <c r="B379" s="5"/>
      <c r="C379" s="6"/>
      <c r="D379" s="6"/>
      <c r="E379" s="8"/>
      <c r="F379" s="7"/>
      <c r="G379" s="7"/>
      <c r="H379" s="8"/>
      <c r="I379" s="8"/>
      <c r="J379" s="8"/>
      <c r="K379" s="8"/>
    </row>
    <row r="380" spans="1:11" ht="13.5" customHeight="1">
      <c r="A380" s="4"/>
      <c r="B380" s="5"/>
      <c r="C380" s="6"/>
      <c r="D380" s="6"/>
      <c r="E380" s="8"/>
      <c r="F380" s="7"/>
      <c r="G380" s="7"/>
      <c r="H380" s="8"/>
      <c r="I380" s="8"/>
      <c r="J380" s="8"/>
      <c r="K380" s="8"/>
    </row>
    <row r="381" spans="1:11" ht="13.5" customHeight="1">
      <c r="A381" s="4"/>
      <c r="B381" s="5"/>
      <c r="C381" s="6"/>
      <c r="D381" s="6"/>
      <c r="E381" s="8"/>
      <c r="F381" s="7"/>
      <c r="G381" s="7"/>
      <c r="H381" s="8"/>
      <c r="I381" s="8"/>
      <c r="J381" s="8"/>
      <c r="K381" s="8"/>
    </row>
    <row r="382" spans="1:11" ht="13.5" customHeight="1">
      <c r="A382" s="21"/>
      <c r="B382" s="21"/>
      <c r="C382" s="22"/>
      <c r="D382" s="22"/>
      <c r="E382" s="3"/>
      <c r="F382" s="3"/>
      <c r="G382" s="3"/>
      <c r="H382" s="3"/>
      <c r="I382" s="3"/>
      <c r="J382" s="3"/>
      <c r="K382" s="3"/>
    </row>
    <row r="383" spans="1:11" ht="13.5" customHeight="1">
      <c r="A383" s="23"/>
      <c r="B383" s="23"/>
      <c r="C383" s="12"/>
      <c r="D383" s="12"/>
      <c r="E383" s="11"/>
      <c r="F383" s="12"/>
      <c r="G383" s="12"/>
      <c r="H383" s="11"/>
      <c r="I383" s="11"/>
      <c r="J383" s="11"/>
      <c r="K383" s="11"/>
    </row>
    <row r="384" spans="1:11" ht="13.5" customHeight="1">
      <c r="A384" s="24"/>
      <c r="B384" s="24"/>
      <c r="C384" s="25"/>
      <c r="D384" s="25"/>
      <c r="E384" s="26"/>
      <c r="F384" s="25"/>
      <c r="G384" s="25"/>
      <c r="H384" s="26"/>
      <c r="I384" s="26"/>
      <c r="J384" s="26"/>
      <c r="K384" s="26"/>
    </row>
    <row r="385" spans="1:11" ht="13.5" customHeight="1">
      <c r="A385" s="42"/>
      <c r="B385" s="43"/>
      <c r="C385" s="44"/>
      <c r="D385" s="44"/>
      <c r="E385" s="33"/>
      <c r="F385" s="44"/>
      <c r="G385" s="44"/>
      <c r="H385" s="33"/>
      <c r="I385" s="33"/>
      <c r="J385" s="33"/>
      <c r="K385" s="33"/>
    </row>
    <row r="386" spans="1:11" ht="13.5" customHeight="1">
      <c r="A386" s="16"/>
      <c r="B386" s="17"/>
      <c r="C386" s="18"/>
      <c r="D386" s="18"/>
      <c r="E386" s="52"/>
      <c r="F386" s="18"/>
      <c r="G386" s="18"/>
      <c r="H386" s="19"/>
      <c r="I386" s="19"/>
      <c r="J386" s="19"/>
      <c r="K386" s="52"/>
    </row>
    <row r="387" spans="1:11" ht="13.5" customHeight="1">
      <c r="A387" s="42"/>
      <c r="B387" s="43"/>
      <c r="C387" s="44"/>
      <c r="D387" s="44"/>
      <c r="E387" s="33"/>
      <c r="F387" s="44"/>
      <c r="G387" s="44"/>
      <c r="H387" s="33"/>
      <c r="I387" s="33"/>
      <c r="J387" s="33"/>
      <c r="K387" s="33"/>
    </row>
    <row r="388" spans="1:11" ht="13.5" customHeight="1">
      <c r="A388" s="45"/>
      <c r="B388" s="45"/>
      <c r="C388" s="34"/>
      <c r="D388" s="34"/>
      <c r="E388" s="41"/>
      <c r="F388" s="34"/>
      <c r="G388" s="34"/>
      <c r="H388" s="35"/>
      <c r="I388" s="35"/>
      <c r="J388" s="35"/>
      <c r="K388" s="49"/>
    </row>
    <row r="389" spans="1:11" ht="13.5" customHeight="1">
      <c r="A389" s="17"/>
      <c r="B389" s="17"/>
      <c r="C389" s="18"/>
      <c r="D389" s="18"/>
      <c r="E389" s="47"/>
      <c r="F389" s="18"/>
      <c r="G389" s="18"/>
      <c r="H389" s="19"/>
      <c r="I389" s="19"/>
      <c r="J389" s="19"/>
      <c r="K389" s="48"/>
    </row>
    <row r="390" spans="1:11" ht="13.5" customHeight="1">
      <c r="A390" s="5"/>
      <c r="B390" s="5"/>
      <c r="C390" s="6"/>
      <c r="D390" s="6"/>
      <c r="E390" s="6"/>
      <c r="F390" s="6"/>
      <c r="G390" s="6"/>
      <c r="H390" s="8"/>
      <c r="I390" s="8"/>
      <c r="J390" s="8"/>
      <c r="K390" s="8"/>
    </row>
    <row r="391" spans="1:11" ht="13.5" customHeight="1">
      <c r="A391" s="21"/>
      <c r="B391" s="21"/>
      <c r="C391" s="22"/>
      <c r="D391" s="22"/>
      <c r="E391" s="3"/>
      <c r="F391" s="3"/>
      <c r="G391" s="3"/>
      <c r="H391" s="3"/>
      <c r="I391" s="3"/>
      <c r="J391" s="3"/>
      <c r="K391" s="3"/>
    </row>
    <row r="392" spans="1:11" ht="13.5" customHeight="1">
      <c r="A392" s="23"/>
      <c r="B392" s="23"/>
      <c r="C392" s="12"/>
      <c r="D392" s="12"/>
      <c r="E392" s="11"/>
      <c r="F392" s="12"/>
      <c r="G392" s="12"/>
      <c r="H392" s="11"/>
      <c r="I392" s="11"/>
      <c r="J392" s="11"/>
      <c r="K392" s="11"/>
    </row>
    <row r="393" spans="1:11" ht="13.5" customHeight="1">
      <c r="A393" s="24"/>
      <c r="B393" s="24"/>
      <c r="C393" s="25"/>
      <c r="D393" s="25"/>
      <c r="E393" s="26"/>
      <c r="F393" s="25"/>
      <c r="G393" s="25"/>
      <c r="H393" s="26"/>
      <c r="I393" s="26"/>
      <c r="J393" s="26"/>
      <c r="K393" s="26"/>
    </row>
    <row r="394" spans="1:11" ht="13.5" customHeight="1">
      <c r="A394" s="42"/>
      <c r="B394" s="43"/>
      <c r="C394" s="44"/>
      <c r="D394" s="44"/>
      <c r="E394" s="33"/>
      <c r="F394" s="44"/>
      <c r="G394" s="44"/>
      <c r="H394" s="33"/>
      <c r="I394" s="33"/>
      <c r="J394" s="33"/>
      <c r="K394" s="33"/>
    </row>
    <row r="395" spans="1:11" ht="13.5" customHeight="1">
      <c r="A395" s="16"/>
      <c r="B395" s="17"/>
      <c r="C395" s="18"/>
      <c r="D395" s="18"/>
      <c r="E395" s="19"/>
      <c r="F395" s="18"/>
      <c r="G395" s="18"/>
      <c r="H395" s="19"/>
      <c r="I395" s="19"/>
      <c r="J395" s="19"/>
      <c r="K395" s="48"/>
    </row>
    <row r="396" ht="13.5" customHeight="1">
      <c r="A396" s="59"/>
    </row>
    <row r="397" spans="3:11" ht="13.5" customHeight="1">
      <c r="C397" s="1"/>
      <c r="D397" s="1"/>
      <c r="E397" s="1"/>
      <c r="F397" s="1"/>
      <c r="G397" s="1"/>
      <c r="H397" s="9"/>
      <c r="I397" s="10"/>
      <c r="J397" s="10"/>
      <c r="K397" s="10"/>
    </row>
    <row r="398" spans="3:11" ht="13.5" customHeight="1">
      <c r="C398" s="1"/>
      <c r="D398" s="1"/>
      <c r="E398" s="1"/>
      <c r="F398" s="1"/>
      <c r="G398" s="1"/>
      <c r="H398" s="10"/>
      <c r="I398" s="10"/>
      <c r="J398" s="10"/>
      <c r="K398" s="10"/>
    </row>
    <row r="399" spans="3:11" ht="13.5" customHeight="1">
      <c r="C399" s="1"/>
      <c r="D399" s="1"/>
      <c r="E399" s="1"/>
      <c r="F399" s="1"/>
      <c r="G399" s="1"/>
      <c r="H399" s="10"/>
      <c r="I399" s="10"/>
      <c r="J399" s="10"/>
      <c r="K399" s="10"/>
    </row>
    <row r="400" spans="3:11" ht="13.5" customHeight="1">
      <c r="C400" s="1"/>
      <c r="D400" s="1"/>
      <c r="E400" s="1"/>
      <c r="F400" s="1"/>
      <c r="G400" s="1"/>
      <c r="H400" s="10"/>
      <c r="I400" s="10"/>
      <c r="J400" s="10"/>
      <c r="K400" s="10"/>
    </row>
    <row r="401" spans="3:11" ht="13.5" customHeight="1">
      <c r="C401" s="1"/>
      <c r="D401" s="1"/>
      <c r="E401" s="1"/>
      <c r="F401" s="1"/>
      <c r="G401" s="1"/>
      <c r="H401" s="10"/>
      <c r="I401" s="10"/>
      <c r="J401" s="10"/>
      <c r="K401" s="10"/>
    </row>
    <row r="402" spans="3:11" ht="13.5" customHeight="1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3.5" customHeight="1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3.5" customHeight="1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3.5" customHeight="1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3.5" customHeight="1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3.5" customHeight="1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3.5" customHeight="1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3.5" customHeight="1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3.5" customHeight="1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3.5" customHeight="1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3.5" customHeight="1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3.5" customHeight="1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3.5" customHeight="1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3.5" customHeight="1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3.5" customHeight="1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3.5" customHeight="1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3.5" customHeight="1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3.5" customHeight="1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3.5" customHeight="1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3.5" customHeight="1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3.5" customHeight="1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3.5" customHeight="1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3.5" customHeight="1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3.5" customHeight="1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3.5" customHeight="1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3.5" customHeight="1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3.5" customHeight="1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3.5" customHeight="1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3.5" customHeight="1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3.5" customHeight="1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3.5" customHeight="1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3.5" customHeight="1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3.5" customHeight="1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3.5" customHeight="1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3.5" customHeight="1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3.5" customHeight="1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3.5" customHeight="1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3.5" customHeight="1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3.5" customHeight="1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3.5" customHeight="1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3.5" customHeight="1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3.5" customHeight="1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3.5" customHeight="1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3.5" customHeight="1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3.5" customHeight="1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3.5" customHeight="1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3.5" customHeight="1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3.5" customHeight="1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3.5" customHeight="1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3.5" customHeight="1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3.5" customHeight="1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3.5" customHeight="1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3.5" customHeight="1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3.5" customHeight="1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3.5" customHeight="1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3.5" customHeight="1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3.5" customHeight="1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3.5" customHeight="1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3.5" customHeight="1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3.5" customHeight="1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3.5" customHeight="1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3.5" customHeight="1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3.5" customHeight="1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3.5" customHeight="1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3.5" customHeight="1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3.5" customHeight="1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3.5" customHeight="1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3.5" customHeight="1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3.5" customHeight="1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3.5" customHeight="1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3.5" customHeight="1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3.5" customHeight="1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3.5" customHeight="1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3.5" customHeight="1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3.5" customHeight="1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3.5" customHeight="1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3.5" customHeight="1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3.5" customHeight="1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3.5" customHeight="1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3.5" customHeight="1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3.5" customHeight="1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3.5" customHeight="1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3.5" customHeight="1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3.5" customHeight="1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3.5" customHeight="1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3.5" customHeight="1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3.5" customHeight="1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3.5" customHeight="1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3.5" customHeight="1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3.5" customHeight="1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3.5" customHeight="1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3.5" customHeight="1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3.5" customHeight="1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3.5" customHeight="1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3.5" customHeight="1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3.5" customHeight="1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3.5" customHeight="1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3.5" customHeight="1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3.5" customHeight="1">
      <c r="C500" s="1"/>
      <c r="D500" s="1"/>
      <c r="E500" s="1"/>
      <c r="F500" s="1"/>
      <c r="G500" s="1"/>
      <c r="H500" s="1"/>
      <c r="I500" s="1"/>
      <c r="J500" s="1"/>
      <c r="K500" s="1"/>
    </row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</sheetData>
  <mergeCells count="23">
    <mergeCell ref="A12:B12"/>
    <mergeCell ref="A183:B183"/>
    <mergeCell ref="A6:L6"/>
    <mergeCell ref="A8:A9"/>
    <mergeCell ref="B8:B9"/>
    <mergeCell ref="A11:B11"/>
    <mergeCell ref="C8:E8"/>
    <mergeCell ref="F8:H8"/>
    <mergeCell ref="I8:K8"/>
    <mergeCell ref="I298:K298"/>
    <mergeCell ref="I1:L1"/>
    <mergeCell ref="I2:L2"/>
    <mergeCell ref="I3:L3"/>
    <mergeCell ref="I4:L4"/>
    <mergeCell ref="A298:A299"/>
    <mergeCell ref="B298:B299"/>
    <mergeCell ref="C298:E298"/>
    <mergeCell ref="F298:H298"/>
    <mergeCell ref="A376:B376"/>
    <mergeCell ref="A301:B301"/>
    <mergeCell ref="A302:B302"/>
    <mergeCell ref="B318:B320"/>
    <mergeCell ref="B321:B323"/>
  </mergeCells>
  <printOptions/>
  <pageMargins left="0.63" right="0.3937007874015748" top="0.7874015748031497" bottom="0.3937007874015748" header="0.07874015748031496" footer="0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2004-11-26T09:44:39Z</cp:lastPrinted>
  <dcterms:created xsi:type="dcterms:W3CDTF">2003-04-02T10:57:58Z</dcterms:created>
  <dcterms:modified xsi:type="dcterms:W3CDTF">2004-12-02T12:19:47Z</dcterms:modified>
  <cp:category/>
  <cp:version/>
  <cp:contentType/>
  <cp:contentStatus/>
</cp:coreProperties>
</file>