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<sst xmlns="http://schemas.openxmlformats.org/spreadsheetml/2006/main" count="374" uniqueCount="140">
  <si>
    <t>Załącznik nr 2</t>
  </si>
  <si>
    <t>ZMIANY  W  PLANIE  WYDATKÓW</t>
  </si>
  <si>
    <t>klasyfikacja budżetowa</t>
  </si>
  <si>
    <t>TREŚĆ</t>
  </si>
  <si>
    <t>Plan przed zmianą</t>
  </si>
  <si>
    <t>Zmiana (+):(-)</t>
  </si>
  <si>
    <t>Plan po zmianach</t>
  </si>
  <si>
    <t>śr. wł.</t>
  </si>
  <si>
    <t>dotacje</t>
  </si>
  <si>
    <t>Razem</t>
  </si>
  <si>
    <t>A + B</t>
  </si>
  <si>
    <t>w tym:</t>
  </si>
  <si>
    <t>inwestycje</t>
  </si>
  <si>
    <t>WYDATKI  DOTYCZĄCE  ZADAŃ  GMINY</t>
  </si>
  <si>
    <t xml:space="preserve">A </t>
  </si>
  <si>
    <t>Wydatki ogółem</t>
  </si>
  <si>
    <t>w tym</t>
  </si>
  <si>
    <t>§ 4300</t>
  </si>
  <si>
    <t>pozostałe usługi</t>
  </si>
  <si>
    <t>§ 4110</t>
  </si>
  <si>
    <t>§ 4120</t>
  </si>
  <si>
    <t>§ 4210</t>
  </si>
  <si>
    <t>składki na ubezpieczenia społ.</t>
  </si>
  <si>
    <t>WYDATKI OGÓŁEM          dotyczące zadań gminy                            i powiatu</t>
  </si>
  <si>
    <t>składki na FP</t>
  </si>
  <si>
    <t>materiały i wyposażenie</t>
  </si>
  <si>
    <t>Rady Miasta Piotrkowa Tryb.</t>
  </si>
  <si>
    <t>Dział 852</t>
  </si>
  <si>
    <t>Pomoc społeczna</t>
  </si>
  <si>
    <t>§ 6060</t>
  </si>
  <si>
    <t>zakupy inwestycyjne</t>
  </si>
  <si>
    <t>§ 3110</t>
  </si>
  <si>
    <t>Zasiłki i pomoc w naturze</t>
  </si>
  <si>
    <t>świadczenia społeczne</t>
  </si>
  <si>
    <t>Dział 600</t>
  </si>
  <si>
    <t>§ 6052</t>
  </si>
  <si>
    <t>Drogi publiczne gminne</t>
  </si>
  <si>
    <t>Dział 750</t>
  </si>
  <si>
    <t>Administracjia publiczna</t>
  </si>
  <si>
    <t>zakupy inwestycjne</t>
  </si>
  <si>
    <t>Urząd Miasta</t>
  </si>
  <si>
    <t>Dział 801</t>
  </si>
  <si>
    <t>Oświata i wychowanie</t>
  </si>
  <si>
    <t>§ 6050</t>
  </si>
  <si>
    <t>wydatki inwestycjne</t>
  </si>
  <si>
    <t>Szkoły podstawowe</t>
  </si>
  <si>
    <t>§ 3020</t>
  </si>
  <si>
    <t>nagr.i wyda.os.nie zalicz.do wyn.</t>
  </si>
  <si>
    <t>§ 4410</t>
  </si>
  <si>
    <t xml:space="preserve">podróże służbowe krajowe </t>
  </si>
  <si>
    <t>Dział 851</t>
  </si>
  <si>
    <t>Ochrona zdrowia</t>
  </si>
  <si>
    <t>Przeciwdziałanie alkoholizmowi</t>
  </si>
  <si>
    <t>§ 2820</t>
  </si>
  <si>
    <t>§ 4010</t>
  </si>
  <si>
    <t>§ 4260</t>
  </si>
  <si>
    <t>dotacje dla stowarzyszeń</t>
  </si>
  <si>
    <t>wynagrodzenia</t>
  </si>
  <si>
    <t>skałdki na FP</t>
  </si>
  <si>
    <t>energia</t>
  </si>
  <si>
    <t>B</t>
  </si>
  <si>
    <t>Ośrodki wsparcia</t>
  </si>
  <si>
    <t>§ 2810</t>
  </si>
  <si>
    <t>doatcje dla fundacji</t>
  </si>
  <si>
    <t>§ 4430</t>
  </si>
  <si>
    <t>różne opłaty i składki</t>
  </si>
  <si>
    <t>Pozostała działalność</t>
  </si>
  <si>
    <t>§ 2320</t>
  </si>
  <si>
    <t>dotacje dla pow.na zadania bieżące</t>
  </si>
  <si>
    <t>Dział 758</t>
  </si>
  <si>
    <t>Różne rozliczenia</t>
  </si>
  <si>
    <t>§ 4810</t>
  </si>
  <si>
    <t>Rezerwy ogólne i celowe</t>
  </si>
  <si>
    <t>rezerwa na opieke społeczną</t>
  </si>
  <si>
    <t>Transport i łączność</t>
  </si>
  <si>
    <t>Dział 854</t>
  </si>
  <si>
    <t>Edukacyjna opieka wychowaw.</t>
  </si>
  <si>
    <t>§ 4270</t>
  </si>
  <si>
    <t>różne składki i opłaty</t>
  </si>
  <si>
    <t>usługi remontowe</t>
  </si>
  <si>
    <t>Poradnia</t>
  </si>
  <si>
    <t>Gimnazja</t>
  </si>
  <si>
    <t>Świetlice szkolne</t>
  </si>
  <si>
    <t>WYDATKI  DOTYCZĄCE  ZADAŃ  POWIATU</t>
  </si>
  <si>
    <t>Dział 921</t>
  </si>
  <si>
    <t>Pzostała działalność</t>
  </si>
  <si>
    <t>Dział 926</t>
  </si>
  <si>
    <t>Kultura fizyczna i sport</t>
  </si>
  <si>
    <t>nagrody i wydat.nie zal.do wynagr.</t>
  </si>
  <si>
    <t>Instytucje kultury fizycznej</t>
  </si>
  <si>
    <t>Dział 710</t>
  </si>
  <si>
    <t>Działalność usługowa</t>
  </si>
  <si>
    <t>Opracowania geodezyjne i kartogr.</t>
  </si>
  <si>
    <t>wydatki inwestycyjne</t>
  </si>
  <si>
    <t xml:space="preserve">Drogi publiczne </t>
  </si>
  <si>
    <t>§ 4240</t>
  </si>
  <si>
    <t xml:space="preserve">pomoce naukowe </t>
  </si>
  <si>
    <t>Dział 700</t>
  </si>
  <si>
    <t>Gospodarka mieszkaniowa</t>
  </si>
  <si>
    <t>Zakłady gospodarki komunalnej</t>
  </si>
  <si>
    <t>§ 6010</t>
  </si>
  <si>
    <t>wniesienie wkładu do spółki</t>
  </si>
  <si>
    <t>Przedszkola</t>
  </si>
  <si>
    <t>Dział 900</t>
  </si>
  <si>
    <t>Gospodarka komunalna</t>
  </si>
  <si>
    <t>Gospodarka ściekowa</t>
  </si>
  <si>
    <t>Schroniska dla zwierząt</t>
  </si>
  <si>
    <t>Licea ogólnokształcące</t>
  </si>
  <si>
    <t>Centra kształcenia</t>
  </si>
  <si>
    <t>Programy profilaktyki zawodowej</t>
  </si>
  <si>
    <t>Dział 853</t>
  </si>
  <si>
    <t>Pozostałe zadania z polit.społ.</t>
  </si>
  <si>
    <t>Dodatki mieszkaniowe</t>
  </si>
  <si>
    <t>Rodziny zastępcze</t>
  </si>
  <si>
    <t>ZONA</t>
  </si>
  <si>
    <t>§ 4480</t>
  </si>
  <si>
    <t>podatek od nieruchomości</t>
  </si>
  <si>
    <t>Domy pomocy społecznej</t>
  </si>
  <si>
    <t>§ 4220</t>
  </si>
  <si>
    <t>§ 4040</t>
  </si>
  <si>
    <t>§ 4440</t>
  </si>
  <si>
    <t>dodatkowe wynagroczenie rocz.</t>
  </si>
  <si>
    <t>odpis na ZFŚS</t>
  </si>
  <si>
    <t>Ośrodki pomocy społecznej</t>
  </si>
  <si>
    <t>Kultura i ochrona dziedz.nar.</t>
  </si>
  <si>
    <t>Szkoły zawodowe</t>
  </si>
  <si>
    <t xml:space="preserve">Placówki opiekuńczo-wychowaw. </t>
  </si>
  <si>
    <t xml:space="preserve">zakup żywności </t>
  </si>
  <si>
    <t>§ 4590</t>
  </si>
  <si>
    <t xml:space="preserve">odszkodowania </t>
  </si>
  <si>
    <t xml:space="preserve">wynagrodzenia </t>
  </si>
  <si>
    <t>dodatkowe wynagrodzenie roczne</t>
  </si>
  <si>
    <t>§ 2830</t>
  </si>
  <si>
    <t>rezerwa ogólna</t>
  </si>
  <si>
    <t>Świadczenia rodzinne</t>
  </si>
  <si>
    <t>Żłobek</t>
  </si>
  <si>
    <t>dotacje dla pozostałych jednost.</t>
  </si>
  <si>
    <t>współfinansowanie prog.ze śr.UE</t>
  </si>
  <si>
    <t>do Uchwały  Nr XXII/363/04</t>
  </si>
  <si>
    <t xml:space="preserve">z dnia  2 września 2004 r.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</si>
</sst>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3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11.25390625" style="0" customWidth="1"/>
    <col min="2" max="2" width="30.00390625" style="0" customWidth="1"/>
    <col min="3" max="3" width="11.375" style="0" customWidth="1"/>
    <col min="4" max="4" width="10.00390625" style="0" customWidth="1"/>
    <col min="5" max="5" width="11.125" style="0" customWidth="1"/>
    <col min="6" max="6" width="9.875" style="0" customWidth="1"/>
    <col min="8" max="8" width="10.125" style="0" customWidth="1"/>
    <col min="9" max="9" width="11.25390625" style="0" customWidth="1"/>
    <col min="10" max="10" width="10.625" style="0" customWidth="1"/>
    <col min="11" max="11" width="11.625" style="0" customWidth="1"/>
  </cols>
  <sheetData>
    <row r="1" spans="9:11" ht="15" customHeight="1">
      <c r="I1" s="39" t="s">
        <v>0</v>
      </c>
      <c r="J1" s="39"/>
      <c r="K1" s="39"/>
    </row>
    <row r="2" spans="9:11" ht="15" customHeight="1">
      <c r="I2" s="39" t="s">
        <v>138</v>
      </c>
      <c r="J2" s="39"/>
      <c r="K2" s="39"/>
    </row>
    <row r="3" spans="9:11" ht="15" customHeight="1">
      <c r="I3" s="39" t="s">
        <v>26</v>
      </c>
      <c r="J3" s="39"/>
      <c r="K3" s="39"/>
    </row>
    <row r="4" spans="9:11" ht="15" customHeight="1">
      <c r="I4" s="39" t="s">
        <v>139</v>
      </c>
      <c r="J4" s="39"/>
      <c r="K4" s="39"/>
    </row>
    <row r="5" spans="9:11" ht="15" customHeight="1">
      <c r="I5" s="1"/>
      <c r="J5" s="1"/>
      <c r="K5" s="1"/>
    </row>
    <row r="6" spans="1:11" ht="51" customHeight="1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" customHeight="1">
      <c r="A7" s="44" t="s">
        <v>2</v>
      </c>
      <c r="B7" s="44" t="s">
        <v>3</v>
      </c>
      <c r="C7" s="45" t="s">
        <v>4</v>
      </c>
      <c r="D7" s="45"/>
      <c r="E7" s="45"/>
      <c r="F7" s="45" t="s">
        <v>5</v>
      </c>
      <c r="G7" s="45"/>
      <c r="H7" s="45"/>
      <c r="I7" s="45" t="s">
        <v>6</v>
      </c>
      <c r="J7" s="45"/>
      <c r="K7" s="45"/>
    </row>
    <row r="8" spans="1:11" ht="15" customHeight="1">
      <c r="A8" s="44"/>
      <c r="B8" s="44"/>
      <c r="C8" s="2" t="s">
        <v>7</v>
      </c>
      <c r="D8" s="2" t="s">
        <v>8</v>
      </c>
      <c r="E8" s="2" t="s">
        <v>9</v>
      </c>
      <c r="F8" s="2" t="s">
        <v>7</v>
      </c>
      <c r="G8" s="2" t="s">
        <v>8</v>
      </c>
      <c r="H8" s="2" t="s">
        <v>9</v>
      </c>
      <c r="I8" s="2" t="s">
        <v>7</v>
      </c>
      <c r="J8" s="2" t="s">
        <v>8</v>
      </c>
      <c r="K8" s="2" t="s">
        <v>9</v>
      </c>
    </row>
    <row r="9" spans="1:11" s="35" customFormat="1" ht="14.2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1" s="7" customFormat="1" ht="37.5" customHeight="1">
      <c r="A10" s="4" t="s">
        <v>10</v>
      </c>
      <c r="B10" s="5" t="s">
        <v>23</v>
      </c>
      <c r="C10" s="6">
        <v>154066353</v>
      </c>
      <c r="D10" s="6">
        <v>21050387</v>
      </c>
      <c r="E10" s="6">
        <f>SUM(C10:D10)</f>
        <v>175116740</v>
      </c>
      <c r="F10" s="6">
        <f>F14+F161</f>
        <v>-302120</v>
      </c>
      <c r="G10" s="6">
        <f>G14+G161</f>
        <v>1152318</v>
      </c>
      <c r="H10" s="6">
        <f>SUM(F10:G10)</f>
        <v>850198</v>
      </c>
      <c r="I10" s="6">
        <f>C10+F10</f>
        <v>153764233</v>
      </c>
      <c r="J10" s="6">
        <f>D10+G10</f>
        <v>22202705</v>
      </c>
      <c r="K10" s="6">
        <f>E10+H10</f>
        <v>175966938</v>
      </c>
    </row>
    <row r="11" spans="1:11" s="10" customFormat="1" ht="15" customHeight="1">
      <c r="A11" s="8"/>
      <c r="B11" s="8" t="s">
        <v>11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s="13" customFormat="1" ht="15" customHeight="1">
      <c r="A12" s="11"/>
      <c r="B12" s="11" t="s">
        <v>12</v>
      </c>
      <c r="C12" s="12">
        <v>24783469</v>
      </c>
      <c r="D12" s="12">
        <v>1028924</v>
      </c>
      <c r="E12" s="12">
        <f>SUM(C12:D12)</f>
        <v>25812393</v>
      </c>
      <c r="F12" s="12">
        <f>F16+F163</f>
        <v>-1046968</v>
      </c>
      <c r="G12" s="12">
        <f>G16+G163</f>
        <v>991153</v>
      </c>
      <c r="H12" s="12">
        <f>SUM(F12:G12)</f>
        <v>-55815</v>
      </c>
      <c r="I12" s="12">
        <f>C12+F12</f>
        <v>23736501</v>
      </c>
      <c r="J12" s="12">
        <f>D12+G12</f>
        <v>2020077</v>
      </c>
      <c r="K12" s="12">
        <f>E12+H12</f>
        <v>25756578</v>
      </c>
    </row>
    <row r="13" spans="1:11" ht="32.25" customHeight="1">
      <c r="A13" s="40" t="s">
        <v>13</v>
      </c>
      <c r="B13" s="41"/>
      <c r="C13" s="41"/>
      <c r="D13" s="41"/>
      <c r="E13" s="41"/>
      <c r="F13" s="41"/>
      <c r="G13" s="41"/>
      <c r="H13" s="41"/>
      <c r="I13" s="41"/>
      <c r="J13" s="41"/>
      <c r="K13" s="42"/>
    </row>
    <row r="14" spans="1:11" s="7" customFormat="1" ht="15" customHeight="1">
      <c r="A14" s="3" t="s">
        <v>14</v>
      </c>
      <c r="B14" s="14" t="s">
        <v>15</v>
      </c>
      <c r="C14" s="15">
        <v>101955450</v>
      </c>
      <c r="D14" s="15">
        <v>10956282</v>
      </c>
      <c r="E14" s="6">
        <f>SUM(C14:D14)</f>
        <v>112911732</v>
      </c>
      <c r="F14" s="15">
        <f>F17+F26+F34+F44+F63+F69+F83+F98+F129+F134+F143+F148</f>
        <v>-561649</v>
      </c>
      <c r="G14" s="15">
        <f>G17+G26+G34+G44+G63+G69+G83+G98+G129+G134+G143+G148</f>
        <v>782318</v>
      </c>
      <c r="H14" s="6">
        <f>SUM(F14:G14)</f>
        <v>220669</v>
      </c>
      <c r="I14" s="6">
        <f>C14+F14</f>
        <v>101393801</v>
      </c>
      <c r="J14" s="6">
        <f>D14+G14</f>
        <v>11738600</v>
      </c>
      <c r="K14" s="6">
        <f>E14+H14</f>
        <v>113132401</v>
      </c>
    </row>
    <row r="15" spans="1:11" s="10" customFormat="1" ht="15" customHeight="1">
      <c r="A15" s="16"/>
      <c r="B15" s="17" t="s">
        <v>11</v>
      </c>
      <c r="C15" s="18"/>
      <c r="D15" s="18"/>
      <c r="E15" s="18"/>
      <c r="F15" s="18"/>
      <c r="G15" s="18"/>
      <c r="H15" s="9"/>
      <c r="I15" s="9"/>
      <c r="J15" s="9"/>
      <c r="K15" s="9"/>
    </row>
    <row r="16" spans="1:11" s="13" customFormat="1" ht="13.5" customHeight="1">
      <c r="A16" s="19"/>
      <c r="B16" s="20" t="s">
        <v>12</v>
      </c>
      <c r="C16" s="21">
        <v>15829820</v>
      </c>
      <c r="D16" s="21">
        <v>964924</v>
      </c>
      <c r="E16" s="12">
        <f>SUM(C16:D16)</f>
        <v>16794744</v>
      </c>
      <c r="F16" s="21">
        <f>F19+F28+F36+F46+F65+F71+F85+F100+F131+F136+F145+F150</f>
        <v>-917547</v>
      </c>
      <c r="G16" s="21">
        <f>G19+G28+G36+G46+G65+G71+G85+G100+G131+G136+G145+G150</f>
        <v>621153</v>
      </c>
      <c r="H16" s="12">
        <f>SUM(F16:G16)</f>
        <v>-296394</v>
      </c>
      <c r="I16" s="12">
        <f aca="true" t="shared" si="0" ref="I16:K17">C16+F16</f>
        <v>14912273</v>
      </c>
      <c r="J16" s="12">
        <f t="shared" si="0"/>
        <v>1586077</v>
      </c>
      <c r="K16" s="12">
        <f t="shared" si="0"/>
        <v>16498350</v>
      </c>
    </row>
    <row r="17" spans="1:11" s="7" customFormat="1" ht="15" customHeight="1">
      <c r="A17" s="3" t="s">
        <v>34</v>
      </c>
      <c r="B17" s="14" t="s">
        <v>74</v>
      </c>
      <c r="C17" s="15">
        <v>9681687</v>
      </c>
      <c r="D17" s="15">
        <v>0</v>
      </c>
      <c r="E17" s="6">
        <f>SUM(C17:D17)</f>
        <v>9681687</v>
      </c>
      <c r="F17" s="15">
        <f>F20</f>
        <v>-350320</v>
      </c>
      <c r="G17" s="15">
        <f>G20</f>
        <v>1311353</v>
      </c>
      <c r="H17" s="6">
        <f>F17+G17</f>
        <v>961033</v>
      </c>
      <c r="I17" s="6">
        <f t="shared" si="0"/>
        <v>9331367</v>
      </c>
      <c r="J17" s="6">
        <f t="shared" si="0"/>
        <v>1311353</v>
      </c>
      <c r="K17" s="6">
        <f t="shared" si="0"/>
        <v>10642720</v>
      </c>
    </row>
    <row r="18" spans="1:11" s="10" customFormat="1" ht="15" customHeight="1">
      <c r="A18" s="16"/>
      <c r="B18" s="17" t="s">
        <v>11</v>
      </c>
      <c r="C18" s="18"/>
      <c r="D18" s="18"/>
      <c r="E18" s="9"/>
      <c r="F18" s="18"/>
      <c r="G18" s="18"/>
      <c r="H18" s="9"/>
      <c r="I18" s="9"/>
      <c r="J18" s="9"/>
      <c r="K18" s="9"/>
    </row>
    <row r="19" spans="1:11" s="13" customFormat="1" ht="13.5" customHeight="1">
      <c r="A19" s="19"/>
      <c r="B19" s="20" t="s">
        <v>12</v>
      </c>
      <c r="C19" s="21">
        <v>5175000</v>
      </c>
      <c r="D19" s="21">
        <v>0</v>
      </c>
      <c r="E19" s="12">
        <f aca="true" t="shared" si="1" ref="E19:E26">SUM(C19:D19)</f>
        <v>5175000</v>
      </c>
      <c r="F19" s="21">
        <f>F24+F25</f>
        <v>-406520</v>
      </c>
      <c r="G19" s="21">
        <f>G24+G25</f>
        <v>1311353</v>
      </c>
      <c r="H19" s="12">
        <f aca="true" t="shared" si="2" ref="H19:H26">F19+G19</f>
        <v>904833</v>
      </c>
      <c r="I19" s="12">
        <f aca="true" t="shared" si="3" ref="I19:K23">C19+F19</f>
        <v>4768480</v>
      </c>
      <c r="J19" s="12">
        <f t="shared" si="3"/>
        <v>1311353</v>
      </c>
      <c r="K19" s="12">
        <f t="shared" si="3"/>
        <v>6079833</v>
      </c>
    </row>
    <row r="20" spans="1:11" s="7" customFormat="1" ht="15" customHeight="1">
      <c r="A20" s="22">
        <v>60016</v>
      </c>
      <c r="B20" s="7" t="s">
        <v>36</v>
      </c>
      <c r="C20" s="23">
        <v>6717744</v>
      </c>
      <c r="D20" s="23">
        <v>0</v>
      </c>
      <c r="E20" s="24">
        <f t="shared" si="1"/>
        <v>6717744</v>
      </c>
      <c r="F20" s="23">
        <f>SUM(F21:F25)</f>
        <v>-350320</v>
      </c>
      <c r="G20" s="23">
        <f>SUM(G24:G25)</f>
        <v>1311353</v>
      </c>
      <c r="H20" s="24">
        <f t="shared" si="2"/>
        <v>961033</v>
      </c>
      <c r="I20" s="24">
        <f t="shared" si="3"/>
        <v>6367424</v>
      </c>
      <c r="J20" s="24">
        <f t="shared" si="3"/>
        <v>1311353</v>
      </c>
      <c r="K20" s="24">
        <f t="shared" si="3"/>
        <v>7678777</v>
      </c>
    </row>
    <row r="21" spans="1:11" s="10" customFormat="1" ht="15" customHeight="1">
      <c r="A21" s="25" t="s">
        <v>77</v>
      </c>
      <c r="B21" s="10" t="s">
        <v>79</v>
      </c>
      <c r="C21" s="26">
        <v>800000</v>
      </c>
      <c r="D21" s="26">
        <v>0</v>
      </c>
      <c r="E21" s="27">
        <f t="shared" si="1"/>
        <v>800000</v>
      </c>
      <c r="F21" s="26">
        <v>90000</v>
      </c>
      <c r="G21" s="26">
        <v>0</v>
      </c>
      <c r="H21" s="27">
        <f t="shared" si="2"/>
        <v>90000</v>
      </c>
      <c r="I21" s="27">
        <f t="shared" si="3"/>
        <v>890000</v>
      </c>
      <c r="J21" s="27">
        <f t="shared" si="3"/>
        <v>0</v>
      </c>
      <c r="K21" s="27">
        <f t="shared" si="3"/>
        <v>890000</v>
      </c>
    </row>
    <row r="22" spans="1:11" s="10" customFormat="1" ht="15" customHeight="1">
      <c r="A22" s="25" t="s">
        <v>17</v>
      </c>
      <c r="B22" s="10" t="s">
        <v>18</v>
      </c>
      <c r="C22" s="26">
        <v>479000</v>
      </c>
      <c r="D22" s="26">
        <v>0</v>
      </c>
      <c r="E22" s="27">
        <f t="shared" si="1"/>
        <v>479000</v>
      </c>
      <c r="F22" s="26">
        <v>-26800</v>
      </c>
      <c r="G22" s="26">
        <v>0</v>
      </c>
      <c r="H22" s="27">
        <f t="shared" si="2"/>
        <v>-26800</v>
      </c>
      <c r="I22" s="27">
        <f t="shared" si="3"/>
        <v>452200</v>
      </c>
      <c r="J22" s="27">
        <f t="shared" si="3"/>
        <v>0</v>
      </c>
      <c r="K22" s="27">
        <f t="shared" si="3"/>
        <v>452200</v>
      </c>
    </row>
    <row r="23" spans="1:11" s="10" customFormat="1" ht="15" customHeight="1">
      <c r="A23" s="25" t="s">
        <v>128</v>
      </c>
      <c r="B23" s="10" t="s">
        <v>129</v>
      </c>
      <c r="C23" s="26">
        <v>20000</v>
      </c>
      <c r="D23" s="26">
        <v>0</v>
      </c>
      <c r="E23" s="27">
        <f t="shared" si="1"/>
        <v>20000</v>
      </c>
      <c r="F23" s="26">
        <v>-7000</v>
      </c>
      <c r="G23" s="26">
        <v>0</v>
      </c>
      <c r="H23" s="27">
        <f t="shared" si="2"/>
        <v>-7000</v>
      </c>
      <c r="I23" s="27">
        <f t="shared" si="3"/>
        <v>13000</v>
      </c>
      <c r="J23" s="27">
        <f t="shared" si="3"/>
        <v>0</v>
      </c>
      <c r="K23" s="27">
        <f t="shared" si="3"/>
        <v>13000</v>
      </c>
    </row>
    <row r="24" spans="1:11" s="10" customFormat="1" ht="15" customHeight="1">
      <c r="A24" s="25" t="s">
        <v>43</v>
      </c>
      <c r="B24" s="10" t="s">
        <v>44</v>
      </c>
      <c r="C24" s="26">
        <v>2925000</v>
      </c>
      <c r="D24" s="26">
        <v>0</v>
      </c>
      <c r="E24" s="27">
        <f t="shared" si="1"/>
        <v>2925000</v>
      </c>
      <c r="F24" s="26">
        <v>-558520</v>
      </c>
      <c r="G24" s="26">
        <v>0</v>
      </c>
      <c r="H24" s="27">
        <f t="shared" si="2"/>
        <v>-558520</v>
      </c>
      <c r="I24" s="27">
        <f aca="true" t="shared" si="4" ref="I24:K26">C24+F24</f>
        <v>2366480</v>
      </c>
      <c r="J24" s="27">
        <f t="shared" si="4"/>
        <v>0</v>
      </c>
      <c r="K24" s="27">
        <f t="shared" si="4"/>
        <v>2366480</v>
      </c>
    </row>
    <row r="25" spans="1:11" s="10" customFormat="1" ht="15" customHeight="1">
      <c r="A25" s="25" t="s">
        <v>35</v>
      </c>
      <c r="B25" s="10" t="s">
        <v>137</v>
      </c>
      <c r="C25" s="26">
        <v>2200000</v>
      </c>
      <c r="D25" s="26">
        <v>0</v>
      </c>
      <c r="E25" s="27">
        <f t="shared" si="1"/>
        <v>2200000</v>
      </c>
      <c r="F25" s="26">
        <v>152000</v>
      </c>
      <c r="G25" s="26">
        <v>1311353</v>
      </c>
      <c r="H25" s="27">
        <f t="shared" si="2"/>
        <v>1463353</v>
      </c>
      <c r="I25" s="27">
        <f t="shared" si="4"/>
        <v>2352000</v>
      </c>
      <c r="J25" s="27">
        <f t="shared" si="4"/>
        <v>1311353</v>
      </c>
      <c r="K25" s="27">
        <f t="shared" si="4"/>
        <v>3663353</v>
      </c>
    </row>
    <row r="26" spans="1:11" s="7" customFormat="1" ht="15" customHeight="1">
      <c r="A26" s="3" t="s">
        <v>97</v>
      </c>
      <c r="B26" s="14" t="s">
        <v>98</v>
      </c>
      <c r="C26" s="15">
        <v>8908439</v>
      </c>
      <c r="D26" s="15">
        <v>0</v>
      </c>
      <c r="E26" s="6">
        <f t="shared" si="1"/>
        <v>8908439</v>
      </c>
      <c r="F26" s="15">
        <f>F31+F29</f>
        <v>100000</v>
      </c>
      <c r="G26" s="15">
        <f>G31</f>
        <v>0</v>
      </c>
      <c r="H26" s="6">
        <f t="shared" si="2"/>
        <v>100000</v>
      </c>
      <c r="I26" s="6">
        <f t="shared" si="4"/>
        <v>9008439</v>
      </c>
      <c r="J26" s="6">
        <f t="shared" si="4"/>
        <v>0</v>
      </c>
      <c r="K26" s="6">
        <f t="shared" si="4"/>
        <v>9008439</v>
      </c>
    </row>
    <row r="27" spans="1:11" s="10" customFormat="1" ht="15" customHeight="1">
      <c r="A27" s="16"/>
      <c r="B27" s="17" t="s">
        <v>11</v>
      </c>
      <c r="C27" s="18"/>
      <c r="D27" s="18"/>
      <c r="E27" s="9"/>
      <c r="F27" s="18"/>
      <c r="G27" s="18"/>
      <c r="H27" s="9"/>
      <c r="I27" s="9"/>
      <c r="J27" s="9"/>
      <c r="K27" s="9"/>
    </row>
    <row r="28" spans="1:11" s="13" customFormat="1" ht="13.5" customHeight="1">
      <c r="A28" s="19"/>
      <c r="B28" s="20" t="s">
        <v>12</v>
      </c>
      <c r="C28" s="21">
        <v>5540439</v>
      </c>
      <c r="D28" s="21">
        <v>0</v>
      </c>
      <c r="E28" s="12">
        <f aca="true" t="shared" si="5" ref="E28:E34">SUM(C28:D28)</f>
        <v>5540439</v>
      </c>
      <c r="F28" s="21">
        <f>F33</f>
        <v>-700000</v>
      </c>
      <c r="G28" s="21">
        <v>0</v>
      </c>
      <c r="H28" s="12">
        <f aca="true" t="shared" si="6" ref="H28:H34">F28+G28</f>
        <v>-700000</v>
      </c>
      <c r="I28" s="12">
        <f aca="true" t="shared" si="7" ref="I28:K34">C28+F28</f>
        <v>4840439</v>
      </c>
      <c r="J28" s="12">
        <f t="shared" si="7"/>
        <v>0</v>
      </c>
      <c r="K28" s="12">
        <f t="shared" si="7"/>
        <v>4840439</v>
      </c>
    </row>
    <row r="29" spans="1:11" s="7" customFormat="1" ht="15" customHeight="1">
      <c r="A29" s="22">
        <v>70001</v>
      </c>
      <c r="B29" s="7" t="s">
        <v>99</v>
      </c>
      <c r="C29" s="23">
        <v>2395000</v>
      </c>
      <c r="D29" s="23">
        <v>0</v>
      </c>
      <c r="E29" s="24">
        <f t="shared" si="5"/>
        <v>2395000</v>
      </c>
      <c r="F29" s="23">
        <f>SUM(F30:F30)</f>
        <v>700000</v>
      </c>
      <c r="G29" s="23">
        <f>SUM(G30:G30)</f>
        <v>0</v>
      </c>
      <c r="H29" s="24">
        <f t="shared" si="6"/>
        <v>700000</v>
      </c>
      <c r="I29" s="24">
        <f t="shared" si="7"/>
        <v>3095000</v>
      </c>
      <c r="J29" s="24">
        <f t="shared" si="7"/>
        <v>0</v>
      </c>
      <c r="K29" s="24">
        <f t="shared" si="7"/>
        <v>3095000</v>
      </c>
    </row>
    <row r="30" spans="1:11" s="13" customFormat="1" ht="15" customHeight="1">
      <c r="A30" s="28" t="s">
        <v>100</v>
      </c>
      <c r="B30" s="13" t="s">
        <v>101</v>
      </c>
      <c r="C30" s="29">
        <v>0</v>
      </c>
      <c r="D30" s="29">
        <v>0</v>
      </c>
      <c r="E30" s="30">
        <f t="shared" si="5"/>
        <v>0</v>
      </c>
      <c r="F30" s="29">
        <v>700000</v>
      </c>
      <c r="G30" s="29">
        <v>0</v>
      </c>
      <c r="H30" s="30">
        <f t="shared" si="6"/>
        <v>700000</v>
      </c>
      <c r="I30" s="30">
        <f t="shared" si="7"/>
        <v>700000</v>
      </c>
      <c r="J30" s="30">
        <f t="shared" si="7"/>
        <v>0</v>
      </c>
      <c r="K30" s="30">
        <f t="shared" si="7"/>
        <v>700000</v>
      </c>
    </row>
    <row r="31" spans="1:11" s="7" customFormat="1" ht="15" customHeight="1">
      <c r="A31" s="22">
        <v>70095</v>
      </c>
      <c r="B31" s="7" t="s">
        <v>66</v>
      </c>
      <c r="C31" s="23">
        <v>5393439</v>
      </c>
      <c r="D31" s="23">
        <v>0</v>
      </c>
      <c r="E31" s="24">
        <f t="shared" si="5"/>
        <v>5393439</v>
      </c>
      <c r="F31" s="23">
        <f>SUM(F32:F33)</f>
        <v>-600000</v>
      </c>
      <c r="G31" s="23">
        <f>SUM(G33:G33)</f>
        <v>0</v>
      </c>
      <c r="H31" s="24">
        <f t="shared" si="6"/>
        <v>-600000</v>
      </c>
      <c r="I31" s="24">
        <f t="shared" si="7"/>
        <v>4793439</v>
      </c>
      <c r="J31" s="24">
        <f t="shared" si="7"/>
        <v>0</v>
      </c>
      <c r="K31" s="24">
        <f t="shared" si="7"/>
        <v>4793439</v>
      </c>
    </row>
    <row r="32" spans="1:11" s="10" customFormat="1" ht="15" customHeight="1">
      <c r="A32" s="25" t="s">
        <v>128</v>
      </c>
      <c r="B32" s="10" t="s">
        <v>129</v>
      </c>
      <c r="C32" s="26">
        <v>250000</v>
      </c>
      <c r="D32" s="26">
        <v>0</v>
      </c>
      <c r="E32" s="27">
        <f>SUM(C32:D32)</f>
        <v>250000</v>
      </c>
      <c r="F32" s="26">
        <v>100000</v>
      </c>
      <c r="G32" s="26">
        <v>0</v>
      </c>
      <c r="H32" s="27">
        <f>F32+G32</f>
        <v>100000</v>
      </c>
      <c r="I32" s="27">
        <f>C32+F32</f>
        <v>350000</v>
      </c>
      <c r="J32" s="27">
        <f>D32+G32</f>
        <v>0</v>
      </c>
      <c r="K32" s="27">
        <f>E32+H32</f>
        <v>350000</v>
      </c>
    </row>
    <row r="33" spans="1:11" s="13" customFormat="1" ht="15" customHeight="1">
      <c r="A33" s="28" t="s">
        <v>43</v>
      </c>
      <c r="B33" s="13" t="s">
        <v>44</v>
      </c>
      <c r="C33" s="29">
        <v>5140439</v>
      </c>
      <c r="D33" s="29">
        <v>0</v>
      </c>
      <c r="E33" s="30">
        <f t="shared" si="5"/>
        <v>5140439</v>
      </c>
      <c r="F33" s="29">
        <v>-700000</v>
      </c>
      <c r="G33" s="29">
        <v>0</v>
      </c>
      <c r="H33" s="30">
        <f t="shared" si="6"/>
        <v>-700000</v>
      </c>
      <c r="I33" s="30">
        <f t="shared" si="7"/>
        <v>4440439</v>
      </c>
      <c r="J33" s="30">
        <f t="shared" si="7"/>
        <v>0</v>
      </c>
      <c r="K33" s="30">
        <f t="shared" si="7"/>
        <v>4440439</v>
      </c>
    </row>
    <row r="34" spans="1:11" s="7" customFormat="1" ht="15" customHeight="1">
      <c r="A34" s="3" t="s">
        <v>90</v>
      </c>
      <c r="B34" s="14" t="s">
        <v>91</v>
      </c>
      <c r="C34" s="15">
        <v>806082</v>
      </c>
      <c r="D34" s="15">
        <v>55000</v>
      </c>
      <c r="E34" s="6">
        <f t="shared" si="5"/>
        <v>861082</v>
      </c>
      <c r="F34" s="15">
        <f>F37+F40</f>
        <v>21500</v>
      </c>
      <c r="G34" s="15">
        <f>G37</f>
        <v>0</v>
      </c>
      <c r="H34" s="6">
        <f t="shared" si="6"/>
        <v>21500</v>
      </c>
      <c r="I34" s="6">
        <f t="shared" si="7"/>
        <v>827582</v>
      </c>
      <c r="J34" s="6">
        <f t="shared" si="7"/>
        <v>55000</v>
      </c>
      <c r="K34" s="6">
        <f t="shared" si="7"/>
        <v>882582</v>
      </c>
    </row>
    <row r="35" spans="1:11" s="10" customFormat="1" ht="15" customHeight="1">
      <c r="A35" s="16"/>
      <c r="B35" s="17" t="s">
        <v>11</v>
      </c>
      <c r="C35" s="18"/>
      <c r="D35" s="18"/>
      <c r="E35" s="9"/>
      <c r="F35" s="18"/>
      <c r="G35" s="18"/>
      <c r="H35" s="9"/>
      <c r="I35" s="9"/>
      <c r="J35" s="9"/>
      <c r="K35" s="9"/>
    </row>
    <row r="36" spans="1:11" s="13" customFormat="1" ht="13.5" customHeight="1">
      <c r="A36" s="19"/>
      <c r="B36" s="20" t="s">
        <v>12</v>
      </c>
      <c r="C36" s="21">
        <v>120000</v>
      </c>
      <c r="D36" s="21">
        <v>0</v>
      </c>
      <c r="E36" s="12">
        <f aca="true" t="shared" si="8" ref="E36:E43">SUM(C36:D36)</f>
        <v>120000</v>
      </c>
      <c r="F36" s="21">
        <v>0</v>
      </c>
      <c r="G36" s="21">
        <v>0</v>
      </c>
      <c r="H36" s="12">
        <f aca="true" t="shared" si="9" ref="H36:H43">F36+G36</f>
        <v>0</v>
      </c>
      <c r="I36" s="12">
        <f aca="true" t="shared" si="10" ref="I36:K38">C36+F36</f>
        <v>120000</v>
      </c>
      <c r="J36" s="12">
        <f t="shared" si="10"/>
        <v>0</v>
      </c>
      <c r="K36" s="12">
        <f t="shared" si="10"/>
        <v>120000</v>
      </c>
    </row>
    <row r="37" spans="1:11" s="7" customFormat="1" ht="15" customHeight="1">
      <c r="A37" s="22">
        <v>71014</v>
      </c>
      <c r="B37" s="7" t="s">
        <v>92</v>
      </c>
      <c r="C37" s="23">
        <v>52016</v>
      </c>
      <c r="D37" s="23">
        <v>0</v>
      </c>
      <c r="E37" s="24">
        <f t="shared" si="8"/>
        <v>52016</v>
      </c>
      <c r="F37" s="23">
        <f>SUM(F38:F39)</f>
        <v>0</v>
      </c>
      <c r="G37" s="23">
        <f>SUM(G38:G39)</f>
        <v>0</v>
      </c>
      <c r="H37" s="24">
        <f t="shared" si="9"/>
        <v>0</v>
      </c>
      <c r="I37" s="24">
        <f t="shared" si="10"/>
        <v>52016</v>
      </c>
      <c r="J37" s="24">
        <f t="shared" si="10"/>
        <v>0</v>
      </c>
      <c r="K37" s="24">
        <f t="shared" si="10"/>
        <v>52016</v>
      </c>
    </row>
    <row r="38" spans="1:11" s="10" customFormat="1" ht="15" customHeight="1">
      <c r="A38" s="25" t="s">
        <v>21</v>
      </c>
      <c r="B38" s="10" t="s">
        <v>25</v>
      </c>
      <c r="C38" s="26">
        <v>0</v>
      </c>
      <c r="D38" s="26">
        <v>0</v>
      </c>
      <c r="E38" s="27">
        <f t="shared" si="8"/>
        <v>0</v>
      </c>
      <c r="F38" s="26">
        <v>5000</v>
      </c>
      <c r="G38" s="26">
        <v>0</v>
      </c>
      <c r="H38" s="27">
        <f t="shared" si="9"/>
        <v>5000</v>
      </c>
      <c r="I38" s="27">
        <f t="shared" si="10"/>
        <v>5000</v>
      </c>
      <c r="J38" s="27">
        <f t="shared" si="10"/>
        <v>0</v>
      </c>
      <c r="K38" s="27">
        <f t="shared" si="10"/>
        <v>5000</v>
      </c>
    </row>
    <row r="39" spans="1:11" s="10" customFormat="1" ht="15" customHeight="1">
      <c r="A39" s="25" t="s">
        <v>17</v>
      </c>
      <c r="B39" s="10" t="s">
        <v>18</v>
      </c>
      <c r="C39" s="26">
        <v>52016</v>
      </c>
      <c r="D39" s="26">
        <v>0</v>
      </c>
      <c r="E39" s="27">
        <f t="shared" si="8"/>
        <v>52016</v>
      </c>
      <c r="F39" s="26">
        <v>-5000</v>
      </c>
      <c r="G39" s="26">
        <v>0</v>
      </c>
      <c r="H39" s="27">
        <f t="shared" si="9"/>
        <v>-5000</v>
      </c>
      <c r="I39" s="27">
        <f aca="true" t="shared" si="11" ref="I39:K44">C39+F39</f>
        <v>47016</v>
      </c>
      <c r="J39" s="27">
        <f t="shared" si="11"/>
        <v>0</v>
      </c>
      <c r="K39" s="27">
        <f t="shared" si="11"/>
        <v>47016</v>
      </c>
    </row>
    <row r="40" spans="1:11" s="7" customFormat="1" ht="15" customHeight="1">
      <c r="A40" s="22">
        <v>71095</v>
      </c>
      <c r="B40" s="7" t="s">
        <v>66</v>
      </c>
      <c r="C40" s="23">
        <v>751066</v>
      </c>
      <c r="D40" s="23">
        <v>0</v>
      </c>
      <c r="E40" s="24">
        <f t="shared" si="8"/>
        <v>751066</v>
      </c>
      <c r="F40" s="23">
        <f>SUM(F41:F43)</f>
        <v>21500</v>
      </c>
      <c r="G40" s="23">
        <f>SUM(G41:G43)</f>
        <v>0</v>
      </c>
      <c r="H40" s="24">
        <f t="shared" si="9"/>
        <v>21500</v>
      </c>
      <c r="I40" s="24">
        <f t="shared" si="11"/>
        <v>772566</v>
      </c>
      <c r="J40" s="24">
        <f t="shared" si="11"/>
        <v>0</v>
      </c>
      <c r="K40" s="24">
        <f t="shared" si="11"/>
        <v>772566</v>
      </c>
    </row>
    <row r="41" spans="1:11" s="10" customFormat="1" ht="15" customHeight="1">
      <c r="A41" s="25" t="s">
        <v>21</v>
      </c>
      <c r="B41" s="10" t="s">
        <v>25</v>
      </c>
      <c r="C41" s="26">
        <v>11900</v>
      </c>
      <c r="D41" s="26">
        <v>0</v>
      </c>
      <c r="E41" s="27">
        <f t="shared" si="8"/>
        <v>11900</v>
      </c>
      <c r="F41" s="26">
        <f>15000+1500</f>
        <v>16500</v>
      </c>
      <c r="G41" s="26">
        <v>0</v>
      </c>
      <c r="H41" s="27">
        <f t="shared" si="9"/>
        <v>16500</v>
      </c>
      <c r="I41" s="27">
        <f t="shared" si="11"/>
        <v>28400</v>
      </c>
      <c r="J41" s="27">
        <f t="shared" si="11"/>
        <v>0</v>
      </c>
      <c r="K41" s="27">
        <f t="shared" si="11"/>
        <v>28400</v>
      </c>
    </row>
    <row r="42" spans="1:11" s="10" customFormat="1" ht="15" customHeight="1">
      <c r="A42" s="25" t="s">
        <v>77</v>
      </c>
      <c r="B42" s="10" t="s">
        <v>79</v>
      </c>
      <c r="C42" s="26">
        <v>3000</v>
      </c>
      <c r="D42" s="26">
        <v>0</v>
      </c>
      <c r="E42" s="27">
        <f t="shared" si="8"/>
        <v>3000</v>
      </c>
      <c r="F42" s="26">
        <v>3000</v>
      </c>
      <c r="G42" s="26">
        <v>0</v>
      </c>
      <c r="H42" s="27">
        <f t="shared" si="9"/>
        <v>3000</v>
      </c>
      <c r="I42" s="27">
        <f t="shared" si="11"/>
        <v>6000</v>
      </c>
      <c r="J42" s="27">
        <f t="shared" si="11"/>
        <v>0</v>
      </c>
      <c r="K42" s="27">
        <f t="shared" si="11"/>
        <v>6000</v>
      </c>
    </row>
    <row r="43" spans="1:11" s="10" customFormat="1" ht="15" customHeight="1">
      <c r="A43" s="25" t="s">
        <v>48</v>
      </c>
      <c r="B43" s="10" t="s">
        <v>49</v>
      </c>
      <c r="C43" s="26">
        <v>3100</v>
      </c>
      <c r="D43" s="26">
        <v>0</v>
      </c>
      <c r="E43" s="27">
        <f t="shared" si="8"/>
        <v>3100</v>
      </c>
      <c r="F43" s="26">
        <v>2000</v>
      </c>
      <c r="G43" s="26">
        <v>0</v>
      </c>
      <c r="H43" s="27">
        <f t="shared" si="9"/>
        <v>2000</v>
      </c>
      <c r="I43" s="27">
        <f t="shared" si="11"/>
        <v>5100</v>
      </c>
      <c r="J43" s="27">
        <f t="shared" si="11"/>
        <v>0</v>
      </c>
      <c r="K43" s="27">
        <f t="shared" si="11"/>
        <v>5100</v>
      </c>
    </row>
    <row r="44" spans="1:11" s="7" customFormat="1" ht="15" customHeight="1">
      <c r="A44" s="3" t="s">
        <v>37</v>
      </c>
      <c r="B44" s="14" t="s">
        <v>38</v>
      </c>
      <c r="C44" s="15">
        <v>17057957</v>
      </c>
      <c r="D44" s="15">
        <v>525340</v>
      </c>
      <c r="E44" s="6">
        <f>SUM(C44:D44)</f>
        <v>17583297</v>
      </c>
      <c r="F44" s="15">
        <f>F47+F57</f>
        <v>-105835</v>
      </c>
      <c r="G44" s="15">
        <f>G47+G57</f>
        <v>-100000</v>
      </c>
      <c r="H44" s="6">
        <f>F44+G44</f>
        <v>-205835</v>
      </c>
      <c r="I44" s="6">
        <f t="shared" si="11"/>
        <v>16952122</v>
      </c>
      <c r="J44" s="6">
        <f t="shared" si="11"/>
        <v>425340</v>
      </c>
      <c r="K44" s="6">
        <f t="shared" si="11"/>
        <v>17377462</v>
      </c>
    </row>
    <row r="45" spans="1:11" s="10" customFormat="1" ht="15" customHeight="1">
      <c r="A45" s="16"/>
      <c r="B45" s="17" t="s">
        <v>11</v>
      </c>
      <c r="C45" s="18"/>
      <c r="D45" s="18"/>
      <c r="E45" s="9"/>
      <c r="F45" s="18"/>
      <c r="G45" s="18"/>
      <c r="H45" s="9"/>
      <c r="I45" s="9"/>
      <c r="J45" s="9"/>
      <c r="K45" s="9"/>
    </row>
    <row r="46" spans="1:11" s="13" customFormat="1" ht="13.5" customHeight="1">
      <c r="A46" s="19"/>
      <c r="B46" s="20" t="s">
        <v>12</v>
      </c>
      <c r="C46" s="21">
        <v>1568000</v>
      </c>
      <c r="D46" s="21">
        <v>100000</v>
      </c>
      <c r="E46" s="12">
        <f aca="true" t="shared" si="12" ref="E46:E56">SUM(C46:D46)</f>
        <v>1668000</v>
      </c>
      <c r="F46" s="21">
        <f>F56</f>
        <v>-100000</v>
      </c>
      <c r="G46" s="21">
        <f>G56</f>
        <v>-100000</v>
      </c>
      <c r="H46" s="12">
        <f aca="true" t="shared" si="13" ref="H46:H56">F46+G46</f>
        <v>-200000</v>
      </c>
      <c r="I46" s="12">
        <f aca="true" t="shared" si="14" ref="I46:I53">C46+F46</f>
        <v>1468000</v>
      </c>
      <c r="J46" s="12">
        <f aca="true" t="shared" si="15" ref="J46:J53">D46+G46</f>
        <v>0</v>
      </c>
      <c r="K46" s="12">
        <f aca="true" t="shared" si="16" ref="K46:K53">E46+H46</f>
        <v>1468000</v>
      </c>
    </row>
    <row r="47" spans="1:11" s="7" customFormat="1" ht="15" customHeight="1">
      <c r="A47" s="22">
        <v>75023</v>
      </c>
      <c r="B47" s="7" t="s">
        <v>40</v>
      </c>
      <c r="C47" s="23">
        <v>15829957</v>
      </c>
      <c r="D47" s="23">
        <v>100000</v>
      </c>
      <c r="E47" s="24">
        <f t="shared" si="12"/>
        <v>15929957</v>
      </c>
      <c r="F47" s="23">
        <f>SUM(F48:F56)</f>
        <v>-139840</v>
      </c>
      <c r="G47" s="23">
        <f>SUM(G50:G56)</f>
        <v>-100000</v>
      </c>
      <c r="H47" s="24">
        <f t="shared" si="13"/>
        <v>-239840</v>
      </c>
      <c r="I47" s="24">
        <f t="shared" si="14"/>
        <v>15690117</v>
      </c>
      <c r="J47" s="24">
        <f t="shared" si="15"/>
        <v>0</v>
      </c>
      <c r="K47" s="24">
        <f t="shared" si="16"/>
        <v>15690117</v>
      </c>
    </row>
    <row r="48" spans="1:11" s="10" customFormat="1" ht="15" customHeight="1">
      <c r="A48" s="25" t="s">
        <v>54</v>
      </c>
      <c r="B48" s="10" t="s">
        <v>130</v>
      </c>
      <c r="C48" s="26">
        <v>8254073</v>
      </c>
      <c r="D48" s="26">
        <v>0</v>
      </c>
      <c r="E48" s="27">
        <f>SUM(C48:D48)</f>
        <v>8254073</v>
      </c>
      <c r="F48" s="26">
        <v>61123</v>
      </c>
      <c r="G48" s="26">
        <v>0</v>
      </c>
      <c r="H48" s="27">
        <f>F48+G48</f>
        <v>61123</v>
      </c>
      <c r="I48" s="27">
        <f aca="true" t="shared" si="17" ref="I48:K49">C48+F48</f>
        <v>8315196</v>
      </c>
      <c r="J48" s="27">
        <f t="shared" si="17"/>
        <v>0</v>
      </c>
      <c r="K48" s="27">
        <f t="shared" si="17"/>
        <v>8315196</v>
      </c>
    </row>
    <row r="49" spans="1:11" s="10" customFormat="1" ht="15" customHeight="1">
      <c r="A49" s="25" t="s">
        <v>119</v>
      </c>
      <c r="B49" s="10" t="s">
        <v>131</v>
      </c>
      <c r="C49" s="26">
        <v>717298</v>
      </c>
      <c r="D49" s="26">
        <v>0</v>
      </c>
      <c r="E49" s="27">
        <f>SUM(C49:D49)</f>
        <v>717298</v>
      </c>
      <c r="F49" s="26">
        <v>-61123</v>
      </c>
      <c r="G49" s="26">
        <v>0</v>
      </c>
      <c r="H49" s="27">
        <f>F49+G49</f>
        <v>-61123</v>
      </c>
      <c r="I49" s="27">
        <f t="shared" si="17"/>
        <v>656175</v>
      </c>
      <c r="J49" s="27">
        <f t="shared" si="17"/>
        <v>0</v>
      </c>
      <c r="K49" s="27">
        <f t="shared" si="17"/>
        <v>656175</v>
      </c>
    </row>
    <row r="50" spans="1:11" s="10" customFormat="1" ht="15" customHeight="1">
      <c r="A50" s="25" t="s">
        <v>19</v>
      </c>
      <c r="B50" s="10" t="s">
        <v>22</v>
      </c>
      <c r="C50" s="26">
        <v>1448395</v>
      </c>
      <c r="D50" s="26">
        <v>0</v>
      </c>
      <c r="E50" s="27">
        <f t="shared" si="12"/>
        <v>1448395</v>
      </c>
      <c r="F50" s="26">
        <v>-4840</v>
      </c>
      <c r="G50" s="26">
        <v>0</v>
      </c>
      <c r="H50" s="27">
        <f t="shared" si="13"/>
        <v>-4840</v>
      </c>
      <c r="I50" s="27">
        <f t="shared" si="14"/>
        <v>1443555</v>
      </c>
      <c r="J50" s="27">
        <f t="shared" si="15"/>
        <v>0</v>
      </c>
      <c r="K50" s="27">
        <f t="shared" si="16"/>
        <v>1443555</v>
      </c>
    </row>
    <row r="51" spans="1:11" s="10" customFormat="1" ht="15" customHeight="1">
      <c r="A51" s="25" t="s">
        <v>20</v>
      </c>
      <c r="B51" s="10" t="s">
        <v>24</v>
      </c>
      <c r="C51" s="26">
        <v>220171</v>
      </c>
      <c r="D51" s="26">
        <v>0</v>
      </c>
      <c r="E51" s="27">
        <f t="shared" si="12"/>
        <v>220171</v>
      </c>
      <c r="F51" s="26">
        <v>0</v>
      </c>
      <c r="G51" s="26">
        <v>0</v>
      </c>
      <c r="H51" s="27">
        <f t="shared" si="13"/>
        <v>0</v>
      </c>
      <c r="I51" s="27">
        <f t="shared" si="14"/>
        <v>220171</v>
      </c>
      <c r="J51" s="27">
        <f t="shared" si="15"/>
        <v>0</v>
      </c>
      <c r="K51" s="27">
        <f t="shared" si="16"/>
        <v>220171</v>
      </c>
    </row>
    <row r="52" spans="1:11" s="10" customFormat="1" ht="15" customHeight="1">
      <c r="A52" s="25" t="s">
        <v>21</v>
      </c>
      <c r="B52" s="10" t="s">
        <v>25</v>
      </c>
      <c r="C52" s="26">
        <v>627000</v>
      </c>
      <c r="D52" s="26">
        <v>0</v>
      </c>
      <c r="E52" s="27">
        <f t="shared" si="12"/>
        <v>627000</v>
      </c>
      <c r="F52" s="26">
        <v>0</v>
      </c>
      <c r="G52" s="26">
        <v>0</v>
      </c>
      <c r="H52" s="27">
        <f t="shared" si="13"/>
        <v>0</v>
      </c>
      <c r="I52" s="27">
        <f t="shared" si="14"/>
        <v>627000</v>
      </c>
      <c r="J52" s="27">
        <f t="shared" si="15"/>
        <v>0</v>
      </c>
      <c r="K52" s="27">
        <f t="shared" si="16"/>
        <v>627000</v>
      </c>
    </row>
    <row r="53" spans="1:11" s="10" customFormat="1" ht="15" customHeight="1">
      <c r="A53" s="25" t="s">
        <v>95</v>
      </c>
      <c r="B53" s="10" t="s">
        <v>96</v>
      </c>
      <c r="C53" s="26">
        <v>40000</v>
      </c>
      <c r="D53" s="26">
        <v>0</v>
      </c>
      <c r="E53" s="27">
        <f t="shared" si="12"/>
        <v>40000</v>
      </c>
      <c r="F53" s="26">
        <v>-10000</v>
      </c>
      <c r="G53" s="26">
        <v>0</v>
      </c>
      <c r="H53" s="27">
        <f t="shared" si="13"/>
        <v>-10000</v>
      </c>
      <c r="I53" s="27">
        <f t="shared" si="14"/>
        <v>30000</v>
      </c>
      <c r="J53" s="27">
        <f t="shared" si="15"/>
        <v>0</v>
      </c>
      <c r="K53" s="27">
        <f t="shared" si="16"/>
        <v>30000</v>
      </c>
    </row>
    <row r="54" spans="1:11" s="10" customFormat="1" ht="15" customHeight="1">
      <c r="A54" s="25" t="s">
        <v>55</v>
      </c>
      <c r="B54" s="10" t="s">
        <v>59</v>
      </c>
      <c r="C54" s="26">
        <v>175000</v>
      </c>
      <c r="D54" s="26">
        <v>0</v>
      </c>
      <c r="E54" s="27">
        <f>SUM(C54:D54)</f>
        <v>175000</v>
      </c>
      <c r="F54" s="26">
        <v>-10000</v>
      </c>
      <c r="G54" s="26">
        <v>0</v>
      </c>
      <c r="H54" s="27">
        <f>F54+G54</f>
        <v>-10000</v>
      </c>
      <c r="I54" s="27">
        <f aca="true" t="shared" si="18" ref="I54:K55">C54+F54</f>
        <v>165000</v>
      </c>
      <c r="J54" s="27">
        <f t="shared" si="18"/>
        <v>0</v>
      </c>
      <c r="K54" s="27">
        <f t="shared" si="18"/>
        <v>165000</v>
      </c>
    </row>
    <row r="55" spans="1:11" s="10" customFormat="1" ht="15" customHeight="1">
      <c r="A55" s="25" t="s">
        <v>48</v>
      </c>
      <c r="B55" s="10" t="s">
        <v>49</v>
      </c>
      <c r="C55" s="26">
        <v>128560</v>
      </c>
      <c r="D55" s="26">
        <v>0</v>
      </c>
      <c r="E55" s="27">
        <f>SUM(C55:D55)</f>
        <v>128560</v>
      </c>
      <c r="F55" s="26">
        <v>-15000</v>
      </c>
      <c r="G55" s="26">
        <v>0</v>
      </c>
      <c r="H55" s="27">
        <f>F55+G55</f>
        <v>-15000</v>
      </c>
      <c r="I55" s="27">
        <f t="shared" si="18"/>
        <v>113560</v>
      </c>
      <c r="J55" s="27">
        <f t="shared" si="18"/>
        <v>0</v>
      </c>
      <c r="K55" s="27">
        <f t="shared" si="18"/>
        <v>113560</v>
      </c>
    </row>
    <row r="56" spans="1:11" s="10" customFormat="1" ht="15" customHeight="1">
      <c r="A56" s="25" t="s">
        <v>29</v>
      </c>
      <c r="B56" s="10" t="s">
        <v>39</v>
      </c>
      <c r="C56" s="26">
        <v>708000</v>
      </c>
      <c r="D56" s="26">
        <v>100000</v>
      </c>
      <c r="E56" s="27">
        <f t="shared" si="12"/>
        <v>808000</v>
      </c>
      <c r="F56" s="26">
        <v>-100000</v>
      </c>
      <c r="G56" s="26">
        <v>-100000</v>
      </c>
      <c r="H56" s="27">
        <f t="shared" si="13"/>
        <v>-200000</v>
      </c>
      <c r="I56" s="27">
        <f aca="true" t="shared" si="19" ref="I56:K63">C56+F56</f>
        <v>608000</v>
      </c>
      <c r="J56" s="27">
        <f t="shared" si="19"/>
        <v>0</v>
      </c>
      <c r="K56" s="27">
        <f t="shared" si="19"/>
        <v>608000</v>
      </c>
    </row>
    <row r="57" spans="1:11" s="7" customFormat="1" ht="15" customHeight="1">
      <c r="A57" s="22">
        <v>75095</v>
      </c>
      <c r="B57" s="7" t="s">
        <v>66</v>
      </c>
      <c r="C57" s="23">
        <v>746000</v>
      </c>
      <c r="D57" s="23">
        <v>0</v>
      </c>
      <c r="E57" s="24">
        <f aca="true" t="shared" si="20" ref="E57:E63">SUM(C57:D57)</f>
        <v>746000</v>
      </c>
      <c r="F57" s="23">
        <f>SUM(F58:F61)</f>
        <v>34005</v>
      </c>
      <c r="G57" s="23">
        <f>SUM(G58:G61)</f>
        <v>0</v>
      </c>
      <c r="H57" s="24">
        <f aca="true" t="shared" si="21" ref="H57:H63">F57+G57</f>
        <v>34005</v>
      </c>
      <c r="I57" s="24">
        <f t="shared" si="19"/>
        <v>780005</v>
      </c>
      <c r="J57" s="24">
        <f t="shared" si="19"/>
        <v>0</v>
      </c>
      <c r="K57" s="24">
        <f t="shared" si="19"/>
        <v>780005</v>
      </c>
    </row>
    <row r="58" spans="1:11" s="10" customFormat="1" ht="15" customHeight="1">
      <c r="A58" s="25" t="s">
        <v>46</v>
      </c>
      <c r="B58" s="10" t="s">
        <v>47</v>
      </c>
      <c r="C58" s="26">
        <v>24705</v>
      </c>
      <c r="D58" s="26">
        <v>0</v>
      </c>
      <c r="E58" s="27">
        <f t="shared" si="20"/>
        <v>24705</v>
      </c>
      <c r="F58" s="26">
        <v>22165</v>
      </c>
      <c r="G58" s="26">
        <v>0</v>
      </c>
      <c r="H58" s="27">
        <f t="shared" si="21"/>
        <v>22165</v>
      </c>
      <c r="I58" s="27">
        <f t="shared" si="19"/>
        <v>46870</v>
      </c>
      <c r="J58" s="27">
        <f t="shared" si="19"/>
        <v>0</v>
      </c>
      <c r="K58" s="27">
        <f t="shared" si="19"/>
        <v>46870</v>
      </c>
    </row>
    <row r="59" spans="1:11" s="10" customFormat="1" ht="15" customHeight="1">
      <c r="A59" s="25" t="s">
        <v>19</v>
      </c>
      <c r="B59" s="10" t="s">
        <v>22</v>
      </c>
      <c r="C59" s="26">
        <v>5295</v>
      </c>
      <c r="D59" s="26">
        <v>0</v>
      </c>
      <c r="E59" s="27">
        <f t="shared" si="20"/>
        <v>5295</v>
      </c>
      <c r="F59" s="26">
        <v>2840</v>
      </c>
      <c r="G59" s="26">
        <v>0</v>
      </c>
      <c r="H59" s="27">
        <f t="shared" si="21"/>
        <v>2840</v>
      </c>
      <c r="I59" s="27">
        <f t="shared" si="19"/>
        <v>8135</v>
      </c>
      <c r="J59" s="27">
        <f t="shared" si="19"/>
        <v>0</v>
      </c>
      <c r="K59" s="27">
        <f t="shared" si="19"/>
        <v>8135</v>
      </c>
    </row>
    <row r="60" spans="1:11" s="10" customFormat="1" ht="15" customHeight="1">
      <c r="A60" s="25" t="s">
        <v>17</v>
      </c>
      <c r="B60" s="10" t="s">
        <v>18</v>
      </c>
      <c r="C60" s="26">
        <v>620000</v>
      </c>
      <c r="D60" s="26">
        <v>0</v>
      </c>
      <c r="E60" s="27">
        <f t="shared" si="20"/>
        <v>620000</v>
      </c>
      <c r="F60" s="26">
        <v>7000</v>
      </c>
      <c r="G60" s="26">
        <v>0</v>
      </c>
      <c r="H60" s="27">
        <f t="shared" si="21"/>
        <v>7000</v>
      </c>
      <c r="I60" s="27">
        <f>C60+F60</f>
        <v>627000</v>
      </c>
      <c r="J60" s="27">
        <f>D60+G60</f>
        <v>0</v>
      </c>
      <c r="K60" s="27">
        <f>E60+H60</f>
        <v>627000</v>
      </c>
    </row>
    <row r="61" spans="1:11" s="10" customFormat="1" ht="15" customHeight="1">
      <c r="A61" s="25" t="s">
        <v>48</v>
      </c>
      <c r="B61" s="10" t="s">
        <v>49</v>
      </c>
      <c r="C61" s="26">
        <v>2000</v>
      </c>
      <c r="D61" s="26">
        <v>0</v>
      </c>
      <c r="E61" s="27">
        <f t="shared" si="20"/>
        <v>2000</v>
      </c>
      <c r="F61" s="26">
        <v>2000</v>
      </c>
      <c r="G61" s="26">
        <v>0</v>
      </c>
      <c r="H61" s="27">
        <f t="shared" si="21"/>
        <v>2000</v>
      </c>
      <c r="I61" s="27">
        <f t="shared" si="19"/>
        <v>4000</v>
      </c>
      <c r="J61" s="27">
        <f t="shared" si="19"/>
        <v>0</v>
      </c>
      <c r="K61" s="27">
        <f t="shared" si="19"/>
        <v>4000</v>
      </c>
    </row>
    <row r="62" spans="1:11" s="32" customFormat="1" ht="15" customHeight="1">
      <c r="A62" s="31"/>
      <c r="C62" s="33"/>
      <c r="D62" s="33"/>
      <c r="E62" s="34"/>
      <c r="F62" s="33"/>
      <c r="G62" s="33"/>
      <c r="H62" s="34"/>
      <c r="I62" s="34"/>
      <c r="J62" s="34"/>
      <c r="K62" s="34"/>
    </row>
    <row r="63" spans="1:11" s="7" customFormat="1" ht="15" customHeight="1">
      <c r="A63" s="3" t="s">
        <v>69</v>
      </c>
      <c r="B63" s="14" t="s">
        <v>70</v>
      </c>
      <c r="C63" s="15">
        <v>1525233</v>
      </c>
      <c r="D63" s="15">
        <v>0</v>
      </c>
      <c r="E63" s="6">
        <f t="shared" si="20"/>
        <v>1525233</v>
      </c>
      <c r="F63" s="15">
        <f>F66</f>
        <v>-31750</v>
      </c>
      <c r="G63" s="15">
        <f>G66</f>
        <v>0</v>
      </c>
      <c r="H63" s="6">
        <f t="shared" si="21"/>
        <v>-31750</v>
      </c>
      <c r="I63" s="6">
        <f t="shared" si="19"/>
        <v>1493483</v>
      </c>
      <c r="J63" s="6">
        <f t="shared" si="19"/>
        <v>0</v>
      </c>
      <c r="K63" s="6">
        <f t="shared" si="19"/>
        <v>1493483</v>
      </c>
    </row>
    <row r="64" spans="1:11" s="10" customFormat="1" ht="15" customHeight="1">
      <c r="A64" s="16"/>
      <c r="B64" s="17" t="s">
        <v>11</v>
      </c>
      <c r="C64" s="18"/>
      <c r="D64" s="18"/>
      <c r="E64" s="9"/>
      <c r="F64" s="18"/>
      <c r="G64" s="18"/>
      <c r="H64" s="9"/>
      <c r="I64" s="9"/>
      <c r="J64" s="9"/>
      <c r="K64" s="9"/>
    </row>
    <row r="65" spans="1:11" s="13" customFormat="1" ht="13.5" customHeight="1">
      <c r="A65" s="19"/>
      <c r="B65" s="20" t="s">
        <v>12</v>
      </c>
      <c r="C65" s="21">
        <v>0</v>
      </c>
      <c r="D65" s="21">
        <v>0</v>
      </c>
      <c r="E65" s="12">
        <f>SUM(C65:D65)</f>
        <v>0</v>
      </c>
      <c r="F65" s="21">
        <v>0</v>
      </c>
      <c r="G65" s="21">
        <v>0</v>
      </c>
      <c r="H65" s="12">
        <f>F65+G65</f>
        <v>0</v>
      </c>
      <c r="I65" s="12">
        <f aca="true" t="shared" si="22" ref="I65:K69">C65+F65</f>
        <v>0</v>
      </c>
      <c r="J65" s="12">
        <f t="shared" si="22"/>
        <v>0</v>
      </c>
      <c r="K65" s="12">
        <f t="shared" si="22"/>
        <v>0</v>
      </c>
    </row>
    <row r="66" spans="1:11" s="7" customFormat="1" ht="15" customHeight="1">
      <c r="A66" s="22">
        <v>75818</v>
      </c>
      <c r="B66" s="7" t="s">
        <v>72</v>
      </c>
      <c r="C66" s="23">
        <v>1525233</v>
      </c>
      <c r="D66" s="23">
        <v>0</v>
      </c>
      <c r="E66" s="24">
        <f>SUM(C66:D66)</f>
        <v>1525233</v>
      </c>
      <c r="F66" s="23">
        <f>SUM(F67:F68)</f>
        <v>-31750</v>
      </c>
      <c r="G66" s="23">
        <f>SUM(G67:G67)</f>
        <v>0</v>
      </c>
      <c r="H66" s="24">
        <f>F66+G66</f>
        <v>-31750</v>
      </c>
      <c r="I66" s="24">
        <f t="shared" si="22"/>
        <v>1493483</v>
      </c>
      <c r="J66" s="24">
        <f t="shared" si="22"/>
        <v>0</v>
      </c>
      <c r="K66" s="24">
        <f t="shared" si="22"/>
        <v>1493483</v>
      </c>
    </row>
    <row r="67" spans="1:11" s="13" customFormat="1" ht="15" customHeight="1">
      <c r="A67" s="28" t="s">
        <v>71</v>
      </c>
      <c r="B67" s="13" t="s">
        <v>73</v>
      </c>
      <c r="C67" s="29">
        <v>20000</v>
      </c>
      <c r="D67" s="29">
        <v>0</v>
      </c>
      <c r="E67" s="30">
        <f>SUM(C67:D67)</f>
        <v>20000</v>
      </c>
      <c r="F67" s="29">
        <v>-20000</v>
      </c>
      <c r="G67" s="29">
        <v>0</v>
      </c>
      <c r="H67" s="30">
        <f>F67+G67</f>
        <v>-20000</v>
      </c>
      <c r="I67" s="30">
        <f t="shared" si="22"/>
        <v>0</v>
      </c>
      <c r="J67" s="30">
        <f t="shared" si="22"/>
        <v>0</v>
      </c>
      <c r="K67" s="30">
        <f t="shared" si="22"/>
        <v>0</v>
      </c>
    </row>
    <row r="68" spans="1:11" s="13" customFormat="1" ht="15" customHeight="1">
      <c r="A68" s="28" t="s">
        <v>71</v>
      </c>
      <c r="B68" s="13" t="s">
        <v>133</v>
      </c>
      <c r="C68" s="29">
        <v>470000</v>
      </c>
      <c r="D68" s="29">
        <v>0</v>
      </c>
      <c r="E68" s="30">
        <f>SUM(C68:D68)</f>
        <v>470000</v>
      </c>
      <c r="F68" s="29">
        <f>-20000+8250</f>
        <v>-11750</v>
      </c>
      <c r="G68" s="29">
        <v>0</v>
      </c>
      <c r="H68" s="30">
        <f>F68+G68</f>
        <v>-11750</v>
      </c>
      <c r="I68" s="30">
        <f>C68+F68</f>
        <v>458250</v>
      </c>
      <c r="J68" s="30">
        <f>D68+G68</f>
        <v>0</v>
      </c>
      <c r="K68" s="30">
        <f>E68+H68</f>
        <v>458250</v>
      </c>
    </row>
    <row r="69" spans="1:11" s="7" customFormat="1" ht="15" customHeight="1">
      <c r="A69" s="3" t="s">
        <v>41</v>
      </c>
      <c r="B69" s="14" t="s">
        <v>42</v>
      </c>
      <c r="C69" s="15">
        <v>35407095</v>
      </c>
      <c r="D69" s="15">
        <v>291085</v>
      </c>
      <c r="E69" s="6">
        <f>SUM(C69:D69)</f>
        <v>35698180</v>
      </c>
      <c r="F69" s="15">
        <f>F72+F75+F77+F81</f>
        <v>32056</v>
      </c>
      <c r="G69" s="15">
        <f>G72+G75</f>
        <v>-235000</v>
      </c>
      <c r="H69" s="6">
        <f>F69+G69</f>
        <v>-202944</v>
      </c>
      <c r="I69" s="6">
        <f t="shared" si="22"/>
        <v>35439151</v>
      </c>
      <c r="J69" s="6">
        <f t="shared" si="22"/>
        <v>56085</v>
      </c>
      <c r="K69" s="6">
        <f t="shared" si="22"/>
        <v>35495236</v>
      </c>
    </row>
    <row r="70" spans="1:11" s="10" customFormat="1" ht="15" customHeight="1">
      <c r="A70" s="16"/>
      <c r="B70" s="17" t="s">
        <v>11</v>
      </c>
      <c r="C70" s="18"/>
      <c r="D70" s="18"/>
      <c r="E70" s="9"/>
      <c r="F70" s="18"/>
      <c r="G70" s="18"/>
      <c r="H70" s="9"/>
      <c r="I70" s="9"/>
      <c r="J70" s="9"/>
      <c r="K70" s="9"/>
    </row>
    <row r="71" spans="1:11" s="13" customFormat="1" ht="13.5" customHeight="1">
      <c r="A71" s="19"/>
      <c r="B71" s="20" t="s">
        <v>12</v>
      </c>
      <c r="C71" s="21">
        <v>80000</v>
      </c>
      <c r="D71" s="21">
        <v>275000</v>
      </c>
      <c r="E71" s="12">
        <f aca="true" t="shared" si="23" ref="E71:E76">SUM(C71:D71)</f>
        <v>355000</v>
      </c>
      <c r="F71" s="21">
        <f>F74+F76+F80</f>
        <v>438573</v>
      </c>
      <c r="G71" s="21">
        <f>G74+G76+G80</f>
        <v>-235000</v>
      </c>
      <c r="H71" s="12">
        <f aca="true" t="shared" si="24" ref="H71:H76">F71+G71</f>
        <v>203573</v>
      </c>
      <c r="I71" s="12">
        <f aca="true" t="shared" si="25" ref="I71:K73">C71+F71</f>
        <v>518573</v>
      </c>
      <c r="J71" s="12">
        <f t="shared" si="25"/>
        <v>40000</v>
      </c>
      <c r="K71" s="12">
        <f t="shared" si="25"/>
        <v>558573</v>
      </c>
    </row>
    <row r="72" spans="1:11" s="7" customFormat="1" ht="15" customHeight="1">
      <c r="A72" s="22">
        <v>80101</v>
      </c>
      <c r="B72" s="7" t="s">
        <v>45</v>
      </c>
      <c r="C72" s="23">
        <v>15315015</v>
      </c>
      <c r="D72" s="23">
        <v>241085</v>
      </c>
      <c r="E72" s="24">
        <f t="shared" si="23"/>
        <v>15556100</v>
      </c>
      <c r="F72" s="23">
        <f>SUM(F73:F74)</f>
        <v>5000</v>
      </c>
      <c r="G72" s="23">
        <f>SUM(G73:G74)</f>
        <v>-225000</v>
      </c>
      <c r="H72" s="24">
        <f t="shared" si="24"/>
        <v>-220000</v>
      </c>
      <c r="I72" s="24">
        <f t="shared" si="25"/>
        <v>15320015</v>
      </c>
      <c r="J72" s="24">
        <f t="shared" si="25"/>
        <v>16085</v>
      </c>
      <c r="K72" s="24">
        <f t="shared" si="25"/>
        <v>15336100</v>
      </c>
    </row>
    <row r="73" spans="1:11" s="10" customFormat="1" ht="15" customHeight="1">
      <c r="A73" s="25" t="s">
        <v>77</v>
      </c>
      <c r="B73" s="10" t="s">
        <v>79</v>
      </c>
      <c r="C73" s="26">
        <v>468900</v>
      </c>
      <c r="D73" s="26">
        <v>0</v>
      </c>
      <c r="E73" s="27">
        <f t="shared" si="23"/>
        <v>468900</v>
      </c>
      <c r="F73" s="26">
        <v>-271473</v>
      </c>
      <c r="G73" s="26">
        <v>0</v>
      </c>
      <c r="H73" s="27">
        <f t="shared" si="24"/>
        <v>-271473</v>
      </c>
      <c r="I73" s="27">
        <f t="shared" si="25"/>
        <v>197427</v>
      </c>
      <c r="J73" s="27">
        <f t="shared" si="25"/>
        <v>0</v>
      </c>
      <c r="K73" s="27">
        <f t="shared" si="25"/>
        <v>197427</v>
      </c>
    </row>
    <row r="74" spans="1:11" s="10" customFormat="1" ht="15" customHeight="1">
      <c r="A74" s="25" t="s">
        <v>43</v>
      </c>
      <c r="B74" s="10" t="s">
        <v>44</v>
      </c>
      <c r="C74" s="26">
        <v>20000</v>
      </c>
      <c r="D74" s="26">
        <v>225000</v>
      </c>
      <c r="E74" s="27">
        <f t="shared" si="23"/>
        <v>245000</v>
      </c>
      <c r="F74" s="26">
        <f>276473</f>
        <v>276473</v>
      </c>
      <c r="G74" s="26">
        <v>-225000</v>
      </c>
      <c r="H74" s="27">
        <f t="shared" si="24"/>
        <v>51473</v>
      </c>
      <c r="I74" s="27">
        <f aca="true" t="shared" si="26" ref="I74:K82">C74+F74</f>
        <v>296473</v>
      </c>
      <c r="J74" s="27">
        <f t="shared" si="26"/>
        <v>0</v>
      </c>
      <c r="K74" s="27">
        <f t="shared" si="26"/>
        <v>296473</v>
      </c>
    </row>
    <row r="75" spans="1:11" s="7" customFormat="1" ht="15" customHeight="1">
      <c r="A75" s="22">
        <v>80104</v>
      </c>
      <c r="B75" s="7" t="s">
        <v>102</v>
      </c>
      <c r="C75" s="23">
        <v>6720633</v>
      </c>
      <c r="D75" s="23">
        <v>50000</v>
      </c>
      <c r="E75" s="24">
        <f t="shared" si="23"/>
        <v>6770633</v>
      </c>
      <c r="F75" s="23">
        <f>SUM(F76:F76)</f>
        <v>0</v>
      </c>
      <c r="G75" s="23">
        <f>SUM(G76:G76)</f>
        <v>-10000</v>
      </c>
      <c r="H75" s="24">
        <f t="shared" si="24"/>
        <v>-10000</v>
      </c>
      <c r="I75" s="24">
        <f t="shared" si="26"/>
        <v>6720633</v>
      </c>
      <c r="J75" s="24">
        <f t="shared" si="26"/>
        <v>40000</v>
      </c>
      <c r="K75" s="24">
        <f t="shared" si="26"/>
        <v>6760633</v>
      </c>
    </row>
    <row r="76" spans="1:11" s="10" customFormat="1" ht="15" customHeight="1">
      <c r="A76" s="25" t="s">
        <v>43</v>
      </c>
      <c r="B76" s="10" t="s">
        <v>44</v>
      </c>
      <c r="C76" s="26">
        <v>60000</v>
      </c>
      <c r="D76" s="26">
        <v>50000</v>
      </c>
      <c r="E76" s="27">
        <f t="shared" si="23"/>
        <v>110000</v>
      </c>
      <c r="F76" s="26">
        <v>0</v>
      </c>
      <c r="G76" s="26">
        <v>-10000</v>
      </c>
      <c r="H76" s="27">
        <f t="shared" si="24"/>
        <v>-10000</v>
      </c>
      <c r="I76" s="27">
        <f>C76+F76</f>
        <v>60000</v>
      </c>
      <c r="J76" s="27">
        <f>D76+G76</f>
        <v>40000</v>
      </c>
      <c r="K76" s="27">
        <f>E76+H76</f>
        <v>100000</v>
      </c>
    </row>
    <row r="77" spans="1:11" s="7" customFormat="1" ht="15" customHeight="1">
      <c r="A77" s="22">
        <v>80110</v>
      </c>
      <c r="B77" s="7" t="s">
        <v>81</v>
      </c>
      <c r="C77" s="23">
        <v>11850849</v>
      </c>
      <c r="D77" s="23">
        <v>0</v>
      </c>
      <c r="E77" s="24">
        <f aca="true" t="shared" si="27" ref="E77:E82">SUM(C77:D77)</f>
        <v>11850849</v>
      </c>
      <c r="F77" s="23">
        <f>SUM(F78:F80)</f>
        <v>7620</v>
      </c>
      <c r="G77" s="23">
        <f>SUM(G78:G80)</f>
        <v>0</v>
      </c>
      <c r="H77" s="24">
        <f aca="true" t="shared" si="28" ref="H77:H82">F77+G77</f>
        <v>7620</v>
      </c>
      <c r="I77" s="24">
        <f t="shared" si="26"/>
        <v>11858469</v>
      </c>
      <c r="J77" s="24">
        <f t="shared" si="26"/>
        <v>0</v>
      </c>
      <c r="K77" s="24">
        <f t="shared" si="26"/>
        <v>11858469</v>
      </c>
    </row>
    <row r="78" spans="1:11" s="10" customFormat="1" ht="15" customHeight="1">
      <c r="A78" s="25" t="s">
        <v>55</v>
      </c>
      <c r="B78" s="10" t="s">
        <v>59</v>
      </c>
      <c r="C78" s="26">
        <v>737150</v>
      </c>
      <c r="D78" s="26">
        <v>0</v>
      </c>
      <c r="E78" s="27">
        <f t="shared" si="27"/>
        <v>737150</v>
      </c>
      <c r="F78" s="26">
        <v>-1700</v>
      </c>
      <c r="G78" s="26">
        <v>0</v>
      </c>
      <c r="H78" s="27">
        <f t="shared" si="28"/>
        <v>-1700</v>
      </c>
      <c r="I78" s="27">
        <f t="shared" si="26"/>
        <v>735450</v>
      </c>
      <c r="J78" s="27">
        <f t="shared" si="26"/>
        <v>0</v>
      </c>
      <c r="K78" s="27">
        <f t="shared" si="26"/>
        <v>735450</v>
      </c>
    </row>
    <row r="79" spans="1:11" s="10" customFormat="1" ht="15" customHeight="1">
      <c r="A79" s="25" t="s">
        <v>77</v>
      </c>
      <c r="B79" s="10" t="s">
        <v>79</v>
      </c>
      <c r="C79" s="26">
        <v>258584</v>
      </c>
      <c r="D79" s="26">
        <v>0</v>
      </c>
      <c r="E79" s="27">
        <f t="shared" si="27"/>
        <v>258584</v>
      </c>
      <c r="F79" s="26">
        <f>-152780</f>
        <v>-152780</v>
      </c>
      <c r="G79" s="26">
        <v>0</v>
      </c>
      <c r="H79" s="27">
        <f t="shared" si="28"/>
        <v>-152780</v>
      </c>
      <c r="I79" s="27">
        <f t="shared" si="26"/>
        <v>105804</v>
      </c>
      <c r="J79" s="27">
        <f t="shared" si="26"/>
        <v>0</v>
      </c>
      <c r="K79" s="27">
        <f t="shared" si="26"/>
        <v>105804</v>
      </c>
    </row>
    <row r="80" spans="1:11" s="10" customFormat="1" ht="15" customHeight="1">
      <c r="A80" s="25" t="s">
        <v>43</v>
      </c>
      <c r="B80" s="10" t="s">
        <v>44</v>
      </c>
      <c r="C80" s="26">
        <v>0</v>
      </c>
      <c r="D80" s="26">
        <v>0</v>
      </c>
      <c r="E80" s="27">
        <f t="shared" si="27"/>
        <v>0</v>
      </c>
      <c r="F80" s="26">
        <v>162100</v>
      </c>
      <c r="G80" s="26">
        <v>0</v>
      </c>
      <c r="H80" s="27">
        <f t="shared" si="28"/>
        <v>162100</v>
      </c>
      <c r="I80" s="27">
        <f t="shared" si="26"/>
        <v>162100</v>
      </c>
      <c r="J80" s="27">
        <f t="shared" si="26"/>
        <v>0</v>
      </c>
      <c r="K80" s="27">
        <f t="shared" si="26"/>
        <v>162100</v>
      </c>
    </row>
    <row r="81" spans="1:11" s="7" customFormat="1" ht="15" customHeight="1">
      <c r="A81" s="22">
        <v>80195</v>
      </c>
      <c r="B81" s="7" t="s">
        <v>66</v>
      </c>
      <c r="C81" s="23">
        <v>461000</v>
      </c>
      <c r="D81" s="23">
        <v>0</v>
      </c>
      <c r="E81" s="24">
        <f t="shared" si="27"/>
        <v>461000</v>
      </c>
      <c r="F81" s="23">
        <f>SUM(F82:F83)</f>
        <v>19436</v>
      </c>
      <c r="G81" s="23">
        <f>SUM(G82:G83)</f>
        <v>0</v>
      </c>
      <c r="H81" s="24">
        <f t="shared" si="28"/>
        <v>19436</v>
      </c>
      <c r="I81" s="24">
        <f t="shared" si="26"/>
        <v>480436</v>
      </c>
      <c r="J81" s="24">
        <f t="shared" si="26"/>
        <v>0</v>
      </c>
      <c r="K81" s="24">
        <f t="shared" si="26"/>
        <v>480436</v>
      </c>
    </row>
    <row r="82" spans="1:11" s="10" customFormat="1" ht="15" customHeight="1">
      <c r="A82" s="25" t="s">
        <v>77</v>
      </c>
      <c r="B82" s="10" t="s">
        <v>79</v>
      </c>
      <c r="C82" s="26">
        <v>75000</v>
      </c>
      <c r="D82" s="26">
        <v>0</v>
      </c>
      <c r="E82" s="27">
        <f t="shared" si="27"/>
        <v>75000</v>
      </c>
      <c r="F82" s="26">
        <f>-35000+54436</f>
        <v>19436</v>
      </c>
      <c r="G82" s="26">
        <v>0</v>
      </c>
      <c r="H82" s="27">
        <f t="shared" si="28"/>
        <v>19436</v>
      </c>
      <c r="I82" s="27">
        <f t="shared" si="26"/>
        <v>94436</v>
      </c>
      <c r="J82" s="27">
        <f t="shared" si="26"/>
        <v>0</v>
      </c>
      <c r="K82" s="27">
        <f t="shared" si="26"/>
        <v>94436</v>
      </c>
    </row>
    <row r="83" spans="1:11" s="7" customFormat="1" ht="15" customHeight="1">
      <c r="A83" s="3" t="s">
        <v>50</v>
      </c>
      <c r="B83" s="14" t="s">
        <v>51</v>
      </c>
      <c r="C83" s="15">
        <v>882000</v>
      </c>
      <c r="D83" s="15">
        <v>0</v>
      </c>
      <c r="E83" s="6">
        <f>SUM(C83:D83)</f>
        <v>882000</v>
      </c>
      <c r="F83" s="15">
        <f>F89</f>
        <v>0</v>
      </c>
      <c r="G83" s="15">
        <f>G89</f>
        <v>0</v>
      </c>
      <c r="H83" s="6">
        <f>F83+G83</f>
        <v>0</v>
      </c>
      <c r="I83" s="6">
        <f>C83+F83</f>
        <v>882000</v>
      </c>
      <c r="J83" s="6">
        <f>D83+G83</f>
        <v>0</v>
      </c>
      <c r="K83" s="6">
        <f>E83+H83</f>
        <v>882000</v>
      </c>
    </row>
    <row r="84" spans="1:11" s="10" customFormat="1" ht="15" customHeight="1">
      <c r="A84" s="16"/>
      <c r="B84" s="17" t="s">
        <v>11</v>
      </c>
      <c r="C84" s="18"/>
      <c r="D84" s="18"/>
      <c r="E84" s="9"/>
      <c r="F84" s="18"/>
      <c r="G84" s="18"/>
      <c r="H84" s="9"/>
      <c r="I84" s="9"/>
      <c r="J84" s="9"/>
      <c r="K84" s="9"/>
    </row>
    <row r="85" spans="1:11" s="13" customFormat="1" ht="13.5" customHeight="1">
      <c r="A85" s="19"/>
      <c r="B85" s="20" t="s">
        <v>12</v>
      </c>
      <c r="C85" s="21">
        <v>0</v>
      </c>
      <c r="D85" s="21">
        <v>0</v>
      </c>
      <c r="E85" s="12">
        <f aca="true" t="shared" si="29" ref="E85:E94">SUM(C85:D85)</f>
        <v>0</v>
      </c>
      <c r="F85" s="21">
        <v>0</v>
      </c>
      <c r="G85" s="21">
        <v>0</v>
      </c>
      <c r="H85" s="12">
        <f aca="true" t="shared" si="30" ref="H85:H94">F85+G85</f>
        <v>0</v>
      </c>
      <c r="I85" s="12">
        <f aca="true" t="shared" si="31" ref="I85:I93">C85+F85</f>
        <v>0</v>
      </c>
      <c r="J85" s="12">
        <f aca="true" t="shared" si="32" ref="J85:J93">D85+G85</f>
        <v>0</v>
      </c>
      <c r="K85" s="12">
        <f aca="true" t="shared" si="33" ref="K85:K93">E85+H85</f>
        <v>0</v>
      </c>
    </row>
    <row r="86" spans="1:11" s="7" customFormat="1" ht="15" customHeight="1">
      <c r="A86" s="22">
        <v>85149</v>
      </c>
      <c r="B86" s="7" t="s">
        <v>109</v>
      </c>
      <c r="C86" s="23">
        <v>80000</v>
      </c>
      <c r="D86" s="23">
        <v>0</v>
      </c>
      <c r="E86" s="24">
        <f>SUM(C86:D86)</f>
        <v>80000</v>
      </c>
      <c r="F86" s="23">
        <f>SUM(F87:F88)</f>
        <v>0</v>
      </c>
      <c r="G86" s="23">
        <f>SUM(G87:G91)</f>
        <v>0</v>
      </c>
      <c r="H86" s="24">
        <f>F86+G86</f>
        <v>0</v>
      </c>
      <c r="I86" s="24">
        <f aca="true" t="shared" si="34" ref="I86:K88">C86+F86</f>
        <v>80000</v>
      </c>
      <c r="J86" s="24">
        <f t="shared" si="34"/>
        <v>0</v>
      </c>
      <c r="K86" s="24">
        <f t="shared" si="34"/>
        <v>80000</v>
      </c>
    </row>
    <row r="87" spans="1:11" s="10" customFormat="1" ht="15" customHeight="1">
      <c r="A87" s="25" t="s">
        <v>67</v>
      </c>
      <c r="B87" s="10" t="s">
        <v>68</v>
      </c>
      <c r="C87" s="26">
        <v>0</v>
      </c>
      <c r="D87" s="26">
        <v>0</v>
      </c>
      <c r="E87" s="27">
        <f>SUM(C87:D87)</f>
        <v>0</v>
      </c>
      <c r="F87" s="26">
        <v>35000</v>
      </c>
      <c r="G87" s="26">
        <v>0</v>
      </c>
      <c r="H87" s="27">
        <f>F87+G87</f>
        <v>35000</v>
      </c>
      <c r="I87" s="27">
        <f t="shared" si="34"/>
        <v>35000</v>
      </c>
      <c r="J87" s="27">
        <f t="shared" si="34"/>
        <v>0</v>
      </c>
      <c r="K87" s="27">
        <f t="shared" si="34"/>
        <v>35000</v>
      </c>
    </row>
    <row r="88" spans="1:11" s="10" customFormat="1" ht="15" customHeight="1">
      <c r="A88" s="25" t="s">
        <v>53</v>
      </c>
      <c r="B88" s="10" t="s">
        <v>56</v>
      </c>
      <c r="C88" s="26">
        <v>80000</v>
      </c>
      <c r="D88" s="26">
        <v>0</v>
      </c>
      <c r="E88" s="27">
        <f>SUM(C88:D88)</f>
        <v>80000</v>
      </c>
      <c r="F88" s="26">
        <v>-35000</v>
      </c>
      <c r="G88" s="26">
        <v>0</v>
      </c>
      <c r="H88" s="27">
        <f>F88+G88</f>
        <v>-35000</v>
      </c>
      <c r="I88" s="27">
        <f t="shared" si="34"/>
        <v>45000</v>
      </c>
      <c r="J88" s="27">
        <f t="shared" si="34"/>
        <v>0</v>
      </c>
      <c r="K88" s="27">
        <f t="shared" si="34"/>
        <v>45000</v>
      </c>
    </row>
    <row r="89" spans="1:11" s="7" customFormat="1" ht="15" customHeight="1">
      <c r="A89" s="22">
        <v>85154</v>
      </c>
      <c r="B89" s="7" t="s">
        <v>52</v>
      </c>
      <c r="C89" s="23">
        <v>800000</v>
      </c>
      <c r="D89" s="23">
        <v>0</v>
      </c>
      <c r="E89" s="24">
        <f t="shared" si="29"/>
        <v>800000</v>
      </c>
      <c r="F89" s="23">
        <f>SUM(F90:F97)</f>
        <v>0</v>
      </c>
      <c r="G89" s="23">
        <f>SUM(G90:G94)</f>
        <v>0</v>
      </c>
      <c r="H89" s="24">
        <f t="shared" si="30"/>
        <v>0</v>
      </c>
      <c r="I89" s="24">
        <f t="shared" si="31"/>
        <v>800000</v>
      </c>
      <c r="J89" s="24">
        <f t="shared" si="32"/>
        <v>0</v>
      </c>
      <c r="K89" s="24">
        <f t="shared" si="33"/>
        <v>800000</v>
      </c>
    </row>
    <row r="90" spans="1:11" s="10" customFormat="1" ht="15" customHeight="1">
      <c r="A90" s="25" t="s">
        <v>53</v>
      </c>
      <c r="B90" s="10" t="s">
        <v>56</v>
      </c>
      <c r="C90" s="26">
        <v>301900</v>
      </c>
      <c r="D90" s="26">
        <v>0</v>
      </c>
      <c r="E90" s="27">
        <f t="shared" si="29"/>
        <v>301900</v>
      </c>
      <c r="F90" s="26">
        <v>-74600</v>
      </c>
      <c r="G90" s="26">
        <v>0</v>
      </c>
      <c r="H90" s="27">
        <f t="shared" si="30"/>
        <v>-74600</v>
      </c>
      <c r="I90" s="27">
        <f t="shared" si="31"/>
        <v>227300</v>
      </c>
      <c r="J90" s="27">
        <f t="shared" si="32"/>
        <v>0</v>
      </c>
      <c r="K90" s="27">
        <f t="shared" si="33"/>
        <v>227300</v>
      </c>
    </row>
    <row r="91" spans="1:11" s="10" customFormat="1" ht="15" customHeight="1">
      <c r="A91" s="25" t="s">
        <v>31</v>
      </c>
      <c r="B91" s="10" t="s">
        <v>33</v>
      </c>
      <c r="C91" s="26">
        <v>0</v>
      </c>
      <c r="D91" s="26">
        <v>0</v>
      </c>
      <c r="E91" s="27">
        <f t="shared" si="29"/>
        <v>0</v>
      </c>
      <c r="F91" s="26">
        <v>25100</v>
      </c>
      <c r="G91" s="26">
        <v>0</v>
      </c>
      <c r="H91" s="27">
        <f t="shared" si="30"/>
        <v>25100</v>
      </c>
      <c r="I91" s="27">
        <f t="shared" si="31"/>
        <v>25100</v>
      </c>
      <c r="J91" s="27">
        <f t="shared" si="32"/>
        <v>0</v>
      </c>
      <c r="K91" s="27">
        <f t="shared" si="33"/>
        <v>25100</v>
      </c>
    </row>
    <row r="92" spans="1:11" s="10" customFormat="1" ht="15" customHeight="1">
      <c r="A92" s="25" t="s">
        <v>54</v>
      </c>
      <c r="B92" s="10" t="s">
        <v>57</v>
      </c>
      <c r="C92" s="26">
        <v>23080</v>
      </c>
      <c r="D92" s="26">
        <v>0</v>
      </c>
      <c r="E92" s="27">
        <f t="shared" si="29"/>
        <v>23080</v>
      </c>
      <c r="F92" s="26">
        <v>18000</v>
      </c>
      <c r="G92" s="26">
        <v>0</v>
      </c>
      <c r="H92" s="27">
        <f t="shared" si="30"/>
        <v>18000</v>
      </c>
      <c r="I92" s="27">
        <f t="shared" si="31"/>
        <v>41080</v>
      </c>
      <c r="J92" s="27">
        <f t="shared" si="32"/>
        <v>0</v>
      </c>
      <c r="K92" s="27">
        <f t="shared" si="33"/>
        <v>41080</v>
      </c>
    </row>
    <row r="93" spans="1:11" s="10" customFormat="1" ht="15" customHeight="1">
      <c r="A93" s="25" t="s">
        <v>19</v>
      </c>
      <c r="B93" s="10" t="s">
        <v>22</v>
      </c>
      <c r="C93" s="26">
        <v>15067</v>
      </c>
      <c r="D93" s="26">
        <v>0</v>
      </c>
      <c r="E93" s="27">
        <f t="shared" si="29"/>
        <v>15067</v>
      </c>
      <c r="F93" s="26">
        <v>3100</v>
      </c>
      <c r="G93" s="26">
        <v>0</v>
      </c>
      <c r="H93" s="27">
        <f t="shared" si="30"/>
        <v>3100</v>
      </c>
      <c r="I93" s="27">
        <f t="shared" si="31"/>
        <v>18167</v>
      </c>
      <c r="J93" s="27">
        <f t="shared" si="32"/>
        <v>0</v>
      </c>
      <c r="K93" s="27">
        <f t="shared" si="33"/>
        <v>18167</v>
      </c>
    </row>
    <row r="94" spans="1:11" s="13" customFormat="1" ht="15" customHeight="1">
      <c r="A94" s="28" t="s">
        <v>20</v>
      </c>
      <c r="B94" s="13" t="s">
        <v>58</v>
      </c>
      <c r="C94" s="29">
        <v>2059</v>
      </c>
      <c r="D94" s="29">
        <v>0</v>
      </c>
      <c r="E94" s="30">
        <f t="shared" si="29"/>
        <v>2059</v>
      </c>
      <c r="F94" s="29">
        <v>400</v>
      </c>
      <c r="G94" s="29">
        <v>0</v>
      </c>
      <c r="H94" s="30">
        <f t="shared" si="30"/>
        <v>400</v>
      </c>
      <c r="I94" s="30">
        <f aca="true" t="shared" si="35" ref="I94:K98">C94+F94</f>
        <v>2459</v>
      </c>
      <c r="J94" s="30">
        <f t="shared" si="35"/>
        <v>0</v>
      </c>
      <c r="K94" s="30">
        <f t="shared" si="35"/>
        <v>2459</v>
      </c>
    </row>
    <row r="95" spans="1:11" s="10" customFormat="1" ht="15" customHeight="1">
      <c r="A95" s="25" t="s">
        <v>21</v>
      </c>
      <c r="B95" s="10" t="s">
        <v>25</v>
      </c>
      <c r="C95" s="26">
        <v>101513</v>
      </c>
      <c r="D95" s="26">
        <v>0</v>
      </c>
      <c r="E95" s="27">
        <f>SUM(C95:D95)</f>
        <v>101513</v>
      </c>
      <c r="F95" s="26">
        <f>14000-4500</f>
        <v>9500</v>
      </c>
      <c r="G95" s="26">
        <v>0</v>
      </c>
      <c r="H95" s="27">
        <f>F95+G95</f>
        <v>9500</v>
      </c>
      <c r="I95" s="27">
        <f t="shared" si="35"/>
        <v>111013</v>
      </c>
      <c r="J95" s="27">
        <f t="shared" si="35"/>
        <v>0</v>
      </c>
      <c r="K95" s="27">
        <f t="shared" si="35"/>
        <v>111013</v>
      </c>
    </row>
    <row r="96" spans="1:11" s="10" customFormat="1" ht="15" customHeight="1">
      <c r="A96" s="25" t="s">
        <v>55</v>
      </c>
      <c r="B96" s="10" t="s">
        <v>59</v>
      </c>
      <c r="C96" s="26">
        <v>2700</v>
      </c>
      <c r="D96" s="26">
        <v>0</v>
      </c>
      <c r="E96" s="27">
        <f>SUM(C96:D96)</f>
        <v>2700</v>
      </c>
      <c r="F96" s="26">
        <v>2000</v>
      </c>
      <c r="G96" s="26">
        <v>0</v>
      </c>
      <c r="H96" s="27">
        <f>F96+G96</f>
        <v>2000</v>
      </c>
      <c r="I96" s="27">
        <f t="shared" si="35"/>
        <v>4700</v>
      </c>
      <c r="J96" s="27">
        <f t="shared" si="35"/>
        <v>0</v>
      </c>
      <c r="K96" s="27">
        <f t="shared" si="35"/>
        <v>4700</v>
      </c>
    </row>
    <row r="97" spans="1:11" s="10" customFormat="1" ht="15" customHeight="1">
      <c r="A97" s="25" t="s">
        <v>17</v>
      </c>
      <c r="B97" s="10" t="s">
        <v>18</v>
      </c>
      <c r="C97" s="26">
        <v>186941</v>
      </c>
      <c r="D97" s="26">
        <v>0</v>
      </c>
      <c r="E97" s="27">
        <f>SUM(C97:D97)</f>
        <v>186941</v>
      </c>
      <c r="F97" s="26">
        <v>16500</v>
      </c>
      <c r="G97" s="26">
        <v>0</v>
      </c>
      <c r="H97" s="27">
        <f>F97+G97</f>
        <v>16500</v>
      </c>
      <c r="I97" s="27">
        <f t="shared" si="35"/>
        <v>203441</v>
      </c>
      <c r="J97" s="27">
        <f t="shared" si="35"/>
        <v>0</v>
      </c>
      <c r="K97" s="27">
        <f t="shared" si="35"/>
        <v>203441</v>
      </c>
    </row>
    <row r="98" spans="1:11" s="7" customFormat="1" ht="15" customHeight="1">
      <c r="A98" s="3" t="s">
        <v>27</v>
      </c>
      <c r="B98" s="14" t="s">
        <v>28</v>
      </c>
      <c r="C98" s="15">
        <v>7983820</v>
      </c>
      <c r="D98" s="15">
        <v>9390749</v>
      </c>
      <c r="E98" s="6">
        <f>SUM(C98:D98)</f>
        <v>17374569</v>
      </c>
      <c r="F98" s="15">
        <f>F108+F117+F119</f>
        <v>-111000</v>
      </c>
      <c r="G98" s="15">
        <f>G108+G115</f>
        <v>165965</v>
      </c>
      <c r="H98" s="6">
        <f>F98+G98</f>
        <v>54965</v>
      </c>
      <c r="I98" s="6">
        <f t="shared" si="35"/>
        <v>7872820</v>
      </c>
      <c r="J98" s="6">
        <f t="shared" si="35"/>
        <v>9556714</v>
      </c>
      <c r="K98" s="6">
        <f t="shared" si="35"/>
        <v>17429534</v>
      </c>
    </row>
    <row r="99" spans="1:11" s="10" customFormat="1" ht="15" customHeight="1">
      <c r="A99" s="16"/>
      <c r="B99" s="17" t="s">
        <v>11</v>
      </c>
      <c r="C99" s="18"/>
      <c r="D99" s="18"/>
      <c r="E99" s="9"/>
      <c r="F99" s="18"/>
      <c r="G99" s="18"/>
      <c r="H99" s="9"/>
      <c r="I99" s="9"/>
      <c r="J99" s="9"/>
      <c r="K99" s="9"/>
    </row>
    <row r="100" spans="1:11" s="13" customFormat="1" ht="13.5" customHeight="1">
      <c r="A100" s="19"/>
      <c r="B100" s="20" t="s">
        <v>12</v>
      </c>
      <c r="C100" s="21">
        <v>0</v>
      </c>
      <c r="D100" s="21">
        <v>25424</v>
      </c>
      <c r="E100" s="12">
        <f aca="true" t="shared" si="36" ref="E100:E114">SUM(C100:D100)</f>
        <v>25424</v>
      </c>
      <c r="F100" s="21">
        <f>F107+F120</f>
        <v>10400</v>
      </c>
      <c r="G100" s="21">
        <f>G114</f>
        <v>4800</v>
      </c>
      <c r="H100" s="12">
        <f aca="true" t="shared" si="37" ref="H100:H114">F100+G100</f>
        <v>15200</v>
      </c>
      <c r="I100" s="12">
        <f aca="true" t="shared" si="38" ref="I100:I112">C100+F100</f>
        <v>10400</v>
      </c>
      <c r="J100" s="12">
        <f aca="true" t="shared" si="39" ref="J100:J112">D100+G100</f>
        <v>30224</v>
      </c>
      <c r="K100" s="12">
        <f aca="true" t="shared" si="40" ref="K100:K112">E100+H100</f>
        <v>40624</v>
      </c>
    </row>
    <row r="101" spans="1:11" s="7" customFormat="1" ht="15" customHeight="1">
      <c r="A101" s="22">
        <v>85202</v>
      </c>
      <c r="B101" s="7" t="s">
        <v>117</v>
      </c>
      <c r="C101" s="23">
        <v>808000</v>
      </c>
      <c r="D101" s="23">
        <v>0</v>
      </c>
      <c r="E101" s="24">
        <f aca="true" t="shared" si="41" ref="E101:E107">SUM(C101:D101)</f>
        <v>808000</v>
      </c>
      <c r="F101" s="23">
        <f>SUM(F102:F107)</f>
        <v>0</v>
      </c>
      <c r="G101" s="23">
        <f>SUM(G102:G107)</f>
        <v>0</v>
      </c>
      <c r="H101" s="24">
        <f aca="true" t="shared" si="42" ref="H101:H107">F101+G101</f>
        <v>0</v>
      </c>
      <c r="I101" s="24">
        <f aca="true" t="shared" si="43" ref="I101:I107">C101+F101</f>
        <v>808000</v>
      </c>
      <c r="J101" s="24">
        <f aca="true" t="shared" si="44" ref="J101:J107">D101+G101</f>
        <v>0</v>
      </c>
      <c r="K101" s="24">
        <f aca="true" t="shared" si="45" ref="K101:K107">E101+H101</f>
        <v>808000</v>
      </c>
    </row>
    <row r="102" spans="1:11" s="10" customFormat="1" ht="15" customHeight="1">
      <c r="A102" s="25" t="s">
        <v>46</v>
      </c>
      <c r="B102" s="10" t="s">
        <v>88</v>
      </c>
      <c r="C102" s="26">
        <v>2000</v>
      </c>
      <c r="D102" s="26">
        <v>0</v>
      </c>
      <c r="E102" s="27">
        <f t="shared" si="41"/>
        <v>2000</v>
      </c>
      <c r="F102" s="26">
        <v>-500</v>
      </c>
      <c r="G102" s="26">
        <v>0</v>
      </c>
      <c r="H102" s="27">
        <f t="shared" si="42"/>
        <v>-500</v>
      </c>
      <c r="I102" s="27">
        <f t="shared" si="43"/>
        <v>1500</v>
      </c>
      <c r="J102" s="27">
        <f t="shared" si="44"/>
        <v>0</v>
      </c>
      <c r="K102" s="27">
        <f t="shared" si="45"/>
        <v>1500</v>
      </c>
    </row>
    <row r="103" spans="1:11" s="10" customFormat="1" ht="15" customHeight="1">
      <c r="A103" s="25" t="s">
        <v>54</v>
      </c>
      <c r="B103" s="10" t="s">
        <v>57</v>
      </c>
      <c r="C103" s="26">
        <v>460000</v>
      </c>
      <c r="D103" s="26">
        <v>0</v>
      </c>
      <c r="E103" s="27">
        <f t="shared" si="41"/>
        <v>460000</v>
      </c>
      <c r="F103" s="26">
        <v>-3400</v>
      </c>
      <c r="G103" s="26">
        <v>0</v>
      </c>
      <c r="H103" s="27">
        <f t="shared" si="42"/>
        <v>-3400</v>
      </c>
      <c r="I103" s="27">
        <f t="shared" si="43"/>
        <v>456600</v>
      </c>
      <c r="J103" s="27">
        <f t="shared" si="44"/>
        <v>0</v>
      </c>
      <c r="K103" s="27">
        <f t="shared" si="45"/>
        <v>456600</v>
      </c>
    </row>
    <row r="104" spans="1:11" s="10" customFormat="1" ht="15" customHeight="1">
      <c r="A104" s="25" t="s">
        <v>119</v>
      </c>
      <c r="B104" s="10" t="s">
        <v>121</v>
      </c>
      <c r="C104" s="26">
        <v>33000</v>
      </c>
      <c r="D104" s="26">
        <v>0</v>
      </c>
      <c r="E104" s="27">
        <f t="shared" si="41"/>
        <v>33000</v>
      </c>
      <c r="F104" s="26">
        <v>-200</v>
      </c>
      <c r="G104" s="26">
        <v>0</v>
      </c>
      <c r="H104" s="27">
        <f t="shared" si="42"/>
        <v>-200</v>
      </c>
      <c r="I104" s="27">
        <f t="shared" si="43"/>
        <v>32800</v>
      </c>
      <c r="J104" s="27">
        <f t="shared" si="44"/>
        <v>0</v>
      </c>
      <c r="K104" s="27">
        <f t="shared" si="45"/>
        <v>32800</v>
      </c>
    </row>
    <row r="105" spans="1:11" s="10" customFormat="1" ht="15" customHeight="1">
      <c r="A105" s="25" t="s">
        <v>21</v>
      </c>
      <c r="B105" s="10" t="s">
        <v>25</v>
      </c>
      <c r="C105" s="26">
        <v>15000</v>
      </c>
      <c r="D105" s="26">
        <v>0</v>
      </c>
      <c r="E105" s="27">
        <f t="shared" si="41"/>
        <v>15000</v>
      </c>
      <c r="F105" s="26">
        <v>500</v>
      </c>
      <c r="G105" s="26">
        <v>0</v>
      </c>
      <c r="H105" s="27">
        <f t="shared" si="42"/>
        <v>500</v>
      </c>
      <c r="I105" s="27">
        <f t="shared" si="43"/>
        <v>15500</v>
      </c>
      <c r="J105" s="27">
        <f t="shared" si="44"/>
        <v>0</v>
      </c>
      <c r="K105" s="27">
        <f t="shared" si="45"/>
        <v>15500</v>
      </c>
    </row>
    <row r="106" spans="1:11" s="10" customFormat="1" ht="15" customHeight="1">
      <c r="A106" s="25" t="s">
        <v>120</v>
      </c>
      <c r="B106" s="10" t="s">
        <v>122</v>
      </c>
      <c r="C106" s="26">
        <v>16000</v>
      </c>
      <c r="D106" s="26">
        <v>0</v>
      </c>
      <c r="E106" s="27">
        <f t="shared" si="41"/>
        <v>16000</v>
      </c>
      <c r="F106" s="26">
        <v>200</v>
      </c>
      <c r="G106" s="26">
        <v>0</v>
      </c>
      <c r="H106" s="27">
        <f t="shared" si="42"/>
        <v>200</v>
      </c>
      <c r="I106" s="27">
        <f t="shared" si="43"/>
        <v>16200</v>
      </c>
      <c r="J106" s="27">
        <f t="shared" si="44"/>
        <v>0</v>
      </c>
      <c r="K106" s="27">
        <f t="shared" si="45"/>
        <v>16200</v>
      </c>
    </row>
    <row r="107" spans="1:11" s="10" customFormat="1" ht="15" customHeight="1">
      <c r="A107" s="25" t="s">
        <v>29</v>
      </c>
      <c r="B107" s="10" t="s">
        <v>30</v>
      </c>
      <c r="C107" s="26">
        <v>0</v>
      </c>
      <c r="D107" s="26">
        <v>0</v>
      </c>
      <c r="E107" s="27">
        <f t="shared" si="41"/>
        <v>0</v>
      </c>
      <c r="F107" s="26">
        <v>3400</v>
      </c>
      <c r="G107" s="26">
        <v>0</v>
      </c>
      <c r="H107" s="27">
        <f t="shared" si="42"/>
        <v>3400</v>
      </c>
      <c r="I107" s="27">
        <f t="shared" si="43"/>
        <v>3400</v>
      </c>
      <c r="J107" s="27">
        <f t="shared" si="44"/>
        <v>0</v>
      </c>
      <c r="K107" s="27">
        <f t="shared" si="45"/>
        <v>3400</v>
      </c>
    </row>
    <row r="108" spans="1:11" s="7" customFormat="1" ht="15" customHeight="1">
      <c r="A108" s="22">
        <v>85212</v>
      </c>
      <c r="B108" s="7" t="s">
        <v>134</v>
      </c>
      <c r="C108" s="23">
        <v>0</v>
      </c>
      <c r="D108" s="23">
        <v>5199419</v>
      </c>
      <c r="E108" s="24">
        <f t="shared" si="36"/>
        <v>5199419</v>
      </c>
      <c r="F108" s="23">
        <f>SUM(F109:F114)</f>
        <v>0</v>
      </c>
      <c r="G108" s="23">
        <f>SUM(G109:G114)</f>
        <v>22800</v>
      </c>
      <c r="H108" s="24">
        <f t="shared" si="37"/>
        <v>22800</v>
      </c>
      <c r="I108" s="24">
        <f t="shared" si="38"/>
        <v>0</v>
      </c>
      <c r="J108" s="24">
        <f t="shared" si="39"/>
        <v>5222219</v>
      </c>
      <c r="K108" s="24">
        <f t="shared" si="40"/>
        <v>5222219</v>
      </c>
    </row>
    <row r="109" spans="1:11" s="10" customFormat="1" ht="15" customHeight="1">
      <c r="A109" s="25" t="s">
        <v>54</v>
      </c>
      <c r="B109" s="10" t="s">
        <v>57</v>
      </c>
      <c r="C109" s="26">
        <v>0</v>
      </c>
      <c r="D109" s="26">
        <v>61050</v>
      </c>
      <c r="E109" s="27">
        <f t="shared" si="36"/>
        <v>61050</v>
      </c>
      <c r="F109" s="26">
        <v>0</v>
      </c>
      <c r="G109" s="26">
        <v>10860</v>
      </c>
      <c r="H109" s="27">
        <f t="shared" si="37"/>
        <v>10860</v>
      </c>
      <c r="I109" s="27">
        <f t="shared" si="38"/>
        <v>0</v>
      </c>
      <c r="J109" s="27">
        <f t="shared" si="39"/>
        <v>71910</v>
      </c>
      <c r="K109" s="27">
        <f t="shared" si="40"/>
        <v>71910</v>
      </c>
    </row>
    <row r="110" spans="1:11" s="10" customFormat="1" ht="15" customHeight="1">
      <c r="A110" s="25" t="s">
        <v>19</v>
      </c>
      <c r="B110" s="10" t="s">
        <v>22</v>
      </c>
      <c r="C110" s="26">
        <v>0</v>
      </c>
      <c r="D110" s="26">
        <v>110803</v>
      </c>
      <c r="E110" s="27">
        <f t="shared" si="36"/>
        <v>110803</v>
      </c>
      <c r="F110" s="26">
        <v>0</v>
      </c>
      <c r="G110" s="26">
        <v>1925</v>
      </c>
      <c r="H110" s="27">
        <f t="shared" si="37"/>
        <v>1925</v>
      </c>
      <c r="I110" s="27">
        <f t="shared" si="38"/>
        <v>0</v>
      </c>
      <c r="J110" s="27">
        <f t="shared" si="39"/>
        <v>112728</v>
      </c>
      <c r="K110" s="27">
        <f t="shared" si="40"/>
        <v>112728</v>
      </c>
    </row>
    <row r="111" spans="1:11" s="10" customFormat="1" ht="15" customHeight="1">
      <c r="A111" s="25" t="s">
        <v>20</v>
      </c>
      <c r="B111" s="10" t="s">
        <v>24</v>
      </c>
      <c r="C111" s="26">
        <v>0</v>
      </c>
      <c r="D111" s="26">
        <v>1494</v>
      </c>
      <c r="E111" s="27">
        <f t="shared" si="36"/>
        <v>1494</v>
      </c>
      <c r="F111" s="26">
        <v>0</v>
      </c>
      <c r="G111" s="26">
        <v>265</v>
      </c>
      <c r="H111" s="27">
        <f t="shared" si="37"/>
        <v>265</v>
      </c>
      <c r="I111" s="27">
        <f t="shared" si="38"/>
        <v>0</v>
      </c>
      <c r="J111" s="27">
        <f t="shared" si="39"/>
        <v>1759</v>
      </c>
      <c r="K111" s="27">
        <f t="shared" si="40"/>
        <v>1759</v>
      </c>
    </row>
    <row r="112" spans="1:11" s="10" customFormat="1" ht="15" customHeight="1">
      <c r="A112" s="25" t="s">
        <v>21</v>
      </c>
      <c r="B112" s="10" t="s">
        <v>25</v>
      </c>
      <c r="C112" s="26">
        <v>0</v>
      </c>
      <c r="D112" s="26">
        <v>12098</v>
      </c>
      <c r="E112" s="27">
        <f t="shared" si="36"/>
        <v>12098</v>
      </c>
      <c r="F112" s="26">
        <v>0</v>
      </c>
      <c r="G112" s="26">
        <v>2450</v>
      </c>
      <c r="H112" s="27">
        <f t="shared" si="37"/>
        <v>2450</v>
      </c>
      <c r="I112" s="27">
        <f t="shared" si="38"/>
        <v>0</v>
      </c>
      <c r="J112" s="27">
        <f t="shared" si="39"/>
        <v>14548</v>
      </c>
      <c r="K112" s="27">
        <f t="shared" si="40"/>
        <v>14548</v>
      </c>
    </row>
    <row r="113" spans="1:11" s="10" customFormat="1" ht="15" customHeight="1">
      <c r="A113" s="25" t="s">
        <v>17</v>
      </c>
      <c r="B113" s="10" t="s">
        <v>18</v>
      </c>
      <c r="C113" s="26">
        <v>0</v>
      </c>
      <c r="D113" s="26">
        <v>16800</v>
      </c>
      <c r="E113" s="27">
        <f>SUM(C113:D113)</f>
        <v>16800</v>
      </c>
      <c r="F113" s="26">
        <v>0</v>
      </c>
      <c r="G113" s="26">
        <v>2500</v>
      </c>
      <c r="H113" s="27">
        <f>F113+G113</f>
        <v>2500</v>
      </c>
      <c r="I113" s="27">
        <f aca="true" t="shared" si="46" ref="I113:K121">C113+F113</f>
        <v>0</v>
      </c>
      <c r="J113" s="27">
        <f t="shared" si="46"/>
        <v>19300</v>
      </c>
      <c r="K113" s="27">
        <f t="shared" si="46"/>
        <v>19300</v>
      </c>
    </row>
    <row r="114" spans="1:11" s="10" customFormat="1" ht="15" customHeight="1">
      <c r="A114" s="25" t="s">
        <v>29</v>
      </c>
      <c r="B114" s="10" t="s">
        <v>30</v>
      </c>
      <c r="C114" s="26">
        <v>0</v>
      </c>
      <c r="D114" s="26">
        <v>25424</v>
      </c>
      <c r="E114" s="27">
        <f t="shared" si="36"/>
        <v>25424</v>
      </c>
      <c r="F114" s="26">
        <v>0</v>
      </c>
      <c r="G114" s="26">
        <v>4800</v>
      </c>
      <c r="H114" s="27">
        <f t="shared" si="37"/>
        <v>4800</v>
      </c>
      <c r="I114" s="27">
        <f t="shared" si="46"/>
        <v>0</v>
      </c>
      <c r="J114" s="27">
        <f t="shared" si="46"/>
        <v>30224</v>
      </c>
      <c r="K114" s="27">
        <f t="shared" si="46"/>
        <v>30224</v>
      </c>
    </row>
    <row r="115" spans="1:11" s="7" customFormat="1" ht="15" customHeight="1">
      <c r="A115" s="22">
        <v>85214</v>
      </c>
      <c r="B115" s="7" t="s">
        <v>32</v>
      </c>
      <c r="C115" s="23">
        <v>1344500</v>
      </c>
      <c r="D115" s="23">
        <v>2403129</v>
      </c>
      <c r="E115" s="24">
        <f aca="true" t="shared" si="47" ref="E115:E121">SUM(C115:D115)</f>
        <v>3747629</v>
      </c>
      <c r="F115" s="23">
        <f>SUM(F116:F116)</f>
        <v>0</v>
      </c>
      <c r="G115" s="23">
        <f>SUM(G116:G116)</f>
        <v>143165</v>
      </c>
      <c r="H115" s="24">
        <f aca="true" t="shared" si="48" ref="H115:H121">F115+G115</f>
        <v>143165</v>
      </c>
      <c r="I115" s="24">
        <f t="shared" si="46"/>
        <v>1344500</v>
      </c>
      <c r="J115" s="24">
        <f t="shared" si="46"/>
        <v>2546294</v>
      </c>
      <c r="K115" s="24">
        <f t="shared" si="46"/>
        <v>3890794</v>
      </c>
    </row>
    <row r="116" spans="1:11" s="10" customFormat="1" ht="15" customHeight="1">
      <c r="A116" s="25" t="s">
        <v>31</v>
      </c>
      <c r="B116" s="10" t="s">
        <v>33</v>
      </c>
      <c r="C116" s="26">
        <v>1342500</v>
      </c>
      <c r="D116" s="26">
        <v>2303129</v>
      </c>
      <c r="E116" s="27">
        <f t="shared" si="47"/>
        <v>3645629</v>
      </c>
      <c r="F116" s="26">
        <v>0</v>
      </c>
      <c r="G116" s="26">
        <v>143165</v>
      </c>
      <c r="H116" s="27">
        <f t="shared" si="48"/>
        <v>143165</v>
      </c>
      <c r="I116" s="27">
        <f t="shared" si="46"/>
        <v>1342500</v>
      </c>
      <c r="J116" s="27">
        <f t="shared" si="46"/>
        <v>2446294</v>
      </c>
      <c r="K116" s="27">
        <f t="shared" si="46"/>
        <v>3788794</v>
      </c>
    </row>
    <row r="117" spans="1:11" s="7" customFormat="1" ht="15" customHeight="1">
      <c r="A117" s="22">
        <v>85215</v>
      </c>
      <c r="B117" s="7" t="s">
        <v>112</v>
      </c>
      <c r="C117" s="23">
        <v>4055000</v>
      </c>
      <c r="D117" s="23">
        <v>0</v>
      </c>
      <c r="E117" s="24">
        <f t="shared" si="47"/>
        <v>4055000</v>
      </c>
      <c r="F117" s="23">
        <f>SUM(F118:F118)</f>
        <v>-118000</v>
      </c>
      <c r="G117" s="23">
        <f>SUM(G118:G118)</f>
        <v>0</v>
      </c>
      <c r="H117" s="24">
        <f t="shared" si="48"/>
        <v>-118000</v>
      </c>
      <c r="I117" s="24">
        <f aca="true" t="shared" si="49" ref="I117:K120">C117+F117</f>
        <v>3937000</v>
      </c>
      <c r="J117" s="24">
        <f t="shared" si="49"/>
        <v>0</v>
      </c>
      <c r="K117" s="24">
        <f t="shared" si="49"/>
        <v>3937000</v>
      </c>
    </row>
    <row r="118" spans="1:11" s="10" customFormat="1" ht="15" customHeight="1">
      <c r="A118" s="25" t="s">
        <v>31</v>
      </c>
      <c r="B118" s="10" t="s">
        <v>33</v>
      </c>
      <c r="C118" s="26">
        <v>4055000</v>
      </c>
      <c r="D118" s="26">
        <v>0</v>
      </c>
      <c r="E118" s="27">
        <f t="shared" si="47"/>
        <v>4055000</v>
      </c>
      <c r="F118" s="26">
        <v>-118000</v>
      </c>
      <c r="G118" s="26">
        <v>0</v>
      </c>
      <c r="H118" s="27">
        <f t="shared" si="48"/>
        <v>-118000</v>
      </c>
      <c r="I118" s="27">
        <f t="shared" si="49"/>
        <v>3937000</v>
      </c>
      <c r="J118" s="27">
        <f t="shared" si="49"/>
        <v>0</v>
      </c>
      <c r="K118" s="27">
        <f t="shared" si="49"/>
        <v>3937000</v>
      </c>
    </row>
    <row r="119" spans="1:11" s="7" customFormat="1" ht="15" customHeight="1">
      <c r="A119" s="22">
        <v>85219</v>
      </c>
      <c r="B119" s="7" t="s">
        <v>123</v>
      </c>
      <c r="C119" s="23">
        <v>1278000</v>
      </c>
      <c r="D119" s="23">
        <v>1145320</v>
      </c>
      <c r="E119" s="24">
        <f t="shared" si="47"/>
        <v>2423320</v>
      </c>
      <c r="F119" s="23">
        <f>SUM(F120:F120)</f>
        <v>7000</v>
      </c>
      <c r="G119" s="23">
        <f>SUM(G120:G120)</f>
        <v>0</v>
      </c>
      <c r="H119" s="24">
        <f t="shared" si="48"/>
        <v>7000</v>
      </c>
      <c r="I119" s="24">
        <f t="shared" si="49"/>
        <v>1285000</v>
      </c>
      <c r="J119" s="24">
        <f t="shared" si="49"/>
        <v>1145320</v>
      </c>
      <c r="K119" s="24">
        <f t="shared" si="49"/>
        <v>2430320</v>
      </c>
    </row>
    <row r="120" spans="1:11" s="10" customFormat="1" ht="15" customHeight="1">
      <c r="A120" s="25" t="s">
        <v>29</v>
      </c>
      <c r="B120" s="10" t="s">
        <v>39</v>
      </c>
      <c r="C120" s="26">
        <v>0</v>
      </c>
      <c r="D120" s="26">
        <v>0</v>
      </c>
      <c r="E120" s="27">
        <f t="shared" si="47"/>
        <v>0</v>
      </c>
      <c r="F120" s="26">
        <v>7000</v>
      </c>
      <c r="G120" s="26">
        <v>0</v>
      </c>
      <c r="H120" s="27">
        <f t="shared" si="48"/>
        <v>7000</v>
      </c>
      <c r="I120" s="27">
        <f t="shared" si="49"/>
        <v>7000</v>
      </c>
      <c r="J120" s="27">
        <f t="shared" si="49"/>
        <v>0</v>
      </c>
      <c r="K120" s="27">
        <f t="shared" si="49"/>
        <v>7000</v>
      </c>
    </row>
    <row r="121" spans="1:11" s="7" customFormat="1" ht="15" customHeight="1">
      <c r="A121" s="3" t="s">
        <v>110</v>
      </c>
      <c r="B121" s="14" t="s">
        <v>111</v>
      </c>
      <c r="C121" s="15">
        <v>605000</v>
      </c>
      <c r="D121" s="15">
        <v>0</v>
      </c>
      <c r="E121" s="6">
        <f t="shared" si="47"/>
        <v>605000</v>
      </c>
      <c r="F121" s="15">
        <f>F124</f>
        <v>0</v>
      </c>
      <c r="G121" s="15">
        <f>G124+G129</f>
        <v>0</v>
      </c>
      <c r="H121" s="6">
        <f t="shared" si="48"/>
        <v>0</v>
      </c>
      <c r="I121" s="6">
        <f t="shared" si="46"/>
        <v>605000</v>
      </c>
      <c r="J121" s="6">
        <f t="shared" si="46"/>
        <v>0</v>
      </c>
      <c r="K121" s="6">
        <f t="shared" si="46"/>
        <v>605000</v>
      </c>
    </row>
    <row r="122" spans="1:11" s="10" customFormat="1" ht="15" customHeight="1">
      <c r="A122" s="16"/>
      <c r="B122" s="17" t="s">
        <v>11</v>
      </c>
      <c r="C122" s="18"/>
      <c r="D122" s="18"/>
      <c r="E122" s="9"/>
      <c r="F122" s="18"/>
      <c r="G122" s="18"/>
      <c r="H122" s="9"/>
      <c r="I122" s="9"/>
      <c r="J122" s="9"/>
      <c r="K122" s="9"/>
    </row>
    <row r="123" spans="1:11" s="13" customFormat="1" ht="13.5" customHeight="1">
      <c r="A123" s="19"/>
      <c r="B123" s="20" t="s">
        <v>12</v>
      </c>
      <c r="C123" s="21">
        <v>0</v>
      </c>
      <c r="D123" s="21">
        <v>0</v>
      </c>
      <c r="E123" s="12">
        <f aca="true" t="shared" si="50" ref="E123:E128">SUM(C123:D123)</f>
        <v>0</v>
      </c>
      <c r="F123" s="21">
        <v>0</v>
      </c>
      <c r="G123" s="21">
        <v>0</v>
      </c>
      <c r="H123" s="12">
        <f aca="true" t="shared" si="51" ref="H123:H128">F123+G123</f>
        <v>0</v>
      </c>
      <c r="I123" s="12">
        <f aca="true" t="shared" si="52" ref="I123:I128">C123+F123</f>
        <v>0</v>
      </c>
      <c r="J123" s="12">
        <f aca="true" t="shared" si="53" ref="J123:J128">D123+G123</f>
        <v>0</v>
      </c>
      <c r="K123" s="12">
        <f aca="true" t="shared" si="54" ref="K123:K128">E123+H123</f>
        <v>0</v>
      </c>
    </row>
    <row r="124" spans="1:11" s="7" customFormat="1" ht="15" customHeight="1">
      <c r="A124" s="22">
        <v>85305</v>
      </c>
      <c r="B124" s="7" t="s">
        <v>135</v>
      </c>
      <c r="C124" s="23">
        <v>575000</v>
      </c>
      <c r="D124" s="23">
        <v>0</v>
      </c>
      <c r="E124" s="24">
        <f t="shared" si="50"/>
        <v>575000</v>
      </c>
      <c r="F124" s="23">
        <f>SUM(F125:F128)</f>
        <v>0</v>
      </c>
      <c r="G124" s="23">
        <f>SUM(G125:G128)</f>
        <v>0</v>
      </c>
      <c r="H124" s="24">
        <f t="shared" si="51"/>
        <v>0</v>
      </c>
      <c r="I124" s="24">
        <f t="shared" si="52"/>
        <v>575000</v>
      </c>
      <c r="J124" s="24">
        <f t="shared" si="53"/>
        <v>0</v>
      </c>
      <c r="K124" s="24">
        <f t="shared" si="54"/>
        <v>575000</v>
      </c>
    </row>
    <row r="125" spans="1:11" s="10" customFormat="1" ht="15" customHeight="1">
      <c r="A125" s="25" t="s">
        <v>54</v>
      </c>
      <c r="B125" s="10" t="s">
        <v>57</v>
      </c>
      <c r="C125" s="26">
        <v>401000</v>
      </c>
      <c r="D125" s="26">
        <v>0</v>
      </c>
      <c r="E125" s="27">
        <f t="shared" si="50"/>
        <v>401000</v>
      </c>
      <c r="F125" s="26">
        <v>-5200</v>
      </c>
      <c r="G125" s="26">
        <v>0</v>
      </c>
      <c r="H125" s="27">
        <f t="shared" si="51"/>
        <v>-5200</v>
      </c>
      <c r="I125" s="27">
        <f t="shared" si="52"/>
        <v>395800</v>
      </c>
      <c r="J125" s="27">
        <f t="shared" si="53"/>
        <v>0</v>
      </c>
      <c r="K125" s="27">
        <f t="shared" si="54"/>
        <v>395800</v>
      </c>
    </row>
    <row r="126" spans="1:11" s="13" customFormat="1" ht="15" customHeight="1">
      <c r="A126" s="28" t="s">
        <v>19</v>
      </c>
      <c r="B126" s="13" t="s">
        <v>22</v>
      </c>
      <c r="C126" s="29">
        <v>77000</v>
      </c>
      <c r="D126" s="29">
        <v>0</v>
      </c>
      <c r="E126" s="30">
        <f t="shared" si="50"/>
        <v>77000</v>
      </c>
      <c r="F126" s="29">
        <v>-1600</v>
      </c>
      <c r="G126" s="29">
        <v>0</v>
      </c>
      <c r="H126" s="30">
        <f t="shared" si="51"/>
        <v>-1600</v>
      </c>
      <c r="I126" s="30">
        <f t="shared" si="52"/>
        <v>75400</v>
      </c>
      <c r="J126" s="30">
        <f t="shared" si="53"/>
        <v>0</v>
      </c>
      <c r="K126" s="30">
        <f t="shared" si="54"/>
        <v>75400</v>
      </c>
    </row>
    <row r="127" spans="1:11" s="10" customFormat="1" ht="15" customHeight="1">
      <c r="A127" s="25" t="s">
        <v>20</v>
      </c>
      <c r="B127" s="10" t="s">
        <v>24</v>
      </c>
      <c r="C127" s="26">
        <v>11000</v>
      </c>
      <c r="D127" s="26">
        <v>0</v>
      </c>
      <c r="E127" s="27">
        <f t="shared" si="50"/>
        <v>11000</v>
      </c>
      <c r="F127" s="26">
        <v>-130</v>
      </c>
      <c r="G127" s="26">
        <v>0</v>
      </c>
      <c r="H127" s="27">
        <f t="shared" si="51"/>
        <v>-130</v>
      </c>
      <c r="I127" s="27">
        <f t="shared" si="52"/>
        <v>10870</v>
      </c>
      <c r="J127" s="27">
        <f t="shared" si="53"/>
        <v>0</v>
      </c>
      <c r="K127" s="27">
        <f t="shared" si="54"/>
        <v>10870</v>
      </c>
    </row>
    <row r="128" spans="1:11" s="10" customFormat="1" ht="15" customHeight="1">
      <c r="A128" s="25" t="s">
        <v>21</v>
      </c>
      <c r="B128" s="10" t="s">
        <v>25</v>
      </c>
      <c r="C128" s="26">
        <v>7705</v>
      </c>
      <c r="D128" s="26">
        <v>0</v>
      </c>
      <c r="E128" s="27">
        <f t="shared" si="50"/>
        <v>7705</v>
      </c>
      <c r="F128" s="26">
        <v>6930</v>
      </c>
      <c r="G128" s="26">
        <v>0</v>
      </c>
      <c r="H128" s="27">
        <f t="shared" si="51"/>
        <v>6930</v>
      </c>
      <c r="I128" s="27">
        <f t="shared" si="52"/>
        <v>14635</v>
      </c>
      <c r="J128" s="27">
        <f t="shared" si="53"/>
        <v>0</v>
      </c>
      <c r="K128" s="27">
        <f t="shared" si="54"/>
        <v>14635</v>
      </c>
    </row>
    <row r="129" spans="1:11" s="7" customFormat="1" ht="15" customHeight="1">
      <c r="A129" s="3" t="s">
        <v>75</v>
      </c>
      <c r="B129" s="14" t="s">
        <v>76</v>
      </c>
      <c r="C129" s="15">
        <v>1986246</v>
      </c>
      <c r="D129" s="15">
        <v>0</v>
      </c>
      <c r="E129" s="6">
        <f>SUM(C129:D129)</f>
        <v>1986246</v>
      </c>
      <c r="F129" s="15">
        <f>F132</f>
        <v>1700</v>
      </c>
      <c r="G129" s="15">
        <f>G132</f>
        <v>0</v>
      </c>
      <c r="H129" s="6">
        <f>F129+G129</f>
        <v>1700</v>
      </c>
      <c r="I129" s="6">
        <f>C129+F129</f>
        <v>1987946</v>
      </c>
      <c r="J129" s="6">
        <f>D129+G129</f>
        <v>0</v>
      </c>
      <c r="K129" s="6">
        <f>E129+H129</f>
        <v>1987946</v>
      </c>
    </row>
    <row r="130" spans="1:11" s="10" customFormat="1" ht="15" customHeight="1">
      <c r="A130" s="16"/>
      <c r="B130" s="17" t="s">
        <v>11</v>
      </c>
      <c r="C130" s="18"/>
      <c r="D130" s="18"/>
      <c r="E130" s="9"/>
      <c r="F130" s="18"/>
      <c r="G130" s="18"/>
      <c r="H130" s="9"/>
      <c r="I130" s="9"/>
      <c r="J130" s="9"/>
      <c r="K130" s="9"/>
    </row>
    <row r="131" spans="1:11" s="13" customFormat="1" ht="13.5" customHeight="1">
      <c r="A131" s="19"/>
      <c r="B131" s="20" t="s">
        <v>12</v>
      </c>
      <c r="C131" s="21">
        <v>0</v>
      </c>
      <c r="D131" s="21">
        <v>0</v>
      </c>
      <c r="E131" s="12">
        <f>SUM(C131:D131)</f>
        <v>0</v>
      </c>
      <c r="F131" s="21">
        <v>0</v>
      </c>
      <c r="G131" s="21">
        <v>0</v>
      </c>
      <c r="H131" s="12">
        <f>F131+G131</f>
        <v>0</v>
      </c>
      <c r="I131" s="12">
        <f aca="true" t="shared" si="55" ref="I131:K134">C131+F131</f>
        <v>0</v>
      </c>
      <c r="J131" s="12">
        <f t="shared" si="55"/>
        <v>0</v>
      </c>
      <c r="K131" s="12">
        <f t="shared" si="55"/>
        <v>0</v>
      </c>
    </row>
    <row r="132" spans="1:11" s="7" customFormat="1" ht="15" customHeight="1">
      <c r="A132" s="22">
        <v>85401</v>
      </c>
      <c r="B132" s="7" t="s">
        <v>82</v>
      </c>
      <c r="C132" s="23">
        <v>1986246</v>
      </c>
      <c r="D132" s="23">
        <v>0</v>
      </c>
      <c r="E132" s="24">
        <f>SUM(C132:D132)</f>
        <v>1986246</v>
      </c>
      <c r="F132" s="23">
        <f>SUM(F133:F133)</f>
        <v>1700</v>
      </c>
      <c r="G132" s="23">
        <f>SUM(G133:G133)</f>
        <v>0</v>
      </c>
      <c r="H132" s="24">
        <f>F132+G132</f>
        <v>1700</v>
      </c>
      <c r="I132" s="24">
        <f t="shared" si="55"/>
        <v>1987946</v>
      </c>
      <c r="J132" s="24">
        <f t="shared" si="55"/>
        <v>0</v>
      </c>
      <c r="K132" s="24">
        <f t="shared" si="55"/>
        <v>1987946</v>
      </c>
    </row>
    <row r="133" spans="1:11" s="10" customFormat="1" ht="15" customHeight="1">
      <c r="A133" s="25" t="s">
        <v>20</v>
      </c>
      <c r="B133" s="10" t="s">
        <v>24</v>
      </c>
      <c r="C133" s="26">
        <v>35030</v>
      </c>
      <c r="D133" s="26">
        <v>0</v>
      </c>
      <c r="E133" s="27">
        <f>SUM(C133:D133)</f>
        <v>35030</v>
      </c>
      <c r="F133" s="26">
        <v>1700</v>
      </c>
      <c r="G133" s="26">
        <v>0</v>
      </c>
      <c r="H133" s="27">
        <f>F133+G133</f>
        <v>1700</v>
      </c>
      <c r="I133" s="27">
        <f t="shared" si="55"/>
        <v>36730</v>
      </c>
      <c r="J133" s="27">
        <f t="shared" si="55"/>
        <v>0</v>
      </c>
      <c r="K133" s="27">
        <f t="shared" si="55"/>
        <v>36730</v>
      </c>
    </row>
    <row r="134" spans="1:11" s="7" customFormat="1" ht="15" customHeight="1">
      <c r="A134" s="3" t="s">
        <v>103</v>
      </c>
      <c r="B134" s="14" t="s">
        <v>104</v>
      </c>
      <c r="C134" s="15">
        <v>8309899</v>
      </c>
      <c r="D134" s="15">
        <v>584500</v>
      </c>
      <c r="E134" s="6">
        <f>SUM(C134:D134)</f>
        <v>8894399</v>
      </c>
      <c r="F134" s="15">
        <f>F141</f>
        <v>10000</v>
      </c>
      <c r="G134" s="15">
        <f>G137+G139+G141</f>
        <v>-360000</v>
      </c>
      <c r="H134" s="6">
        <f>F134+G134</f>
        <v>-350000</v>
      </c>
      <c r="I134" s="6">
        <f t="shared" si="55"/>
        <v>8319899</v>
      </c>
      <c r="J134" s="6">
        <f t="shared" si="55"/>
        <v>224500</v>
      </c>
      <c r="K134" s="6">
        <f t="shared" si="55"/>
        <v>8544399</v>
      </c>
    </row>
    <row r="135" spans="1:11" s="10" customFormat="1" ht="15" customHeight="1">
      <c r="A135" s="16"/>
      <c r="B135" s="17" t="s">
        <v>11</v>
      </c>
      <c r="C135" s="18"/>
      <c r="D135" s="18"/>
      <c r="E135" s="9"/>
      <c r="F135" s="18"/>
      <c r="G135" s="18"/>
      <c r="H135" s="9"/>
      <c r="I135" s="9"/>
      <c r="J135" s="9"/>
      <c r="K135" s="9"/>
    </row>
    <row r="136" spans="1:11" s="13" customFormat="1" ht="13.5" customHeight="1">
      <c r="A136" s="19"/>
      <c r="B136" s="20" t="s">
        <v>12</v>
      </c>
      <c r="C136" s="21">
        <v>2851781</v>
      </c>
      <c r="D136" s="21">
        <v>564500</v>
      </c>
      <c r="E136" s="12">
        <f aca="true" t="shared" si="56" ref="E136:E143">SUM(C136:D136)</f>
        <v>3416281</v>
      </c>
      <c r="F136" s="21">
        <f>F142</f>
        <v>10000</v>
      </c>
      <c r="G136" s="21">
        <f>G138+G140+G142</f>
        <v>-360000</v>
      </c>
      <c r="H136" s="12">
        <f aca="true" t="shared" si="57" ref="H136:H143">F136+G136</f>
        <v>-350000</v>
      </c>
      <c r="I136" s="12">
        <f aca="true" t="shared" si="58" ref="I136:K143">C136+F136</f>
        <v>2861781</v>
      </c>
      <c r="J136" s="12">
        <f t="shared" si="58"/>
        <v>204500</v>
      </c>
      <c r="K136" s="12">
        <f t="shared" si="58"/>
        <v>3066281</v>
      </c>
    </row>
    <row r="137" spans="1:11" s="7" customFormat="1" ht="15" customHeight="1">
      <c r="A137" s="22">
        <v>90001</v>
      </c>
      <c r="B137" s="7" t="s">
        <v>105</v>
      </c>
      <c r="C137" s="23">
        <v>383000</v>
      </c>
      <c r="D137" s="23">
        <v>60000</v>
      </c>
      <c r="E137" s="24">
        <f t="shared" si="56"/>
        <v>443000</v>
      </c>
      <c r="F137" s="23">
        <f>SUM(F138:F138)</f>
        <v>0</v>
      </c>
      <c r="G137" s="23">
        <f>SUM(G138:G138)</f>
        <v>-60000</v>
      </c>
      <c r="H137" s="24">
        <f t="shared" si="57"/>
        <v>-60000</v>
      </c>
      <c r="I137" s="24">
        <f t="shared" si="58"/>
        <v>383000</v>
      </c>
      <c r="J137" s="24">
        <f t="shared" si="58"/>
        <v>0</v>
      </c>
      <c r="K137" s="24">
        <f t="shared" si="58"/>
        <v>383000</v>
      </c>
    </row>
    <row r="138" spans="1:11" s="10" customFormat="1" ht="15" customHeight="1">
      <c r="A138" s="25" t="s">
        <v>43</v>
      </c>
      <c r="B138" s="10" t="s">
        <v>44</v>
      </c>
      <c r="C138" s="26">
        <v>100000</v>
      </c>
      <c r="D138" s="26">
        <v>60000</v>
      </c>
      <c r="E138" s="27">
        <f t="shared" si="56"/>
        <v>160000</v>
      </c>
      <c r="F138" s="26">
        <v>0</v>
      </c>
      <c r="G138" s="26">
        <v>-60000</v>
      </c>
      <c r="H138" s="27">
        <f t="shared" si="57"/>
        <v>-60000</v>
      </c>
      <c r="I138" s="27">
        <f t="shared" si="58"/>
        <v>100000</v>
      </c>
      <c r="J138" s="27">
        <f t="shared" si="58"/>
        <v>0</v>
      </c>
      <c r="K138" s="27">
        <f t="shared" si="58"/>
        <v>100000</v>
      </c>
    </row>
    <row r="139" spans="1:11" s="7" customFormat="1" ht="15" customHeight="1">
      <c r="A139" s="22">
        <v>90013</v>
      </c>
      <c r="B139" s="7" t="s">
        <v>106</v>
      </c>
      <c r="C139" s="23">
        <v>215000</v>
      </c>
      <c r="D139" s="23">
        <v>300000</v>
      </c>
      <c r="E139" s="24">
        <f t="shared" si="56"/>
        <v>515000</v>
      </c>
      <c r="F139" s="23">
        <f>SUM(F140:F140)</f>
        <v>0</v>
      </c>
      <c r="G139" s="23">
        <f>SUM(G140:G140)</f>
        <v>-300000</v>
      </c>
      <c r="H139" s="24">
        <f t="shared" si="57"/>
        <v>-300000</v>
      </c>
      <c r="I139" s="24">
        <f t="shared" si="58"/>
        <v>215000</v>
      </c>
      <c r="J139" s="24">
        <f t="shared" si="58"/>
        <v>0</v>
      </c>
      <c r="K139" s="24">
        <f t="shared" si="58"/>
        <v>215000</v>
      </c>
    </row>
    <row r="140" spans="1:11" s="10" customFormat="1" ht="15" customHeight="1">
      <c r="A140" s="25" t="s">
        <v>43</v>
      </c>
      <c r="B140" s="10" t="s">
        <v>44</v>
      </c>
      <c r="C140" s="26">
        <v>100000</v>
      </c>
      <c r="D140" s="26">
        <v>300000</v>
      </c>
      <c r="E140" s="27">
        <f t="shared" si="56"/>
        <v>400000</v>
      </c>
      <c r="F140" s="26">
        <v>0</v>
      </c>
      <c r="G140" s="26">
        <v>-300000</v>
      </c>
      <c r="H140" s="27">
        <f t="shared" si="57"/>
        <v>-300000</v>
      </c>
      <c r="I140" s="27">
        <f t="shared" si="58"/>
        <v>100000</v>
      </c>
      <c r="J140" s="27">
        <f t="shared" si="58"/>
        <v>0</v>
      </c>
      <c r="K140" s="27">
        <f t="shared" si="58"/>
        <v>100000</v>
      </c>
    </row>
    <row r="141" spans="1:11" s="7" customFormat="1" ht="15" customHeight="1">
      <c r="A141" s="22">
        <v>90095</v>
      </c>
      <c r="B141" s="7" t="s">
        <v>66</v>
      </c>
      <c r="C141" s="23">
        <v>4747899</v>
      </c>
      <c r="D141" s="23">
        <v>224500</v>
      </c>
      <c r="E141" s="24">
        <f t="shared" si="56"/>
        <v>4972399</v>
      </c>
      <c r="F141" s="23">
        <f>SUM(F142:F142)</f>
        <v>10000</v>
      </c>
      <c r="G141" s="23">
        <f>SUM(G142:G142)</f>
        <v>0</v>
      </c>
      <c r="H141" s="24">
        <f t="shared" si="57"/>
        <v>10000</v>
      </c>
      <c r="I141" s="24">
        <f t="shared" si="58"/>
        <v>4757899</v>
      </c>
      <c r="J141" s="24">
        <f t="shared" si="58"/>
        <v>224500</v>
      </c>
      <c r="K141" s="24">
        <f t="shared" si="58"/>
        <v>4982399</v>
      </c>
    </row>
    <row r="142" spans="1:11" s="10" customFormat="1" ht="15" customHeight="1">
      <c r="A142" s="25" t="s">
        <v>43</v>
      </c>
      <c r="B142" s="10" t="s">
        <v>44</v>
      </c>
      <c r="C142" s="26">
        <v>2488739</v>
      </c>
      <c r="D142" s="26">
        <v>204500</v>
      </c>
      <c r="E142" s="27">
        <f t="shared" si="56"/>
        <v>2693239</v>
      </c>
      <c r="F142" s="26">
        <f>79000-19000-50000</f>
        <v>10000</v>
      </c>
      <c r="G142" s="26">
        <v>0</v>
      </c>
      <c r="H142" s="27">
        <f t="shared" si="57"/>
        <v>10000</v>
      </c>
      <c r="I142" s="27">
        <f t="shared" si="58"/>
        <v>2498739</v>
      </c>
      <c r="J142" s="27">
        <f t="shared" si="58"/>
        <v>204500</v>
      </c>
      <c r="K142" s="27">
        <f t="shared" si="58"/>
        <v>2703239</v>
      </c>
    </row>
    <row r="143" spans="1:11" s="7" customFormat="1" ht="15" customHeight="1">
      <c r="A143" s="3" t="s">
        <v>84</v>
      </c>
      <c r="B143" s="14" t="s">
        <v>124</v>
      </c>
      <c r="C143" s="15">
        <v>1238062</v>
      </c>
      <c r="D143" s="15">
        <v>0</v>
      </c>
      <c r="E143" s="6">
        <f t="shared" si="56"/>
        <v>1238062</v>
      </c>
      <c r="F143" s="15">
        <f>F146</f>
        <v>-4900</v>
      </c>
      <c r="G143" s="15">
        <f>G146</f>
        <v>0</v>
      </c>
      <c r="H143" s="6">
        <f t="shared" si="57"/>
        <v>-4900</v>
      </c>
      <c r="I143" s="6">
        <f t="shared" si="58"/>
        <v>1233162</v>
      </c>
      <c r="J143" s="6">
        <f t="shared" si="58"/>
        <v>0</v>
      </c>
      <c r="K143" s="6">
        <f t="shared" si="58"/>
        <v>1233162</v>
      </c>
    </row>
    <row r="144" spans="1:11" s="10" customFormat="1" ht="12.75" customHeight="1">
      <c r="A144" s="16"/>
      <c r="B144" s="17" t="s">
        <v>11</v>
      </c>
      <c r="C144" s="18"/>
      <c r="D144" s="18"/>
      <c r="E144" s="9"/>
      <c r="F144" s="18"/>
      <c r="G144" s="18"/>
      <c r="H144" s="9"/>
      <c r="I144" s="9"/>
      <c r="J144" s="9"/>
      <c r="K144" s="9"/>
    </row>
    <row r="145" spans="1:11" s="13" customFormat="1" ht="12" customHeight="1">
      <c r="A145" s="19"/>
      <c r="B145" s="20" t="s">
        <v>12</v>
      </c>
      <c r="C145" s="21">
        <v>25000</v>
      </c>
      <c r="D145" s="21">
        <v>0</v>
      </c>
      <c r="E145" s="12">
        <f>SUM(C145:D145)</f>
        <v>25000</v>
      </c>
      <c r="F145" s="21">
        <v>0</v>
      </c>
      <c r="G145" s="21">
        <v>0</v>
      </c>
      <c r="H145" s="12">
        <f>F145+G145</f>
        <v>0</v>
      </c>
      <c r="I145" s="12">
        <f aca="true" t="shared" si="59" ref="I145:K146">C145+F145</f>
        <v>25000</v>
      </c>
      <c r="J145" s="12">
        <f t="shared" si="59"/>
        <v>0</v>
      </c>
      <c r="K145" s="12">
        <f t="shared" si="59"/>
        <v>25000</v>
      </c>
    </row>
    <row r="146" spans="1:11" s="7" customFormat="1" ht="15" customHeight="1">
      <c r="A146" s="22">
        <v>92195</v>
      </c>
      <c r="B146" s="7" t="s">
        <v>85</v>
      </c>
      <c r="C146" s="23">
        <v>254262</v>
      </c>
      <c r="D146" s="23">
        <v>0</v>
      </c>
      <c r="E146" s="24">
        <f>SUM(C146:D146)</f>
        <v>254262</v>
      </c>
      <c r="F146" s="23">
        <f>SUM(F147:F147)</f>
        <v>-4900</v>
      </c>
      <c r="G146" s="23">
        <f>SUM(G147:G147)</f>
        <v>0</v>
      </c>
      <c r="H146" s="24">
        <f>F146+G146</f>
        <v>-4900</v>
      </c>
      <c r="I146" s="24">
        <f t="shared" si="59"/>
        <v>249362</v>
      </c>
      <c r="J146" s="24">
        <f t="shared" si="59"/>
        <v>0</v>
      </c>
      <c r="K146" s="24">
        <f t="shared" si="59"/>
        <v>249362</v>
      </c>
    </row>
    <row r="147" spans="1:11" s="10" customFormat="1" ht="15" customHeight="1">
      <c r="A147" s="25" t="s">
        <v>17</v>
      </c>
      <c r="B147" s="10" t="s">
        <v>18</v>
      </c>
      <c r="C147" s="26">
        <v>209262</v>
      </c>
      <c r="D147" s="26">
        <v>0</v>
      </c>
      <c r="E147" s="27">
        <f>SUM(C147:D147)</f>
        <v>209262</v>
      </c>
      <c r="F147" s="26">
        <v>-4900</v>
      </c>
      <c r="G147" s="26">
        <v>0</v>
      </c>
      <c r="H147" s="27">
        <f>F147+G147</f>
        <v>-4900</v>
      </c>
      <c r="I147" s="27">
        <f aca="true" t="shared" si="60" ref="I147:K148">C147+F147</f>
        <v>204362</v>
      </c>
      <c r="J147" s="27">
        <f t="shared" si="60"/>
        <v>0</v>
      </c>
      <c r="K147" s="27">
        <f t="shared" si="60"/>
        <v>204362</v>
      </c>
    </row>
    <row r="148" spans="1:11" s="7" customFormat="1" ht="14.25" customHeight="1">
      <c r="A148" s="3" t="s">
        <v>86</v>
      </c>
      <c r="B148" s="14" t="s">
        <v>87</v>
      </c>
      <c r="C148" s="15">
        <v>3273100</v>
      </c>
      <c r="D148" s="15">
        <v>0</v>
      </c>
      <c r="E148" s="6">
        <f>SUM(C148:D148)</f>
        <v>3273100</v>
      </c>
      <c r="F148" s="15">
        <f>F151+F154</f>
        <v>-123100</v>
      </c>
      <c r="G148" s="15">
        <f>G154</f>
        <v>0</v>
      </c>
      <c r="H148" s="6">
        <f>F148+G148</f>
        <v>-123100</v>
      </c>
      <c r="I148" s="6">
        <f t="shared" si="60"/>
        <v>3150000</v>
      </c>
      <c r="J148" s="6">
        <f t="shared" si="60"/>
        <v>0</v>
      </c>
      <c r="K148" s="6">
        <f t="shared" si="60"/>
        <v>3150000</v>
      </c>
    </row>
    <row r="149" spans="1:11" s="10" customFormat="1" ht="12" customHeight="1">
      <c r="A149" s="16"/>
      <c r="B149" s="17" t="s">
        <v>11</v>
      </c>
      <c r="C149" s="18"/>
      <c r="D149" s="18"/>
      <c r="E149" s="9"/>
      <c r="F149" s="18"/>
      <c r="G149" s="18"/>
      <c r="H149" s="9"/>
      <c r="I149" s="9"/>
      <c r="J149" s="9"/>
      <c r="K149" s="9"/>
    </row>
    <row r="150" spans="1:11" s="13" customFormat="1" ht="13.5" customHeight="1">
      <c r="A150" s="19"/>
      <c r="B150" s="20" t="s">
        <v>12</v>
      </c>
      <c r="C150" s="21">
        <v>250000</v>
      </c>
      <c r="D150" s="21">
        <v>0</v>
      </c>
      <c r="E150" s="12">
        <f aca="true" t="shared" si="61" ref="E150:E159">SUM(C150:D150)</f>
        <v>250000</v>
      </c>
      <c r="F150" s="21">
        <f>F159</f>
        <v>-170000</v>
      </c>
      <c r="G150" s="21">
        <v>0</v>
      </c>
      <c r="H150" s="12">
        <f aca="true" t="shared" si="62" ref="H150:H159">F150+G150</f>
        <v>-170000</v>
      </c>
      <c r="I150" s="12">
        <f aca="true" t="shared" si="63" ref="I150:I157">C150+F150</f>
        <v>80000</v>
      </c>
      <c r="J150" s="12">
        <f aca="true" t="shared" si="64" ref="J150:J157">D150+G150</f>
        <v>0</v>
      </c>
      <c r="K150" s="12">
        <f aca="true" t="shared" si="65" ref="K150:K157">E150+H150</f>
        <v>80000</v>
      </c>
    </row>
    <row r="151" spans="1:11" s="7" customFormat="1" ht="13.5" customHeight="1">
      <c r="A151" s="22">
        <v>92604</v>
      </c>
      <c r="B151" s="7" t="s">
        <v>89</v>
      </c>
      <c r="C151" s="23">
        <v>2259500</v>
      </c>
      <c r="D151" s="23">
        <v>0</v>
      </c>
      <c r="E151" s="24">
        <f>SUM(C151:D151)</f>
        <v>2259500</v>
      </c>
      <c r="F151" s="23">
        <f>SUM(F152:F153)</f>
        <v>44000</v>
      </c>
      <c r="G151" s="23">
        <f>SUM(G152:G153)</f>
        <v>0</v>
      </c>
      <c r="H151" s="24">
        <f>F151+G151</f>
        <v>44000</v>
      </c>
      <c r="I151" s="24">
        <f aca="true" t="shared" si="66" ref="I151:K153">C151+F151</f>
        <v>2303500</v>
      </c>
      <c r="J151" s="24">
        <f t="shared" si="66"/>
        <v>0</v>
      </c>
      <c r="K151" s="24">
        <f t="shared" si="66"/>
        <v>2303500</v>
      </c>
    </row>
    <row r="152" spans="1:11" s="10" customFormat="1" ht="14.25" customHeight="1">
      <c r="A152" s="25" t="s">
        <v>77</v>
      </c>
      <c r="B152" s="10" t="s">
        <v>79</v>
      </c>
      <c r="C152" s="26">
        <v>15000</v>
      </c>
      <c r="D152" s="26">
        <v>0</v>
      </c>
      <c r="E152" s="27">
        <f>SUM(C152:D152)</f>
        <v>15000</v>
      </c>
      <c r="F152" s="26">
        <f>16000+18000</f>
        <v>34000</v>
      </c>
      <c r="G152" s="26">
        <v>0</v>
      </c>
      <c r="H152" s="27">
        <f>F152+G152</f>
        <v>34000</v>
      </c>
      <c r="I152" s="27">
        <f t="shared" si="66"/>
        <v>49000</v>
      </c>
      <c r="J152" s="27">
        <f t="shared" si="66"/>
        <v>0</v>
      </c>
      <c r="K152" s="27">
        <f t="shared" si="66"/>
        <v>49000</v>
      </c>
    </row>
    <row r="153" spans="1:11" s="10" customFormat="1" ht="15" customHeight="1">
      <c r="A153" s="25" t="s">
        <v>17</v>
      </c>
      <c r="B153" s="10" t="s">
        <v>18</v>
      </c>
      <c r="C153" s="26">
        <v>142500</v>
      </c>
      <c r="D153" s="26">
        <v>0</v>
      </c>
      <c r="E153" s="27">
        <f>SUM(C153:D153)</f>
        <v>142500</v>
      </c>
      <c r="F153" s="26">
        <v>10000</v>
      </c>
      <c r="G153" s="26">
        <v>0</v>
      </c>
      <c r="H153" s="27">
        <f>F153+G153</f>
        <v>10000</v>
      </c>
      <c r="I153" s="27">
        <f t="shared" si="66"/>
        <v>152500</v>
      </c>
      <c r="J153" s="27">
        <f t="shared" si="66"/>
        <v>0</v>
      </c>
      <c r="K153" s="27">
        <f t="shared" si="66"/>
        <v>152500</v>
      </c>
    </row>
    <row r="154" spans="1:11" s="7" customFormat="1" ht="15" customHeight="1">
      <c r="A154" s="22">
        <v>92695</v>
      </c>
      <c r="B154" s="7" t="s">
        <v>66</v>
      </c>
      <c r="C154" s="23">
        <v>278600</v>
      </c>
      <c r="D154" s="23">
        <v>0</v>
      </c>
      <c r="E154" s="24">
        <f t="shared" si="61"/>
        <v>278600</v>
      </c>
      <c r="F154" s="23">
        <f>SUM(F155:F159)</f>
        <v>-167100</v>
      </c>
      <c r="G154" s="23">
        <f>SUM(G156:G159)</f>
        <v>0</v>
      </c>
      <c r="H154" s="24">
        <f t="shared" si="62"/>
        <v>-167100</v>
      </c>
      <c r="I154" s="24">
        <f t="shared" si="63"/>
        <v>111500</v>
      </c>
      <c r="J154" s="24">
        <f t="shared" si="64"/>
        <v>0</v>
      </c>
      <c r="K154" s="24">
        <f t="shared" si="65"/>
        <v>111500</v>
      </c>
    </row>
    <row r="155" spans="1:11" s="10" customFormat="1" ht="15" customHeight="1">
      <c r="A155" s="25" t="s">
        <v>132</v>
      </c>
      <c r="B155" s="10" t="s">
        <v>136</v>
      </c>
      <c r="C155" s="26">
        <v>7700</v>
      </c>
      <c r="D155" s="26">
        <v>0</v>
      </c>
      <c r="E155" s="27">
        <f>SUM(C155:D155)</f>
        <v>7700</v>
      </c>
      <c r="F155" s="26">
        <v>-1800</v>
      </c>
      <c r="G155" s="26">
        <v>0</v>
      </c>
      <c r="H155" s="27">
        <f>F155+G155</f>
        <v>-1800</v>
      </c>
      <c r="I155" s="27">
        <f>C155+F155</f>
        <v>5900</v>
      </c>
      <c r="J155" s="27">
        <f>D155+G155</f>
        <v>0</v>
      </c>
      <c r="K155" s="27">
        <f>E155+H155</f>
        <v>5900</v>
      </c>
    </row>
    <row r="156" spans="1:11" s="10" customFormat="1" ht="15" customHeight="1">
      <c r="A156" s="25" t="s">
        <v>46</v>
      </c>
      <c r="B156" s="10" t="s">
        <v>88</v>
      </c>
      <c r="C156" s="26">
        <v>2100</v>
      </c>
      <c r="D156" s="26">
        <v>0</v>
      </c>
      <c r="E156" s="27">
        <f t="shared" si="61"/>
        <v>2100</v>
      </c>
      <c r="F156" s="26">
        <v>-2100</v>
      </c>
      <c r="G156" s="26">
        <v>0</v>
      </c>
      <c r="H156" s="27">
        <f t="shared" si="62"/>
        <v>-2100</v>
      </c>
      <c r="I156" s="27">
        <f t="shared" si="63"/>
        <v>0</v>
      </c>
      <c r="J156" s="27">
        <f t="shared" si="64"/>
        <v>0</v>
      </c>
      <c r="K156" s="27">
        <f t="shared" si="65"/>
        <v>0</v>
      </c>
    </row>
    <row r="157" spans="1:11" s="10" customFormat="1" ht="15" customHeight="1">
      <c r="A157" s="25" t="s">
        <v>21</v>
      </c>
      <c r="B157" s="10" t="s">
        <v>25</v>
      </c>
      <c r="C157" s="26">
        <v>25000</v>
      </c>
      <c r="D157" s="26">
        <v>0</v>
      </c>
      <c r="E157" s="27">
        <f t="shared" si="61"/>
        <v>25000</v>
      </c>
      <c r="F157" s="26">
        <f>-5000+15000</f>
        <v>10000</v>
      </c>
      <c r="G157" s="26">
        <v>0</v>
      </c>
      <c r="H157" s="27">
        <f t="shared" si="62"/>
        <v>10000</v>
      </c>
      <c r="I157" s="27">
        <f t="shared" si="63"/>
        <v>35000</v>
      </c>
      <c r="J157" s="27">
        <f t="shared" si="64"/>
        <v>0</v>
      </c>
      <c r="K157" s="27">
        <f t="shared" si="65"/>
        <v>35000</v>
      </c>
    </row>
    <row r="158" spans="1:11" s="10" customFormat="1" ht="15" customHeight="1">
      <c r="A158" s="25" t="s">
        <v>17</v>
      </c>
      <c r="B158" s="10" t="s">
        <v>18</v>
      </c>
      <c r="C158" s="26">
        <v>43800</v>
      </c>
      <c r="D158" s="26">
        <v>0</v>
      </c>
      <c r="E158" s="27">
        <f>SUM(C158:D158)</f>
        <v>43800</v>
      </c>
      <c r="F158" s="26">
        <f>-5000+1800</f>
        <v>-3200</v>
      </c>
      <c r="G158" s="26">
        <v>0</v>
      </c>
      <c r="H158" s="27">
        <f>F158+G158</f>
        <v>-3200</v>
      </c>
      <c r="I158" s="27">
        <f aca="true" t="shared" si="67" ref="I158:K159">C158+F158</f>
        <v>40600</v>
      </c>
      <c r="J158" s="27">
        <f t="shared" si="67"/>
        <v>0</v>
      </c>
      <c r="K158" s="27">
        <f t="shared" si="67"/>
        <v>40600</v>
      </c>
    </row>
    <row r="159" spans="1:11" s="13" customFormat="1" ht="12.75" customHeight="1">
      <c r="A159" s="28" t="s">
        <v>43</v>
      </c>
      <c r="B159" s="13" t="s">
        <v>44</v>
      </c>
      <c r="C159" s="29">
        <v>200000</v>
      </c>
      <c r="D159" s="29">
        <v>0</v>
      </c>
      <c r="E159" s="30">
        <f t="shared" si="61"/>
        <v>200000</v>
      </c>
      <c r="F159" s="29">
        <v>-170000</v>
      </c>
      <c r="G159" s="29">
        <v>0</v>
      </c>
      <c r="H159" s="30">
        <f t="shared" si="62"/>
        <v>-170000</v>
      </c>
      <c r="I159" s="30">
        <f t="shared" si="67"/>
        <v>30000</v>
      </c>
      <c r="J159" s="30">
        <f t="shared" si="67"/>
        <v>0</v>
      </c>
      <c r="K159" s="30">
        <f t="shared" si="67"/>
        <v>30000</v>
      </c>
    </row>
    <row r="160" spans="1:11" ht="28.5" customHeight="1">
      <c r="A160" s="36" t="s">
        <v>83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8"/>
    </row>
    <row r="161" spans="1:11" s="7" customFormat="1" ht="15" customHeight="1">
      <c r="A161" s="3" t="s">
        <v>60</v>
      </c>
      <c r="B161" s="14" t="s">
        <v>15</v>
      </c>
      <c r="C161" s="15">
        <v>52110903</v>
      </c>
      <c r="D161" s="15">
        <v>10094105</v>
      </c>
      <c r="E161" s="6">
        <f>SUM(C161:D161)</f>
        <v>62205008</v>
      </c>
      <c r="F161" s="15">
        <f>F164+F172+F185+F185+F191+F213</f>
        <v>259529</v>
      </c>
      <c r="G161" s="15">
        <f>G164+G172+G185+G185+G191+G213</f>
        <v>370000</v>
      </c>
      <c r="H161" s="6">
        <f>SUM(F161:G161)</f>
        <v>629529</v>
      </c>
      <c r="I161" s="6">
        <f>C161+F161</f>
        <v>52370432</v>
      </c>
      <c r="J161" s="6">
        <f>D161+G161</f>
        <v>10464105</v>
      </c>
      <c r="K161" s="6">
        <f>E161+H161</f>
        <v>62834537</v>
      </c>
    </row>
    <row r="162" spans="1:11" s="10" customFormat="1" ht="15" customHeight="1">
      <c r="A162" s="16"/>
      <c r="B162" s="17" t="s">
        <v>16</v>
      </c>
      <c r="C162" s="18"/>
      <c r="D162" s="18"/>
      <c r="E162" s="18"/>
      <c r="F162" s="18"/>
      <c r="G162" s="18"/>
      <c r="H162" s="9"/>
      <c r="I162" s="9"/>
      <c r="J162" s="9"/>
      <c r="K162" s="9"/>
    </row>
    <row r="163" spans="1:11" s="13" customFormat="1" ht="13.5" customHeight="1">
      <c r="A163" s="19"/>
      <c r="B163" s="20" t="s">
        <v>12</v>
      </c>
      <c r="C163" s="21">
        <v>8953649</v>
      </c>
      <c r="D163" s="21">
        <v>64000</v>
      </c>
      <c r="E163" s="12">
        <f>SUM(C163:D163)</f>
        <v>9017649</v>
      </c>
      <c r="F163" s="21">
        <f>F166+F174+F187+F187+F193+F215+F227</f>
        <v>-129421</v>
      </c>
      <c r="G163" s="21">
        <f>G166+G174+G187+G187+G193+G215+G227</f>
        <v>370000</v>
      </c>
      <c r="H163" s="12">
        <f>SUM(F163:G163)</f>
        <v>240579</v>
      </c>
      <c r="I163" s="12">
        <f aca="true" t="shared" si="68" ref="I163:K164">C163+F163</f>
        <v>8824228</v>
      </c>
      <c r="J163" s="12">
        <f t="shared" si="68"/>
        <v>434000</v>
      </c>
      <c r="K163" s="12">
        <f t="shared" si="68"/>
        <v>9258228</v>
      </c>
    </row>
    <row r="164" spans="1:11" s="7" customFormat="1" ht="15" customHeight="1">
      <c r="A164" s="3" t="s">
        <v>34</v>
      </c>
      <c r="B164" s="14" t="s">
        <v>74</v>
      </c>
      <c r="C164" s="15">
        <v>10066476</v>
      </c>
      <c r="D164" s="15">
        <v>0</v>
      </c>
      <c r="E164" s="6">
        <f>SUM(C164:D164)</f>
        <v>10066476</v>
      </c>
      <c r="F164" s="15">
        <f>F167</f>
        <v>-159000</v>
      </c>
      <c r="G164" s="15">
        <f>G167</f>
        <v>0</v>
      </c>
      <c r="H164" s="6">
        <f>F164+G164</f>
        <v>-159000</v>
      </c>
      <c r="I164" s="6">
        <f t="shared" si="68"/>
        <v>9907476</v>
      </c>
      <c r="J164" s="6">
        <f t="shared" si="68"/>
        <v>0</v>
      </c>
      <c r="K164" s="6">
        <f t="shared" si="68"/>
        <v>9907476</v>
      </c>
    </row>
    <row r="165" spans="1:11" s="10" customFormat="1" ht="15" customHeight="1">
      <c r="A165" s="16"/>
      <c r="B165" s="17" t="s">
        <v>11</v>
      </c>
      <c r="C165" s="18"/>
      <c r="D165" s="18"/>
      <c r="E165" s="9"/>
      <c r="F165" s="18"/>
      <c r="G165" s="18"/>
      <c r="H165" s="9"/>
      <c r="I165" s="9"/>
      <c r="J165" s="9"/>
      <c r="K165" s="9"/>
    </row>
    <row r="166" spans="1:11" s="13" customFormat="1" ht="13.5" customHeight="1">
      <c r="A166" s="19"/>
      <c r="B166" s="20" t="s">
        <v>12</v>
      </c>
      <c r="C166" s="21">
        <v>6539000</v>
      </c>
      <c r="D166" s="21">
        <v>0</v>
      </c>
      <c r="E166" s="12">
        <f aca="true" t="shared" si="69" ref="E166:E172">SUM(C166:D166)</f>
        <v>6539000</v>
      </c>
      <c r="F166" s="21">
        <f>F171</f>
        <v>-432800</v>
      </c>
      <c r="G166" s="21">
        <v>0</v>
      </c>
      <c r="H166" s="12">
        <f aca="true" t="shared" si="70" ref="H166:H172">F166+G166</f>
        <v>-432800</v>
      </c>
      <c r="I166" s="12">
        <f aca="true" t="shared" si="71" ref="I166:K172">C166+F166</f>
        <v>6106200</v>
      </c>
      <c r="J166" s="12">
        <f t="shared" si="71"/>
        <v>0</v>
      </c>
      <c r="K166" s="12">
        <f t="shared" si="71"/>
        <v>6106200</v>
      </c>
    </row>
    <row r="167" spans="1:11" s="7" customFormat="1" ht="15" customHeight="1">
      <c r="A167" s="22">
        <v>60015</v>
      </c>
      <c r="B167" s="7" t="s">
        <v>94</v>
      </c>
      <c r="C167" s="23">
        <v>10064476</v>
      </c>
      <c r="D167" s="23">
        <v>0</v>
      </c>
      <c r="E167" s="24">
        <f t="shared" si="69"/>
        <v>10064476</v>
      </c>
      <c r="F167" s="23">
        <f>SUM(F168:F171)</f>
        <v>-159000</v>
      </c>
      <c r="G167" s="23">
        <f>SUM(G171:G171)</f>
        <v>0</v>
      </c>
      <c r="H167" s="24">
        <f t="shared" si="70"/>
        <v>-159000</v>
      </c>
      <c r="I167" s="24">
        <f t="shared" si="71"/>
        <v>9905476</v>
      </c>
      <c r="J167" s="24">
        <f t="shared" si="71"/>
        <v>0</v>
      </c>
      <c r="K167" s="24">
        <f t="shared" si="71"/>
        <v>9905476</v>
      </c>
    </row>
    <row r="168" spans="1:11" s="10" customFormat="1" ht="15" customHeight="1">
      <c r="A168" s="25" t="s">
        <v>77</v>
      </c>
      <c r="B168" s="10" t="s">
        <v>79</v>
      </c>
      <c r="C168" s="26">
        <v>1327000</v>
      </c>
      <c r="D168" s="26">
        <v>0</v>
      </c>
      <c r="E168" s="27">
        <f t="shared" si="69"/>
        <v>1327000</v>
      </c>
      <c r="F168" s="26">
        <v>330100</v>
      </c>
      <c r="G168" s="26">
        <v>0</v>
      </c>
      <c r="H168" s="27">
        <f t="shared" si="70"/>
        <v>330100</v>
      </c>
      <c r="I168" s="27">
        <f t="shared" si="71"/>
        <v>1657100</v>
      </c>
      <c r="J168" s="27">
        <f t="shared" si="71"/>
        <v>0</v>
      </c>
      <c r="K168" s="27">
        <f t="shared" si="71"/>
        <v>1657100</v>
      </c>
    </row>
    <row r="169" spans="1:11" s="10" customFormat="1" ht="15" customHeight="1">
      <c r="A169" s="25" t="s">
        <v>17</v>
      </c>
      <c r="B169" s="10" t="s">
        <v>18</v>
      </c>
      <c r="C169" s="26">
        <v>1335370</v>
      </c>
      <c r="D169" s="26">
        <v>0</v>
      </c>
      <c r="E169" s="27">
        <f t="shared" si="69"/>
        <v>1335370</v>
      </c>
      <c r="F169" s="26">
        <v>-63300</v>
      </c>
      <c r="G169" s="26">
        <v>0</v>
      </c>
      <c r="H169" s="27">
        <f t="shared" si="70"/>
        <v>-63300</v>
      </c>
      <c r="I169" s="27">
        <f t="shared" si="71"/>
        <v>1272070</v>
      </c>
      <c r="J169" s="27">
        <f t="shared" si="71"/>
        <v>0</v>
      </c>
      <c r="K169" s="27">
        <f t="shared" si="71"/>
        <v>1272070</v>
      </c>
    </row>
    <row r="170" spans="1:11" s="10" customFormat="1" ht="15" customHeight="1">
      <c r="A170" s="25" t="s">
        <v>128</v>
      </c>
      <c r="B170" s="10" t="s">
        <v>129</v>
      </c>
      <c r="C170" s="26">
        <v>40000</v>
      </c>
      <c r="D170" s="26">
        <v>0</v>
      </c>
      <c r="E170" s="27">
        <f t="shared" si="69"/>
        <v>40000</v>
      </c>
      <c r="F170" s="26">
        <v>7000</v>
      </c>
      <c r="G170" s="26">
        <v>0</v>
      </c>
      <c r="H170" s="27">
        <f t="shared" si="70"/>
        <v>7000</v>
      </c>
      <c r="I170" s="27">
        <f t="shared" si="71"/>
        <v>47000</v>
      </c>
      <c r="J170" s="27">
        <f t="shared" si="71"/>
        <v>0</v>
      </c>
      <c r="K170" s="27">
        <f t="shared" si="71"/>
        <v>47000</v>
      </c>
    </row>
    <row r="171" spans="1:11" s="10" customFormat="1" ht="15" customHeight="1">
      <c r="A171" s="25" t="s">
        <v>43</v>
      </c>
      <c r="B171" s="10" t="s">
        <v>44</v>
      </c>
      <c r="C171" s="26">
        <v>6469000</v>
      </c>
      <c r="D171" s="26">
        <v>0</v>
      </c>
      <c r="E171" s="27">
        <f t="shared" si="69"/>
        <v>6469000</v>
      </c>
      <c r="F171" s="26">
        <f>-77000-618000+310000+153000-200800</f>
        <v>-432800</v>
      </c>
      <c r="G171" s="26">
        <v>0</v>
      </c>
      <c r="H171" s="27">
        <f t="shared" si="70"/>
        <v>-432800</v>
      </c>
      <c r="I171" s="27">
        <f t="shared" si="71"/>
        <v>6036200</v>
      </c>
      <c r="J171" s="27">
        <f t="shared" si="71"/>
        <v>0</v>
      </c>
      <c r="K171" s="27">
        <f t="shared" si="71"/>
        <v>6036200</v>
      </c>
    </row>
    <row r="172" spans="1:11" s="7" customFormat="1" ht="15" customHeight="1">
      <c r="A172" s="3" t="s">
        <v>41</v>
      </c>
      <c r="B172" s="14" t="s">
        <v>42</v>
      </c>
      <c r="C172" s="15">
        <v>30253487</v>
      </c>
      <c r="D172" s="15">
        <v>0</v>
      </c>
      <c r="E172" s="6">
        <f t="shared" si="69"/>
        <v>30253487</v>
      </c>
      <c r="F172" s="15">
        <f>F175+F178+F181+F183</f>
        <v>415529</v>
      </c>
      <c r="G172" s="15">
        <f>G178</f>
        <v>200000</v>
      </c>
      <c r="H172" s="6">
        <f t="shared" si="70"/>
        <v>615529</v>
      </c>
      <c r="I172" s="6">
        <f t="shared" si="71"/>
        <v>30669016</v>
      </c>
      <c r="J172" s="6">
        <f t="shared" si="71"/>
        <v>200000</v>
      </c>
      <c r="K172" s="6">
        <f t="shared" si="71"/>
        <v>30869016</v>
      </c>
    </row>
    <row r="173" spans="1:11" s="10" customFormat="1" ht="15" customHeight="1">
      <c r="A173" s="16"/>
      <c r="B173" s="17" t="s">
        <v>11</v>
      </c>
      <c r="C173" s="18"/>
      <c r="D173" s="18"/>
      <c r="E173" s="9"/>
      <c r="F173" s="18"/>
      <c r="G173" s="18"/>
      <c r="H173" s="9"/>
      <c r="I173" s="9"/>
      <c r="J173" s="9"/>
      <c r="K173" s="9"/>
    </row>
    <row r="174" spans="1:11" s="13" customFormat="1" ht="13.5" customHeight="1">
      <c r="A174" s="19"/>
      <c r="B174" s="20" t="s">
        <v>12</v>
      </c>
      <c r="C174" s="21">
        <v>1878007</v>
      </c>
      <c r="D174" s="21">
        <v>0</v>
      </c>
      <c r="E174" s="12">
        <f aca="true" t="shared" si="72" ref="E174:E182">SUM(C174:D174)</f>
        <v>1878007</v>
      </c>
      <c r="F174" s="21">
        <f>F177+F180</f>
        <v>471500</v>
      </c>
      <c r="G174" s="21">
        <f>G180</f>
        <v>200000</v>
      </c>
      <c r="H174" s="12">
        <f aca="true" t="shared" si="73" ref="H174:H182">F174+G174</f>
        <v>671500</v>
      </c>
      <c r="I174" s="12">
        <f aca="true" t="shared" si="74" ref="I174:I179">C174+F174</f>
        <v>2349507</v>
      </c>
      <c r="J174" s="12">
        <f aca="true" t="shared" si="75" ref="J174:J179">D174+G174</f>
        <v>200000</v>
      </c>
      <c r="K174" s="12">
        <f aca="true" t="shared" si="76" ref="K174:K179">E174+H174</f>
        <v>2549507</v>
      </c>
    </row>
    <row r="175" spans="1:11" s="7" customFormat="1" ht="15" customHeight="1">
      <c r="A175" s="22">
        <v>80120</v>
      </c>
      <c r="B175" s="7" t="s">
        <v>107</v>
      </c>
      <c r="C175" s="23">
        <v>9992978</v>
      </c>
      <c r="D175" s="23">
        <v>0</v>
      </c>
      <c r="E175" s="24">
        <f>SUM(C175:D175)</f>
        <v>9992978</v>
      </c>
      <c r="F175" s="23">
        <f>SUM(F176:F177)</f>
        <v>160000</v>
      </c>
      <c r="G175" s="23">
        <f>SUM(G176:G177)</f>
        <v>0</v>
      </c>
      <c r="H175" s="24">
        <f>F175+G175</f>
        <v>160000</v>
      </c>
      <c r="I175" s="24">
        <f aca="true" t="shared" si="77" ref="I175:K177">C175+F175</f>
        <v>10152978</v>
      </c>
      <c r="J175" s="24">
        <f t="shared" si="77"/>
        <v>0</v>
      </c>
      <c r="K175" s="24">
        <f t="shared" si="77"/>
        <v>10152978</v>
      </c>
    </row>
    <row r="176" spans="1:11" s="10" customFormat="1" ht="15" customHeight="1">
      <c r="A176" s="25" t="s">
        <v>77</v>
      </c>
      <c r="B176" s="10" t="s">
        <v>79</v>
      </c>
      <c r="C176" s="26">
        <v>198200</v>
      </c>
      <c r="D176" s="26">
        <v>0</v>
      </c>
      <c r="E176" s="27">
        <f>SUM(C176:D176)</f>
        <v>198200</v>
      </c>
      <c r="F176" s="26">
        <v>-154000</v>
      </c>
      <c r="G176" s="26">
        <v>0</v>
      </c>
      <c r="H176" s="27">
        <f>F176+G176</f>
        <v>-154000</v>
      </c>
      <c r="I176" s="27">
        <f t="shared" si="77"/>
        <v>44200</v>
      </c>
      <c r="J176" s="27">
        <f t="shared" si="77"/>
        <v>0</v>
      </c>
      <c r="K176" s="27">
        <f t="shared" si="77"/>
        <v>44200</v>
      </c>
    </row>
    <row r="177" spans="1:11" s="10" customFormat="1" ht="15" customHeight="1">
      <c r="A177" s="25" t="s">
        <v>43</v>
      </c>
      <c r="B177" s="10" t="s">
        <v>44</v>
      </c>
      <c r="C177" s="26">
        <v>0</v>
      </c>
      <c r="D177" s="26">
        <v>0</v>
      </c>
      <c r="E177" s="27">
        <f>SUM(C177:D177)</f>
        <v>0</v>
      </c>
      <c r="F177" s="26">
        <v>314000</v>
      </c>
      <c r="G177" s="26">
        <v>0</v>
      </c>
      <c r="H177" s="27">
        <f>F177+G177</f>
        <v>314000</v>
      </c>
      <c r="I177" s="27">
        <f t="shared" si="77"/>
        <v>314000</v>
      </c>
      <c r="J177" s="27">
        <f t="shared" si="77"/>
        <v>0</v>
      </c>
      <c r="K177" s="27">
        <f t="shared" si="77"/>
        <v>314000</v>
      </c>
    </row>
    <row r="178" spans="1:11" s="7" customFormat="1" ht="15" customHeight="1">
      <c r="A178" s="22">
        <v>80130</v>
      </c>
      <c r="B178" s="7" t="s">
        <v>125</v>
      </c>
      <c r="C178" s="23">
        <v>14257232</v>
      </c>
      <c r="D178" s="23">
        <v>0</v>
      </c>
      <c r="E178" s="24">
        <f t="shared" si="72"/>
        <v>14257232</v>
      </c>
      <c r="F178" s="23">
        <f>SUM(F179:F180)</f>
        <v>77000</v>
      </c>
      <c r="G178" s="23">
        <f>SUM(G179:G180)</f>
        <v>200000</v>
      </c>
      <c r="H178" s="24">
        <f t="shared" si="73"/>
        <v>277000</v>
      </c>
      <c r="I178" s="24">
        <f t="shared" si="74"/>
        <v>14334232</v>
      </c>
      <c r="J178" s="24">
        <f t="shared" si="75"/>
        <v>200000</v>
      </c>
      <c r="K178" s="24">
        <f t="shared" si="76"/>
        <v>14534232</v>
      </c>
    </row>
    <row r="179" spans="1:11" s="10" customFormat="1" ht="15" customHeight="1">
      <c r="A179" s="25" t="s">
        <v>77</v>
      </c>
      <c r="B179" s="10" t="s">
        <v>79</v>
      </c>
      <c r="C179" s="26">
        <v>125000</v>
      </c>
      <c r="D179" s="26">
        <v>0</v>
      </c>
      <c r="E179" s="27">
        <f t="shared" si="72"/>
        <v>125000</v>
      </c>
      <c r="F179" s="26">
        <v>-80500</v>
      </c>
      <c r="G179" s="26">
        <v>0</v>
      </c>
      <c r="H179" s="27">
        <f t="shared" si="73"/>
        <v>-80500</v>
      </c>
      <c r="I179" s="27">
        <f t="shared" si="74"/>
        <v>44500</v>
      </c>
      <c r="J179" s="27">
        <f t="shared" si="75"/>
        <v>0</v>
      </c>
      <c r="K179" s="27">
        <f t="shared" si="76"/>
        <v>44500</v>
      </c>
    </row>
    <row r="180" spans="1:11" s="10" customFormat="1" ht="15" customHeight="1">
      <c r="A180" s="25" t="s">
        <v>43</v>
      </c>
      <c r="B180" s="10" t="s">
        <v>44</v>
      </c>
      <c r="C180" s="26">
        <v>1788007</v>
      </c>
      <c r="D180" s="26"/>
      <c r="E180" s="27">
        <f t="shared" si="72"/>
        <v>1788007</v>
      </c>
      <c r="F180" s="26">
        <f>77000+80500</f>
        <v>157500</v>
      </c>
      <c r="G180" s="26">
        <v>200000</v>
      </c>
      <c r="H180" s="27">
        <f t="shared" si="73"/>
        <v>357500</v>
      </c>
      <c r="I180" s="27">
        <f aca="true" t="shared" si="78" ref="I180:K185">C180+F180</f>
        <v>1945507</v>
      </c>
      <c r="J180" s="27">
        <f t="shared" si="78"/>
        <v>200000</v>
      </c>
      <c r="K180" s="27">
        <f t="shared" si="78"/>
        <v>2145507</v>
      </c>
    </row>
    <row r="181" spans="1:11" s="7" customFormat="1" ht="15" customHeight="1">
      <c r="A181" s="22">
        <v>80140</v>
      </c>
      <c r="B181" s="7" t="s">
        <v>108</v>
      </c>
      <c r="C181" s="23">
        <v>1474320</v>
      </c>
      <c r="D181" s="23">
        <v>0</v>
      </c>
      <c r="E181" s="24">
        <f t="shared" si="72"/>
        <v>1474320</v>
      </c>
      <c r="F181" s="23">
        <f>SUM(F182:F182)</f>
        <v>26000</v>
      </c>
      <c r="G181" s="23">
        <f>SUM(G182:G185)</f>
        <v>0</v>
      </c>
      <c r="H181" s="24">
        <f t="shared" si="73"/>
        <v>26000</v>
      </c>
      <c r="I181" s="24">
        <f t="shared" si="78"/>
        <v>1500320</v>
      </c>
      <c r="J181" s="24">
        <f t="shared" si="78"/>
        <v>0</v>
      </c>
      <c r="K181" s="24">
        <f t="shared" si="78"/>
        <v>1500320</v>
      </c>
    </row>
    <row r="182" spans="1:11" s="10" customFormat="1" ht="15" customHeight="1">
      <c r="A182" s="25" t="s">
        <v>77</v>
      </c>
      <c r="B182" s="10" t="s">
        <v>79</v>
      </c>
      <c r="C182" s="26">
        <v>124700</v>
      </c>
      <c r="D182" s="26">
        <v>0</v>
      </c>
      <c r="E182" s="27">
        <f t="shared" si="72"/>
        <v>124700</v>
      </c>
      <c r="F182" s="26">
        <v>26000</v>
      </c>
      <c r="G182" s="26">
        <v>0</v>
      </c>
      <c r="H182" s="27">
        <f t="shared" si="73"/>
        <v>26000</v>
      </c>
      <c r="I182" s="27">
        <f t="shared" si="78"/>
        <v>150700</v>
      </c>
      <c r="J182" s="27">
        <f t="shared" si="78"/>
        <v>0</v>
      </c>
      <c r="K182" s="27">
        <f t="shared" si="78"/>
        <v>150700</v>
      </c>
    </row>
    <row r="183" spans="1:11" s="7" customFormat="1" ht="15" customHeight="1">
      <c r="A183" s="22">
        <v>80195</v>
      </c>
      <c r="B183" s="7" t="s">
        <v>66</v>
      </c>
      <c r="C183" s="23">
        <v>124500</v>
      </c>
      <c r="D183" s="23">
        <v>0</v>
      </c>
      <c r="E183" s="24">
        <f>SUM(C183:D183)</f>
        <v>124500</v>
      </c>
      <c r="F183" s="23">
        <f>SUM(F184:F187)</f>
        <v>152529</v>
      </c>
      <c r="G183" s="23">
        <f>SUM(G184:G187)</f>
        <v>0</v>
      </c>
      <c r="H183" s="24">
        <f>F183+G183</f>
        <v>152529</v>
      </c>
      <c r="I183" s="24">
        <f aca="true" t="shared" si="79" ref="I183:K184">C183+F183</f>
        <v>277029</v>
      </c>
      <c r="J183" s="24">
        <f t="shared" si="79"/>
        <v>0</v>
      </c>
      <c r="K183" s="24">
        <f t="shared" si="79"/>
        <v>277029</v>
      </c>
    </row>
    <row r="184" spans="1:11" s="10" customFormat="1" ht="15" customHeight="1">
      <c r="A184" s="25" t="s">
        <v>77</v>
      </c>
      <c r="B184" s="10" t="s">
        <v>79</v>
      </c>
      <c r="C184" s="26">
        <v>0</v>
      </c>
      <c r="D184" s="26">
        <v>0</v>
      </c>
      <c r="E184" s="27">
        <f>SUM(C184:D184)</f>
        <v>0</v>
      </c>
      <c r="F184" s="26">
        <f>60000+92529</f>
        <v>152529</v>
      </c>
      <c r="G184" s="26">
        <v>0</v>
      </c>
      <c r="H184" s="27">
        <f>F184+G184</f>
        <v>152529</v>
      </c>
      <c r="I184" s="27">
        <f t="shared" si="79"/>
        <v>152529</v>
      </c>
      <c r="J184" s="27">
        <f t="shared" si="79"/>
        <v>0</v>
      </c>
      <c r="K184" s="27">
        <f t="shared" si="79"/>
        <v>152529</v>
      </c>
    </row>
    <row r="185" spans="1:11" s="7" customFormat="1" ht="15.75" customHeight="1">
      <c r="A185" s="3" t="s">
        <v>50</v>
      </c>
      <c r="B185" s="14" t="s">
        <v>51</v>
      </c>
      <c r="C185" s="15">
        <v>10000</v>
      </c>
      <c r="D185" s="15">
        <v>40300</v>
      </c>
      <c r="E185" s="6">
        <f>SUM(C185:D185)</f>
        <v>50300</v>
      </c>
      <c r="F185" s="15">
        <f>F188</f>
        <v>0</v>
      </c>
      <c r="G185" s="15">
        <f>G188</f>
        <v>0</v>
      </c>
      <c r="H185" s="6">
        <f>F185+G185</f>
        <v>0</v>
      </c>
      <c r="I185" s="6">
        <f t="shared" si="78"/>
        <v>10000</v>
      </c>
      <c r="J185" s="6">
        <f t="shared" si="78"/>
        <v>40300</v>
      </c>
      <c r="K185" s="6">
        <f t="shared" si="78"/>
        <v>50300</v>
      </c>
    </row>
    <row r="186" spans="1:11" s="10" customFormat="1" ht="15" customHeight="1">
      <c r="A186" s="16"/>
      <c r="B186" s="17" t="s">
        <v>11</v>
      </c>
      <c r="C186" s="18"/>
      <c r="D186" s="18"/>
      <c r="E186" s="9"/>
      <c r="F186" s="18"/>
      <c r="G186" s="18"/>
      <c r="H186" s="9"/>
      <c r="I186" s="9"/>
      <c r="J186" s="9"/>
      <c r="K186" s="9"/>
    </row>
    <row r="187" spans="1:11" s="13" customFormat="1" ht="13.5" customHeight="1">
      <c r="A187" s="19"/>
      <c r="B187" s="20" t="s">
        <v>12</v>
      </c>
      <c r="C187" s="21">
        <v>0</v>
      </c>
      <c r="D187" s="21">
        <v>0</v>
      </c>
      <c r="E187" s="12">
        <f>SUM(C187:D187)</f>
        <v>0</v>
      </c>
      <c r="F187" s="21">
        <v>0</v>
      </c>
      <c r="G187" s="21">
        <v>0</v>
      </c>
      <c r="H187" s="12">
        <f>F187+G187</f>
        <v>0</v>
      </c>
      <c r="I187" s="12">
        <f aca="true" t="shared" si="80" ref="I187:K191">C187+F187</f>
        <v>0</v>
      </c>
      <c r="J187" s="12">
        <f t="shared" si="80"/>
        <v>0</v>
      </c>
      <c r="K187" s="12">
        <f t="shared" si="80"/>
        <v>0</v>
      </c>
    </row>
    <row r="188" spans="1:11" s="7" customFormat="1" ht="15" customHeight="1">
      <c r="A188" s="22">
        <v>85195</v>
      </c>
      <c r="B188" s="7" t="s">
        <v>66</v>
      </c>
      <c r="C188" s="23">
        <v>10000</v>
      </c>
      <c r="D188" s="23">
        <v>0</v>
      </c>
      <c r="E188" s="24">
        <f>SUM(C188:D188)</f>
        <v>10000</v>
      </c>
      <c r="F188" s="23">
        <f>SUM(F189:F190)</f>
        <v>0</v>
      </c>
      <c r="G188" s="23">
        <f>SUM(G189:G189)</f>
        <v>0</v>
      </c>
      <c r="H188" s="24">
        <f>F188+G188</f>
        <v>0</v>
      </c>
      <c r="I188" s="24">
        <f t="shared" si="80"/>
        <v>10000</v>
      </c>
      <c r="J188" s="24">
        <f t="shared" si="80"/>
        <v>0</v>
      </c>
      <c r="K188" s="24">
        <f t="shared" si="80"/>
        <v>10000</v>
      </c>
    </row>
    <row r="189" spans="1:11" s="10" customFormat="1" ht="15" customHeight="1">
      <c r="A189" s="25" t="s">
        <v>53</v>
      </c>
      <c r="B189" s="10" t="s">
        <v>56</v>
      </c>
      <c r="C189" s="26">
        <v>6000</v>
      </c>
      <c r="D189" s="26">
        <v>0</v>
      </c>
      <c r="E189" s="27">
        <f>SUM(C189:D189)</f>
        <v>6000</v>
      </c>
      <c r="F189" s="26">
        <v>4000</v>
      </c>
      <c r="G189" s="26">
        <v>0</v>
      </c>
      <c r="H189" s="27">
        <f>F189+G189</f>
        <v>4000</v>
      </c>
      <c r="I189" s="27">
        <f t="shared" si="80"/>
        <v>10000</v>
      </c>
      <c r="J189" s="27">
        <f t="shared" si="80"/>
        <v>0</v>
      </c>
      <c r="K189" s="27">
        <f t="shared" si="80"/>
        <v>10000</v>
      </c>
    </row>
    <row r="190" spans="1:11" s="13" customFormat="1" ht="15" customHeight="1">
      <c r="A190" s="28" t="s">
        <v>21</v>
      </c>
      <c r="B190" s="13" t="s">
        <v>25</v>
      </c>
      <c r="C190" s="29">
        <v>4000</v>
      </c>
      <c r="D190" s="29">
        <v>0</v>
      </c>
      <c r="E190" s="30">
        <f>SUM(C190:D190)</f>
        <v>4000</v>
      </c>
      <c r="F190" s="29">
        <v>-4000</v>
      </c>
      <c r="G190" s="29">
        <v>0</v>
      </c>
      <c r="H190" s="30">
        <f>F190+G190</f>
        <v>-4000</v>
      </c>
      <c r="I190" s="30">
        <f t="shared" si="80"/>
        <v>0</v>
      </c>
      <c r="J190" s="30">
        <f t="shared" si="80"/>
        <v>0</v>
      </c>
      <c r="K190" s="30">
        <f t="shared" si="80"/>
        <v>0</v>
      </c>
    </row>
    <row r="191" spans="1:11" s="7" customFormat="1" ht="15" customHeight="1">
      <c r="A191" s="3" t="s">
        <v>27</v>
      </c>
      <c r="B191" s="14" t="s">
        <v>28</v>
      </c>
      <c r="C191" s="15">
        <v>3283655</v>
      </c>
      <c r="D191" s="15">
        <v>3925197</v>
      </c>
      <c r="E191" s="6">
        <f>SUM(C191:D191)</f>
        <v>7208852</v>
      </c>
      <c r="F191" s="15">
        <f>F194+F196+F201+F209+F211</f>
        <v>-33000</v>
      </c>
      <c r="G191" s="15">
        <f>G194</f>
        <v>170000</v>
      </c>
      <c r="H191" s="6">
        <f>F191+G191</f>
        <v>137000</v>
      </c>
      <c r="I191" s="6">
        <f t="shared" si="80"/>
        <v>3250655</v>
      </c>
      <c r="J191" s="6">
        <f t="shared" si="80"/>
        <v>4095197</v>
      </c>
      <c r="K191" s="6">
        <f t="shared" si="80"/>
        <v>7345852</v>
      </c>
    </row>
    <row r="192" spans="1:11" s="10" customFormat="1" ht="15" customHeight="1">
      <c r="A192" s="16"/>
      <c r="B192" s="17" t="s">
        <v>11</v>
      </c>
      <c r="C192" s="18"/>
      <c r="D192" s="18"/>
      <c r="E192" s="9"/>
      <c r="F192" s="18"/>
      <c r="G192" s="18"/>
      <c r="H192" s="9"/>
      <c r="I192" s="9"/>
      <c r="J192" s="9"/>
      <c r="K192" s="9"/>
    </row>
    <row r="193" spans="1:11" s="13" customFormat="1" ht="13.5" customHeight="1">
      <c r="A193" s="19"/>
      <c r="B193" s="20" t="s">
        <v>12</v>
      </c>
      <c r="C193" s="21">
        <v>320000</v>
      </c>
      <c r="D193" s="21">
        <v>0</v>
      </c>
      <c r="E193" s="12">
        <f aca="true" t="shared" si="81" ref="E193:E202">SUM(C193:D193)</f>
        <v>320000</v>
      </c>
      <c r="F193" s="21">
        <f>F195</f>
        <v>-168000</v>
      </c>
      <c r="G193" s="21">
        <f>G195</f>
        <v>170000</v>
      </c>
      <c r="H193" s="12">
        <f aca="true" t="shared" si="82" ref="H193:H202">F193+G193</f>
        <v>2000</v>
      </c>
      <c r="I193" s="12">
        <f aca="true" t="shared" si="83" ref="I193:K200">C193+F193</f>
        <v>152000</v>
      </c>
      <c r="J193" s="12">
        <f t="shared" si="83"/>
        <v>170000</v>
      </c>
      <c r="K193" s="12">
        <f t="shared" si="83"/>
        <v>322000</v>
      </c>
    </row>
    <row r="194" spans="1:11" s="7" customFormat="1" ht="15" customHeight="1">
      <c r="A194" s="22">
        <v>85201</v>
      </c>
      <c r="B194" s="7" t="s">
        <v>126</v>
      </c>
      <c r="C194" s="23">
        <v>719117</v>
      </c>
      <c r="D194" s="23">
        <v>2156422</v>
      </c>
      <c r="E194" s="24">
        <f t="shared" si="81"/>
        <v>2875539</v>
      </c>
      <c r="F194" s="23">
        <f>SUM(F195:F195)</f>
        <v>-168000</v>
      </c>
      <c r="G194" s="23">
        <f>SUM(G195:G195)</f>
        <v>170000</v>
      </c>
      <c r="H194" s="24">
        <f t="shared" si="82"/>
        <v>2000</v>
      </c>
      <c r="I194" s="24">
        <f t="shared" si="83"/>
        <v>551117</v>
      </c>
      <c r="J194" s="24">
        <f t="shared" si="83"/>
        <v>2326422</v>
      </c>
      <c r="K194" s="24">
        <f t="shared" si="83"/>
        <v>2877539</v>
      </c>
    </row>
    <row r="195" spans="1:11" s="13" customFormat="1" ht="15" customHeight="1">
      <c r="A195" s="28" t="s">
        <v>43</v>
      </c>
      <c r="B195" s="13" t="s">
        <v>93</v>
      </c>
      <c r="C195" s="29">
        <v>240000</v>
      </c>
      <c r="D195" s="29">
        <v>0</v>
      </c>
      <c r="E195" s="30">
        <f t="shared" si="81"/>
        <v>240000</v>
      </c>
      <c r="F195" s="29">
        <v>-168000</v>
      </c>
      <c r="G195" s="29">
        <v>170000</v>
      </c>
      <c r="H195" s="30">
        <f t="shared" si="82"/>
        <v>2000</v>
      </c>
      <c r="I195" s="30">
        <f t="shared" si="83"/>
        <v>72000</v>
      </c>
      <c r="J195" s="30">
        <f t="shared" si="83"/>
        <v>170000</v>
      </c>
      <c r="K195" s="30">
        <f t="shared" si="83"/>
        <v>242000</v>
      </c>
    </row>
    <row r="196" spans="1:11" s="7" customFormat="1" ht="15" customHeight="1">
      <c r="A196" s="22">
        <v>85202</v>
      </c>
      <c r="B196" s="7" t="s">
        <v>117</v>
      </c>
      <c r="C196" s="23">
        <v>670000</v>
      </c>
      <c r="D196" s="23">
        <v>1750075</v>
      </c>
      <c r="E196" s="24">
        <f t="shared" si="81"/>
        <v>2420075</v>
      </c>
      <c r="F196" s="23">
        <f>SUM(F197:F200)</f>
        <v>40000</v>
      </c>
      <c r="G196" s="23">
        <f>SUM(G197:G204)</f>
        <v>0</v>
      </c>
      <c r="H196" s="24">
        <f t="shared" si="82"/>
        <v>40000</v>
      </c>
      <c r="I196" s="24">
        <f t="shared" si="83"/>
        <v>710000</v>
      </c>
      <c r="J196" s="24">
        <f t="shared" si="83"/>
        <v>1750075</v>
      </c>
      <c r="K196" s="24">
        <f t="shared" si="83"/>
        <v>2460075</v>
      </c>
    </row>
    <row r="197" spans="1:11" s="10" customFormat="1" ht="15" customHeight="1">
      <c r="A197" s="25" t="s">
        <v>54</v>
      </c>
      <c r="B197" s="10" t="s">
        <v>57</v>
      </c>
      <c r="C197" s="26">
        <v>483887</v>
      </c>
      <c r="D197" s="26">
        <v>923113</v>
      </c>
      <c r="E197" s="27">
        <f t="shared" si="81"/>
        <v>1407000</v>
      </c>
      <c r="F197" s="26">
        <v>-9000</v>
      </c>
      <c r="G197" s="26">
        <v>0</v>
      </c>
      <c r="H197" s="27">
        <f t="shared" si="82"/>
        <v>-9000</v>
      </c>
      <c r="I197" s="27">
        <f t="shared" si="83"/>
        <v>474887</v>
      </c>
      <c r="J197" s="27">
        <f t="shared" si="83"/>
        <v>923113</v>
      </c>
      <c r="K197" s="27">
        <f t="shared" si="83"/>
        <v>1398000</v>
      </c>
    </row>
    <row r="198" spans="1:11" s="10" customFormat="1" ht="15" customHeight="1">
      <c r="A198" s="25" t="s">
        <v>118</v>
      </c>
      <c r="B198" s="10" t="s">
        <v>127</v>
      </c>
      <c r="C198" s="26">
        <v>37800</v>
      </c>
      <c r="D198" s="26">
        <v>165939</v>
      </c>
      <c r="E198" s="27">
        <f t="shared" si="81"/>
        <v>203739</v>
      </c>
      <c r="F198" s="26">
        <v>23000</v>
      </c>
      <c r="G198" s="26">
        <v>0</v>
      </c>
      <c r="H198" s="27">
        <f t="shared" si="82"/>
        <v>23000</v>
      </c>
      <c r="I198" s="27">
        <f t="shared" si="83"/>
        <v>60800</v>
      </c>
      <c r="J198" s="27">
        <f t="shared" si="83"/>
        <v>165939</v>
      </c>
      <c r="K198" s="27">
        <f t="shared" si="83"/>
        <v>226739</v>
      </c>
    </row>
    <row r="199" spans="1:11" s="10" customFormat="1" ht="15" customHeight="1">
      <c r="A199" s="25" t="s">
        <v>55</v>
      </c>
      <c r="B199" s="10" t="s">
        <v>59</v>
      </c>
      <c r="C199" s="26">
        <v>41000</v>
      </c>
      <c r="D199" s="26">
        <v>165200</v>
      </c>
      <c r="E199" s="27">
        <f t="shared" si="81"/>
        <v>206200</v>
      </c>
      <c r="F199" s="26">
        <v>17000</v>
      </c>
      <c r="G199" s="26">
        <v>0</v>
      </c>
      <c r="H199" s="27">
        <f t="shared" si="82"/>
        <v>17000</v>
      </c>
      <c r="I199" s="27">
        <f t="shared" si="83"/>
        <v>58000</v>
      </c>
      <c r="J199" s="27">
        <f t="shared" si="83"/>
        <v>165200</v>
      </c>
      <c r="K199" s="27">
        <f t="shared" si="83"/>
        <v>223200</v>
      </c>
    </row>
    <row r="200" spans="1:11" s="10" customFormat="1" ht="15" customHeight="1">
      <c r="A200" s="25" t="s">
        <v>77</v>
      </c>
      <c r="B200" s="10" t="s">
        <v>79</v>
      </c>
      <c r="C200" s="26">
        <v>12245</v>
      </c>
      <c r="D200" s="26">
        <v>9455</v>
      </c>
      <c r="E200" s="27">
        <f t="shared" si="81"/>
        <v>21700</v>
      </c>
      <c r="F200" s="26">
        <v>9000</v>
      </c>
      <c r="G200" s="26">
        <v>0</v>
      </c>
      <c r="H200" s="27">
        <f t="shared" si="82"/>
        <v>9000</v>
      </c>
      <c r="I200" s="27">
        <f t="shared" si="83"/>
        <v>21245</v>
      </c>
      <c r="J200" s="27">
        <f t="shared" si="83"/>
        <v>9455</v>
      </c>
      <c r="K200" s="27">
        <f t="shared" si="83"/>
        <v>30700</v>
      </c>
    </row>
    <row r="201" spans="1:11" s="7" customFormat="1" ht="15" customHeight="1">
      <c r="A201" s="22">
        <v>85203</v>
      </c>
      <c r="B201" s="7" t="s">
        <v>61</v>
      </c>
      <c r="C201" s="23">
        <v>15000</v>
      </c>
      <c r="D201" s="23">
        <v>0</v>
      </c>
      <c r="E201" s="24">
        <f t="shared" si="81"/>
        <v>15000</v>
      </c>
      <c r="F201" s="23">
        <f>SUM(F202:F208)</f>
        <v>0</v>
      </c>
      <c r="G201" s="23">
        <f>SUM(G202:G212)</f>
        <v>0</v>
      </c>
      <c r="H201" s="24">
        <f t="shared" si="82"/>
        <v>0</v>
      </c>
      <c r="I201" s="24">
        <f aca="true" t="shared" si="84" ref="I201:I207">C201+F201</f>
        <v>15000</v>
      </c>
      <c r="J201" s="24">
        <f aca="true" t="shared" si="85" ref="J201:J207">D201+G201</f>
        <v>0</v>
      </c>
      <c r="K201" s="24">
        <f aca="true" t="shared" si="86" ref="K201:K207">E201+H201</f>
        <v>15000</v>
      </c>
    </row>
    <row r="202" spans="1:11" s="10" customFormat="1" ht="15" customHeight="1">
      <c r="A202" s="25" t="s">
        <v>62</v>
      </c>
      <c r="B202" s="10" t="s">
        <v>63</v>
      </c>
      <c r="C202" s="26">
        <v>15000</v>
      </c>
      <c r="D202" s="26">
        <v>0</v>
      </c>
      <c r="E202" s="27">
        <f t="shared" si="81"/>
        <v>15000</v>
      </c>
      <c r="F202" s="26">
        <v>-15000</v>
      </c>
      <c r="G202" s="26">
        <v>0</v>
      </c>
      <c r="H202" s="27">
        <f t="shared" si="82"/>
        <v>-15000</v>
      </c>
      <c r="I202" s="27">
        <f t="shared" si="84"/>
        <v>0</v>
      </c>
      <c r="J202" s="27">
        <f t="shared" si="85"/>
        <v>0</v>
      </c>
      <c r="K202" s="27">
        <f t="shared" si="86"/>
        <v>0</v>
      </c>
    </row>
    <row r="203" spans="1:11" s="10" customFormat="1" ht="15" customHeight="1">
      <c r="A203" s="25" t="s">
        <v>54</v>
      </c>
      <c r="B203" s="10" t="s">
        <v>57</v>
      </c>
      <c r="C203" s="26">
        <v>0</v>
      </c>
      <c r="D203" s="26">
        <v>0</v>
      </c>
      <c r="E203" s="27">
        <f aca="true" t="shared" si="87" ref="E203:E212">SUM(C203:D203)</f>
        <v>0</v>
      </c>
      <c r="F203" s="26">
        <v>5000</v>
      </c>
      <c r="G203" s="26">
        <v>0</v>
      </c>
      <c r="H203" s="27">
        <f aca="true" t="shared" si="88" ref="H203:H212">F203+G203</f>
        <v>5000</v>
      </c>
      <c r="I203" s="27">
        <f t="shared" si="84"/>
        <v>5000</v>
      </c>
      <c r="J203" s="27">
        <f t="shared" si="85"/>
        <v>0</v>
      </c>
      <c r="K203" s="27">
        <f t="shared" si="86"/>
        <v>5000</v>
      </c>
    </row>
    <row r="204" spans="1:11" s="10" customFormat="1" ht="15" customHeight="1">
      <c r="A204" s="25" t="s">
        <v>19</v>
      </c>
      <c r="B204" s="10" t="s">
        <v>22</v>
      </c>
      <c r="C204" s="26">
        <v>0</v>
      </c>
      <c r="D204" s="26">
        <v>0</v>
      </c>
      <c r="E204" s="27">
        <f t="shared" si="87"/>
        <v>0</v>
      </c>
      <c r="F204" s="26">
        <v>880</v>
      </c>
      <c r="G204" s="26">
        <v>0</v>
      </c>
      <c r="H204" s="27">
        <f t="shared" si="88"/>
        <v>880</v>
      </c>
      <c r="I204" s="27">
        <f t="shared" si="84"/>
        <v>880</v>
      </c>
      <c r="J204" s="27">
        <f t="shared" si="85"/>
        <v>0</v>
      </c>
      <c r="K204" s="27">
        <f t="shared" si="86"/>
        <v>880</v>
      </c>
    </row>
    <row r="205" spans="1:11" s="10" customFormat="1" ht="15" customHeight="1">
      <c r="A205" s="25" t="s">
        <v>20</v>
      </c>
      <c r="B205" s="10" t="s">
        <v>24</v>
      </c>
      <c r="C205" s="26">
        <v>0</v>
      </c>
      <c r="D205" s="26">
        <v>0</v>
      </c>
      <c r="E205" s="27">
        <f t="shared" si="87"/>
        <v>0</v>
      </c>
      <c r="F205" s="26">
        <v>120</v>
      </c>
      <c r="G205" s="26">
        <v>0</v>
      </c>
      <c r="H205" s="27">
        <f t="shared" si="88"/>
        <v>120</v>
      </c>
      <c r="I205" s="27">
        <f t="shared" si="84"/>
        <v>120</v>
      </c>
      <c r="J205" s="27">
        <f t="shared" si="85"/>
        <v>0</v>
      </c>
      <c r="K205" s="27">
        <f t="shared" si="86"/>
        <v>120</v>
      </c>
    </row>
    <row r="206" spans="1:11" s="10" customFormat="1" ht="15" customHeight="1">
      <c r="A206" s="25" t="s">
        <v>21</v>
      </c>
      <c r="B206" s="10" t="s">
        <v>25</v>
      </c>
      <c r="C206" s="26">
        <v>0</v>
      </c>
      <c r="D206" s="26">
        <v>0</v>
      </c>
      <c r="E206" s="27">
        <f t="shared" si="87"/>
        <v>0</v>
      </c>
      <c r="F206" s="26">
        <v>3500</v>
      </c>
      <c r="G206" s="26">
        <v>0</v>
      </c>
      <c r="H206" s="27">
        <f t="shared" si="88"/>
        <v>3500</v>
      </c>
      <c r="I206" s="27">
        <f t="shared" si="84"/>
        <v>3500</v>
      </c>
      <c r="J206" s="27">
        <f t="shared" si="85"/>
        <v>0</v>
      </c>
      <c r="K206" s="27">
        <f t="shared" si="86"/>
        <v>3500</v>
      </c>
    </row>
    <row r="207" spans="1:11" s="10" customFormat="1" ht="15" customHeight="1">
      <c r="A207" s="25" t="s">
        <v>17</v>
      </c>
      <c r="B207" s="10" t="s">
        <v>18</v>
      </c>
      <c r="C207" s="26">
        <v>0</v>
      </c>
      <c r="D207" s="26">
        <v>0</v>
      </c>
      <c r="E207" s="27">
        <f t="shared" si="87"/>
        <v>0</v>
      </c>
      <c r="F207" s="26">
        <v>3500</v>
      </c>
      <c r="G207" s="26">
        <v>0</v>
      </c>
      <c r="H207" s="27">
        <f t="shared" si="88"/>
        <v>3500</v>
      </c>
      <c r="I207" s="27">
        <f t="shared" si="84"/>
        <v>3500</v>
      </c>
      <c r="J207" s="27">
        <f t="shared" si="85"/>
        <v>0</v>
      </c>
      <c r="K207" s="27">
        <f t="shared" si="86"/>
        <v>3500</v>
      </c>
    </row>
    <row r="208" spans="1:11" s="10" customFormat="1" ht="15" customHeight="1">
      <c r="A208" s="25" t="s">
        <v>64</v>
      </c>
      <c r="B208" s="10" t="s">
        <v>65</v>
      </c>
      <c r="C208" s="26">
        <v>0</v>
      </c>
      <c r="D208" s="26">
        <v>0</v>
      </c>
      <c r="E208" s="27">
        <f t="shared" si="87"/>
        <v>0</v>
      </c>
      <c r="F208" s="26">
        <v>2000</v>
      </c>
      <c r="G208" s="26">
        <v>0</v>
      </c>
      <c r="H208" s="27">
        <f t="shared" si="88"/>
        <v>2000</v>
      </c>
      <c r="I208" s="27">
        <f aca="true" t="shared" si="89" ref="I208:K212">C208+F208</f>
        <v>2000</v>
      </c>
      <c r="J208" s="27">
        <f t="shared" si="89"/>
        <v>0</v>
      </c>
      <c r="K208" s="27">
        <f t="shared" si="89"/>
        <v>2000</v>
      </c>
    </row>
    <row r="209" spans="1:11" s="7" customFormat="1" ht="15" customHeight="1">
      <c r="A209" s="22">
        <v>85204</v>
      </c>
      <c r="B209" s="7" t="s">
        <v>113</v>
      </c>
      <c r="C209" s="23">
        <v>1645000</v>
      </c>
      <c r="D209" s="23">
        <v>0</v>
      </c>
      <c r="E209" s="24">
        <f>SUM(C209:D209)</f>
        <v>1645000</v>
      </c>
      <c r="F209" s="23">
        <f>SUM(F210:F210)</f>
        <v>75000</v>
      </c>
      <c r="G209" s="23">
        <f>SUM(G210:G210)</f>
        <v>0</v>
      </c>
      <c r="H209" s="24">
        <f>F209+G209</f>
        <v>75000</v>
      </c>
      <c r="I209" s="24">
        <f aca="true" t="shared" si="90" ref="I209:K210">C209+F209</f>
        <v>1720000</v>
      </c>
      <c r="J209" s="24">
        <f t="shared" si="90"/>
        <v>0</v>
      </c>
      <c r="K209" s="24">
        <f t="shared" si="90"/>
        <v>1720000</v>
      </c>
    </row>
    <row r="210" spans="1:11" s="10" customFormat="1" ht="15" customHeight="1">
      <c r="A210" s="25" t="s">
        <v>31</v>
      </c>
      <c r="B210" s="10" t="s">
        <v>33</v>
      </c>
      <c r="C210" s="26">
        <v>1645000</v>
      </c>
      <c r="D210" s="26">
        <v>0</v>
      </c>
      <c r="E210" s="27">
        <f>SUM(C210:D210)</f>
        <v>1645000</v>
      </c>
      <c r="F210" s="26">
        <v>75000</v>
      </c>
      <c r="G210" s="26">
        <v>0</v>
      </c>
      <c r="H210" s="27">
        <f>F210+G210</f>
        <v>75000</v>
      </c>
      <c r="I210" s="27">
        <f t="shared" si="90"/>
        <v>1720000</v>
      </c>
      <c r="J210" s="27">
        <f t="shared" si="90"/>
        <v>0</v>
      </c>
      <c r="K210" s="27">
        <f t="shared" si="90"/>
        <v>1720000</v>
      </c>
    </row>
    <row r="211" spans="1:11" s="7" customFormat="1" ht="15" customHeight="1">
      <c r="A211" s="22">
        <v>85295</v>
      </c>
      <c r="B211" s="7" t="s">
        <v>66</v>
      </c>
      <c r="C211" s="23">
        <v>0</v>
      </c>
      <c r="D211" s="23">
        <v>0</v>
      </c>
      <c r="E211" s="24">
        <f t="shared" si="87"/>
        <v>0</v>
      </c>
      <c r="F211" s="23">
        <f>SUM(F212:F212)</f>
        <v>20000</v>
      </c>
      <c r="G211" s="23">
        <f>SUM(G212:G212)</f>
        <v>0</v>
      </c>
      <c r="H211" s="24">
        <f t="shared" si="88"/>
        <v>20000</v>
      </c>
      <c r="I211" s="24">
        <f t="shared" si="89"/>
        <v>20000</v>
      </c>
      <c r="J211" s="24">
        <f t="shared" si="89"/>
        <v>0</v>
      </c>
      <c r="K211" s="24">
        <f t="shared" si="89"/>
        <v>20000</v>
      </c>
    </row>
    <row r="212" spans="1:11" s="10" customFormat="1" ht="15" customHeight="1">
      <c r="A212" s="25" t="s">
        <v>17</v>
      </c>
      <c r="B212" s="10" t="s">
        <v>18</v>
      </c>
      <c r="C212" s="26">
        <v>0</v>
      </c>
      <c r="D212" s="26">
        <v>0</v>
      </c>
      <c r="E212" s="27">
        <f t="shared" si="87"/>
        <v>0</v>
      </c>
      <c r="F212" s="26">
        <v>20000</v>
      </c>
      <c r="G212" s="26">
        <v>0</v>
      </c>
      <c r="H212" s="27">
        <f t="shared" si="88"/>
        <v>20000</v>
      </c>
      <c r="I212" s="27">
        <f t="shared" si="89"/>
        <v>20000</v>
      </c>
      <c r="J212" s="27">
        <f t="shared" si="89"/>
        <v>0</v>
      </c>
      <c r="K212" s="27">
        <f t="shared" si="89"/>
        <v>20000</v>
      </c>
    </row>
    <row r="213" spans="1:11" s="7" customFormat="1" ht="15" customHeight="1">
      <c r="A213" s="3" t="s">
        <v>110</v>
      </c>
      <c r="B213" s="14" t="s">
        <v>111</v>
      </c>
      <c r="C213" s="15">
        <v>34162</v>
      </c>
      <c r="D213" s="15">
        <v>115020</v>
      </c>
      <c r="E213" s="6">
        <f>SUM(C213:D213)</f>
        <v>149182</v>
      </c>
      <c r="F213" s="15">
        <f>F216+F222</f>
        <v>36000</v>
      </c>
      <c r="G213" s="15">
        <f>G222</f>
        <v>0</v>
      </c>
      <c r="H213" s="6">
        <f>F213+G213</f>
        <v>36000</v>
      </c>
      <c r="I213" s="6">
        <f>C213+F213</f>
        <v>70162</v>
      </c>
      <c r="J213" s="6">
        <f>D213+G213</f>
        <v>115020</v>
      </c>
      <c r="K213" s="6">
        <f>E213+H213</f>
        <v>185182</v>
      </c>
    </row>
    <row r="214" spans="1:11" s="10" customFormat="1" ht="11.25" customHeight="1">
      <c r="A214" s="16"/>
      <c r="B214" s="17" t="s">
        <v>11</v>
      </c>
      <c r="C214" s="18"/>
      <c r="D214" s="18"/>
      <c r="E214" s="9"/>
      <c r="F214" s="18"/>
      <c r="G214" s="18"/>
      <c r="H214" s="9"/>
      <c r="I214" s="9"/>
      <c r="J214" s="9"/>
      <c r="K214" s="9"/>
    </row>
    <row r="215" spans="1:11" s="13" customFormat="1" ht="16.5" customHeight="1">
      <c r="A215" s="19"/>
      <c r="B215" s="20" t="s">
        <v>12</v>
      </c>
      <c r="C215" s="21">
        <v>0</v>
      </c>
      <c r="D215" s="21">
        <v>0</v>
      </c>
      <c r="E215" s="12">
        <f aca="true" t="shared" si="91" ref="E215:E220">SUM(C215:D215)</f>
        <v>0</v>
      </c>
      <c r="F215" s="21">
        <v>0</v>
      </c>
      <c r="G215" s="21">
        <v>0</v>
      </c>
      <c r="H215" s="12">
        <f aca="true" t="shared" si="92" ref="H215:H220">F215+G215</f>
        <v>0</v>
      </c>
      <c r="I215" s="12">
        <f>C215+F215</f>
        <v>0</v>
      </c>
      <c r="J215" s="12">
        <f>D215+G215</f>
        <v>0</v>
      </c>
      <c r="K215" s="12">
        <f>E215+H215</f>
        <v>0</v>
      </c>
    </row>
    <row r="216" spans="1:11" s="7" customFormat="1" ht="15" customHeight="1">
      <c r="A216" s="22">
        <v>85321</v>
      </c>
      <c r="B216" s="7" t="s">
        <v>114</v>
      </c>
      <c r="C216" s="23">
        <v>10000</v>
      </c>
      <c r="D216" s="23">
        <v>115020</v>
      </c>
      <c r="E216" s="24">
        <f t="shared" si="91"/>
        <v>125020</v>
      </c>
      <c r="F216" s="23">
        <f>SUM(F217:F220)</f>
        <v>36000</v>
      </c>
      <c r="G216" s="23">
        <f>SUM(G217:G220)</f>
        <v>0</v>
      </c>
      <c r="H216" s="24">
        <f t="shared" si="92"/>
        <v>36000</v>
      </c>
      <c r="I216" s="24">
        <f aca="true" t="shared" si="93" ref="I216:K220">C216+F216</f>
        <v>46000</v>
      </c>
      <c r="J216" s="24">
        <f t="shared" si="93"/>
        <v>115020</v>
      </c>
      <c r="K216" s="24">
        <f t="shared" si="93"/>
        <v>161020</v>
      </c>
    </row>
    <row r="217" spans="1:11" s="10" customFormat="1" ht="15" customHeight="1">
      <c r="A217" s="25" t="s">
        <v>54</v>
      </c>
      <c r="B217" s="10" t="s">
        <v>57</v>
      </c>
      <c r="C217" s="26">
        <v>5200</v>
      </c>
      <c r="D217" s="26">
        <v>62800</v>
      </c>
      <c r="E217" s="27">
        <f t="shared" si="91"/>
        <v>68000</v>
      </c>
      <c r="F217" s="26">
        <v>24000</v>
      </c>
      <c r="G217" s="26">
        <v>0</v>
      </c>
      <c r="H217" s="27">
        <f t="shared" si="92"/>
        <v>24000</v>
      </c>
      <c r="I217" s="27">
        <f t="shared" si="93"/>
        <v>29200</v>
      </c>
      <c r="J217" s="27">
        <f t="shared" si="93"/>
        <v>62800</v>
      </c>
      <c r="K217" s="27">
        <f t="shared" si="93"/>
        <v>92000</v>
      </c>
    </row>
    <row r="218" spans="1:11" s="10" customFormat="1" ht="15" customHeight="1">
      <c r="A218" s="25" t="s">
        <v>19</v>
      </c>
      <c r="B218" s="10" t="s">
        <v>22</v>
      </c>
      <c r="C218" s="26">
        <v>400</v>
      </c>
      <c r="D218" s="26">
        <v>10500</v>
      </c>
      <c r="E218" s="27">
        <f t="shared" si="91"/>
        <v>10900</v>
      </c>
      <c r="F218" s="26">
        <v>3850</v>
      </c>
      <c r="G218" s="26">
        <v>0</v>
      </c>
      <c r="H218" s="27">
        <f t="shared" si="92"/>
        <v>3850</v>
      </c>
      <c r="I218" s="27">
        <f t="shared" si="93"/>
        <v>4250</v>
      </c>
      <c r="J218" s="27">
        <f t="shared" si="93"/>
        <v>10500</v>
      </c>
      <c r="K218" s="27">
        <f t="shared" si="93"/>
        <v>14750</v>
      </c>
    </row>
    <row r="219" spans="1:11" s="10" customFormat="1" ht="15" customHeight="1">
      <c r="A219" s="25" t="s">
        <v>20</v>
      </c>
      <c r="B219" s="10" t="s">
        <v>24</v>
      </c>
      <c r="C219" s="26">
        <v>200</v>
      </c>
      <c r="D219" s="26">
        <v>1300</v>
      </c>
      <c r="E219" s="27">
        <f t="shared" si="91"/>
        <v>1500</v>
      </c>
      <c r="F219" s="26">
        <v>550</v>
      </c>
      <c r="G219" s="26">
        <v>0</v>
      </c>
      <c r="H219" s="27">
        <f t="shared" si="92"/>
        <v>550</v>
      </c>
      <c r="I219" s="27">
        <f t="shared" si="93"/>
        <v>750</v>
      </c>
      <c r="J219" s="27">
        <f t="shared" si="93"/>
        <v>1300</v>
      </c>
      <c r="K219" s="27">
        <f t="shared" si="93"/>
        <v>2050</v>
      </c>
    </row>
    <row r="220" spans="1:11" s="13" customFormat="1" ht="15" customHeight="1">
      <c r="A220" s="28" t="s">
        <v>17</v>
      </c>
      <c r="B220" s="13" t="s">
        <v>18</v>
      </c>
      <c r="C220" s="29">
        <v>250</v>
      </c>
      <c r="D220" s="29">
        <v>27920</v>
      </c>
      <c r="E220" s="30">
        <f t="shared" si="91"/>
        <v>28170</v>
      </c>
      <c r="F220" s="29">
        <v>7600</v>
      </c>
      <c r="G220" s="29">
        <v>0</v>
      </c>
      <c r="H220" s="30">
        <f t="shared" si="92"/>
        <v>7600</v>
      </c>
      <c r="I220" s="30">
        <f t="shared" si="93"/>
        <v>7850</v>
      </c>
      <c r="J220" s="30">
        <f t="shared" si="93"/>
        <v>27920</v>
      </c>
      <c r="K220" s="30">
        <f t="shared" si="93"/>
        <v>35770</v>
      </c>
    </row>
    <row r="221" spans="1:11" s="32" customFormat="1" ht="17.25" customHeight="1">
      <c r="A221" s="31"/>
      <c r="C221" s="33"/>
      <c r="D221" s="33"/>
      <c r="E221" s="34"/>
      <c r="F221" s="33"/>
      <c r="G221" s="33"/>
      <c r="H221" s="34"/>
      <c r="I221" s="34"/>
      <c r="J221" s="34"/>
      <c r="K221" s="34"/>
    </row>
    <row r="222" spans="1:11" s="7" customFormat="1" ht="15" customHeight="1">
      <c r="A222" s="22">
        <v>85395</v>
      </c>
      <c r="B222" s="7" t="s">
        <v>66</v>
      </c>
      <c r="C222" s="23">
        <v>16462</v>
      </c>
      <c r="D222" s="23">
        <v>0</v>
      </c>
      <c r="E222" s="24">
        <f>SUM(C222:D222)</f>
        <v>16462</v>
      </c>
      <c r="F222" s="23">
        <f>SUM(F223:F224)</f>
        <v>0</v>
      </c>
      <c r="G222" s="23">
        <f>SUM(G223:G224)</f>
        <v>0</v>
      </c>
      <c r="H222" s="24">
        <f>F222+G222</f>
        <v>0</v>
      </c>
      <c r="I222" s="24">
        <f aca="true" t="shared" si="94" ref="I222:K225">C222+F222</f>
        <v>16462</v>
      </c>
      <c r="J222" s="24">
        <f t="shared" si="94"/>
        <v>0</v>
      </c>
      <c r="K222" s="24">
        <f t="shared" si="94"/>
        <v>16462</v>
      </c>
    </row>
    <row r="223" spans="1:11" s="10" customFormat="1" ht="15" customHeight="1">
      <c r="A223" s="25" t="s">
        <v>21</v>
      </c>
      <c r="B223" s="10" t="s">
        <v>25</v>
      </c>
      <c r="C223" s="26">
        <v>9000</v>
      </c>
      <c r="D223" s="26">
        <v>0</v>
      </c>
      <c r="E223" s="27">
        <f>SUM(C223:D223)</f>
        <v>9000</v>
      </c>
      <c r="F223" s="26">
        <v>-4929</v>
      </c>
      <c r="G223" s="26">
        <v>0</v>
      </c>
      <c r="H223" s="27">
        <f>F223+G223</f>
        <v>-4929</v>
      </c>
      <c r="I223" s="27">
        <f t="shared" si="94"/>
        <v>4071</v>
      </c>
      <c r="J223" s="27">
        <f t="shared" si="94"/>
        <v>0</v>
      </c>
      <c r="K223" s="27">
        <f t="shared" si="94"/>
        <v>4071</v>
      </c>
    </row>
    <row r="224" spans="1:11" s="10" customFormat="1" ht="15" customHeight="1">
      <c r="A224" s="25" t="s">
        <v>115</v>
      </c>
      <c r="B224" s="10" t="s">
        <v>116</v>
      </c>
      <c r="C224" s="26">
        <v>0</v>
      </c>
      <c r="D224" s="26">
        <v>0</v>
      </c>
      <c r="E224" s="27">
        <f>SUM(C224:D224)</f>
        <v>0</v>
      </c>
      <c r="F224" s="26">
        <v>4929</v>
      </c>
      <c r="G224" s="26">
        <v>0</v>
      </c>
      <c r="H224" s="27">
        <f>F224+G224</f>
        <v>4929</v>
      </c>
      <c r="I224" s="27">
        <f t="shared" si="94"/>
        <v>4929</v>
      </c>
      <c r="J224" s="27">
        <f t="shared" si="94"/>
        <v>0</v>
      </c>
      <c r="K224" s="27">
        <f t="shared" si="94"/>
        <v>4929</v>
      </c>
    </row>
    <row r="225" spans="1:11" s="7" customFormat="1" ht="15" customHeight="1">
      <c r="A225" s="3" t="s">
        <v>75</v>
      </c>
      <c r="B225" s="14" t="s">
        <v>76</v>
      </c>
      <c r="C225" s="15">
        <v>3665720</v>
      </c>
      <c r="D225" s="15">
        <v>887067</v>
      </c>
      <c r="E225" s="6">
        <f>SUM(C225:D225)</f>
        <v>4552787</v>
      </c>
      <c r="F225" s="15">
        <f>F228</f>
        <v>0</v>
      </c>
      <c r="G225" s="15">
        <f>G228</f>
        <v>0</v>
      </c>
      <c r="H225" s="6">
        <f>F225+G225</f>
        <v>0</v>
      </c>
      <c r="I225" s="6">
        <f t="shared" si="94"/>
        <v>3665720</v>
      </c>
      <c r="J225" s="6">
        <f t="shared" si="94"/>
        <v>887067</v>
      </c>
      <c r="K225" s="6">
        <f t="shared" si="94"/>
        <v>4552787</v>
      </c>
    </row>
    <row r="226" spans="1:11" s="10" customFormat="1" ht="12" customHeight="1">
      <c r="A226" s="16"/>
      <c r="B226" s="17" t="s">
        <v>11</v>
      </c>
      <c r="C226" s="18"/>
      <c r="D226" s="18"/>
      <c r="E226" s="9"/>
      <c r="F226" s="18"/>
      <c r="G226" s="18"/>
      <c r="H226" s="9"/>
      <c r="I226" s="9"/>
      <c r="J226" s="9"/>
      <c r="K226" s="9"/>
    </row>
    <row r="227" spans="1:11" s="13" customFormat="1" ht="13.5" customHeight="1">
      <c r="A227" s="19"/>
      <c r="B227" s="20" t="s">
        <v>12</v>
      </c>
      <c r="C227" s="21">
        <v>5000</v>
      </c>
      <c r="D227" s="21">
        <v>0</v>
      </c>
      <c r="E227" s="12">
        <f aca="true" t="shared" si="95" ref="E227:E232">SUM(C227:D227)</f>
        <v>5000</v>
      </c>
      <c r="F227" s="21">
        <f>F232</f>
        <v>-121</v>
      </c>
      <c r="G227" s="21">
        <v>0</v>
      </c>
      <c r="H227" s="12">
        <f aca="true" t="shared" si="96" ref="H227:H232">F227+G227</f>
        <v>-121</v>
      </c>
      <c r="I227" s="12">
        <f aca="true" t="shared" si="97" ref="I227:I232">C227+F227</f>
        <v>4879</v>
      </c>
      <c r="J227" s="12">
        <f aca="true" t="shared" si="98" ref="J227:J232">D227+G227</f>
        <v>0</v>
      </c>
      <c r="K227" s="12">
        <f aca="true" t="shared" si="99" ref="K227:K232">E227+H227</f>
        <v>4879</v>
      </c>
    </row>
    <row r="228" spans="1:11" s="7" customFormat="1" ht="13.5" customHeight="1">
      <c r="A228" s="22">
        <v>85406</v>
      </c>
      <c r="B228" s="7" t="s">
        <v>80</v>
      </c>
      <c r="C228" s="23">
        <v>760500</v>
      </c>
      <c r="D228" s="23">
        <v>640303</v>
      </c>
      <c r="E228" s="24">
        <f t="shared" si="95"/>
        <v>1400803</v>
      </c>
      <c r="F228" s="23">
        <f>SUM(F229:F232)</f>
        <v>0</v>
      </c>
      <c r="G228" s="23">
        <f>SUM(G229:G232)</f>
        <v>0</v>
      </c>
      <c r="H228" s="24">
        <f t="shared" si="96"/>
        <v>0</v>
      </c>
      <c r="I228" s="24">
        <f t="shared" si="97"/>
        <v>760500</v>
      </c>
      <c r="J228" s="24">
        <f t="shared" si="98"/>
        <v>640303</v>
      </c>
      <c r="K228" s="24">
        <f t="shared" si="99"/>
        <v>1400803</v>
      </c>
    </row>
    <row r="229" spans="1:11" s="10" customFormat="1" ht="13.5" customHeight="1">
      <c r="A229" s="25" t="s">
        <v>77</v>
      </c>
      <c r="B229" s="10" t="s">
        <v>79</v>
      </c>
      <c r="C229" s="26">
        <v>5200</v>
      </c>
      <c r="D229" s="26">
        <v>0</v>
      </c>
      <c r="E229" s="27">
        <f t="shared" si="95"/>
        <v>5200</v>
      </c>
      <c r="F229" s="26">
        <v>784</v>
      </c>
      <c r="G229" s="26">
        <v>0</v>
      </c>
      <c r="H229" s="27">
        <f t="shared" si="96"/>
        <v>784</v>
      </c>
      <c r="I229" s="27">
        <f t="shared" si="97"/>
        <v>5984</v>
      </c>
      <c r="J229" s="27">
        <f t="shared" si="98"/>
        <v>0</v>
      </c>
      <c r="K229" s="27">
        <f t="shared" si="99"/>
        <v>5984</v>
      </c>
    </row>
    <row r="230" spans="1:11" s="10" customFormat="1" ht="13.5" customHeight="1">
      <c r="A230" s="25" t="s">
        <v>17</v>
      </c>
      <c r="B230" s="10" t="s">
        <v>18</v>
      </c>
      <c r="C230" s="26">
        <v>8000</v>
      </c>
      <c r="D230" s="26">
        <v>0</v>
      </c>
      <c r="E230" s="27">
        <f t="shared" si="95"/>
        <v>8000</v>
      </c>
      <c r="F230" s="26">
        <v>-600</v>
      </c>
      <c r="G230" s="26">
        <v>0</v>
      </c>
      <c r="H230" s="27">
        <f t="shared" si="96"/>
        <v>-600</v>
      </c>
      <c r="I230" s="27">
        <f t="shared" si="97"/>
        <v>7400</v>
      </c>
      <c r="J230" s="27">
        <f t="shared" si="98"/>
        <v>0</v>
      </c>
      <c r="K230" s="27">
        <f t="shared" si="99"/>
        <v>7400</v>
      </c>
    </row>
    <row r="231" spans="1:11" s="10" customFormat="1" ht="13.5" customHeight="1">
      <c r="A231" s="25" t="s">
        <v>64</v>
      </c>
      <c r="B231" s="10" t="s">
        <v>78</v>
      </c>
      <c r="C231" s="26">
        <v>1300</v>
      </c>
      <c r="D231" s="26">
        <v>0</v>
      </c>
      <c r="E231" s="27">
        <f t="shared" si="95"/>
        <v>1300</v>
      </c>
      <c r="F231" s="26">
        <v>-63</v>
      </c>
      <c r="G231" s="26">
        <v>0</v>
      </c>
      <c r="H231" s="27">
        <f t="shared" si="96"/>
        <v>-63</v>
      </c>
      <c r="I231" s="27">
        <f t="shared" si="97"/>
        <v>1237</v>
      </c>
      <c r="J231" s="27">
        <f t="shared" si="98"/>
        <v>0</v>
      </c>
      <c r="K231" s="27">
        <f t="shared" si="99"/>
        <v>1237</v>
      </c>
    </row>
    <row r="232" spans="1:11" s="13" customFormat="1" ht="13.5" customHeight="1">
      <c r="A232" s="28" t="s">
        <v>29</v>
      </c>
      <c r="B232" s="13" t="s">
        <v>39</v>
      </c>
      <c r="C232" s="29">
        <v>5000</v>
      </c>
      <c r="D232" s="29">
        <v>0</v>
      </c>
      <c r="E232" s="30">
        <f t="shared" si="95"/>
        <v>5000</v>
      </c>
      <c r="F232" s="29">
        <v>-121</v>
      </c>
      <c r="G232" s="29">
        <v>0</v>
      </c>
      <c r="H232" s="30">
        <f t="shared" si="96"/>
        <v>-121</v>
      </c>
      <c r="I232" s="30">
        <f t="shared" si="97"/>
        <v>4879</v>
      </c>
      <c r="J232" s="30">
        <f t="shared" si="98"/>
        <v>0</v>
      </c>
      <c r="K232" s="30">
        <f t="shared" si="99"/>
        <v>4879</v>
      </c>
    </row>
  </sheetData>
  <mergeCells count="12">
    <mergeCell ref="F7:H7"/>
    <mergeCell ref="I7:K7"/>
    <mergeCell ref="A160:K160"/>
    <mergeCell ref="I1:K1"/>
    <mergeCell ref="I2:K2"/>
    <mergeCell ref="I3:K3"/>
    <mergeCell ref="I4:K4"/>
    <mergeCell ref="A13:K13"/>
    <mergeCell ref="A6:K6"/>
    <mergeCell ref="A7:A8"/>
    <mergeCell ref="B7:B8"/>
    <mergeCell ref="C7:E7"/>
  </mergeCells>
  <printOptions/>
  <pageMargins left="0.1968503937007874" right="0.1968503937007874" top="0.3937007874015748" bottom="0.787401574803149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2004-09-06T08:48:14Z</cp:lastPrinted>
  <dcterms:created xsi:type="dcterms:W3CDTF">2004-06-07T07:14:51Z</dcterms:created>
  <dcterms:modified xsi:type="dcterms:W3CDTF">2004-09-14T09:24:49Z</dcterms:modified>
  <cp:category/>
  <cp:version/>
  <cp:contentType/>
  <cp:contentStatus/>
</cp:coreProperties>
</file>